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6"/>
  <workbookPr codeName="ThisWorkbook" defaultThemeVersion="166925"/>
  <mc:AlternateContent xmlns:mc="http://schemas.openxmlformats.org/markup-compatibility/2006">
    <mc:Choice Requires="x15">
      <x15ac:absPath xmlns:x15ac="http://schemas.microsoft.com/office/spreadsheetml/2010/11/ac" url="/Users/liz/Desktop/MIS 302f Spring 2023/"/>
    </mc:Choice>
  </mc:AlternateContent>
  <xr:revisionPtr revIDLastSave="0" documentId="13_ncr:1_{9FCCF446-20DB-714D-8818-2B54A886847D}" xr6:coauthVersionLast="47" xr6:coauthVersionMax="47" xr10:uidLastSave="{00000000-0000-0000-0000-000000000000}"/>
  <bookViews>
    <workbookView xWindow="600" yWindow="2160" windowWidth="23980" windowHeight="14400" tabRatio="960" activeTab="2" xr2:uid="{00000000-000D-0000-FFFF-FFFF00000000}"/>
  </bookViews>
  <sheets>
    <sheet name="Functions &amp; Fill notes" sheetId="42" r:id="rId1"/>
    <sheet name="FUNctions" sheetId="7" r:id="rId2"/>
    <sheet name="GradeCalculator" sheetId="79" r:id="rId3"/>
    <sheet name="insert function" sheetId="47" r:id="rId4"/>
    <sheet name="Fill Handle" sheetId="62" r:id="rId5"/>
    <sheet name="Fill Handle KEY" sheetId="64" state="hidden" r:id="rId6"/>
    <sheet name="Fibonacci Formula Fill" sheetId="19" r:id="rId7"/>
    <sheet name="Fibonacci KEY" sheetId="28" state="hidden" r:id="rId8"/>
    <sheet name="FlashFill" sheetId="45" r:id="rId9"/>
    <sheet name="World Population" sheetId="55" r:id="rId10"/>
    <sheet name="World Population KEY" sheetId="56" state="hidden" r:id="rId11"/>
    <sheet name="Gradebook" sheetId="68" r:id="rId12"/>
    <sheet name="Gradebook KEY" sheetId="69" state="hidden" r:id="rId13"/>
    <sheet name="descriptive statistics" sheetId="51" r:id="rId14"/>
    <sheet name="descriptive stats KEY" sheetId="52" state="hidden" r:id="rId15"/>
    <sheet name="text functions" sheetId="46" r:id="rId16"/>
    <sheet name="text functions KEY" sheetId="48" state="hidden" r:id="rId17"/>
    <sheet name="Atoms-to-Bits, Inc." sheetId="65" r:id="rId18"/>
    <sheet name="Atoms-to-Bits KEY" sheetId="66" state="hidden" r:id="rId19"/>
    <sheet name="Mixed Reference Table" sheetId="74" r:id="rId20"/>
    <sheet name="Multiplication KEY" sheetId="75" state="hidden" r:id="rId21"/>
    <sheet name="Addressing practice" sheetId="76" r:id="rId22"/>
    <sheet name="Mixed Addressing" sheetId="77" r:id="rId23"/>
    <sheet name="Mixed Addressing KEY" sheetId="78" state="hidden" r:id="rId24"/>
  </sheets>
  <definedNames>
    <definedName name="_AtRisk_SimSetting_AutomaticallyGenerateReports" hidden="1">FALSE</definedName>
    <definedName name="_AtRisk_SimSetting_AutomaticResultsDisplayMode" hidden="1">3</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nm._FilterDatabase" localSheetId="11" hidden="1">Gradebook!$B$2:$F$62</definedName>
    <definedName name="_xlnm._FilterDatabase" localSheetId="12" hidden="1">'Gradebook KEY'!$B$2:$F$62</definedName>
    <definedName name="calc_grades" localSheetId="12">'Gradebook KEY'!$C$3:$C$62</definedName>
    <definedName name="FIN" localSheetId="12">'Gradebook KEY'!$F$1</definedName>
    <definedName name="Final">Gradebook!$F$3:$F$62</definedName>
    <definedName name="Homework">Gradebook!$D$3:$D$62</definedName>
    <definedName name="HW" localSheetId="12">'Gradebook KEY'!$D$1</definedName>
    <definedName name="MID" localSheetId="12">'Gradebook KEY'!$E$1</definedName>
    <definedName name="Midterm">Gradebook!$E$3:$E$62</definedName>
    <definedName name="Pal_Workbook_GUID" hidden="1">"SEU4P9LKP1PSTXW48VR1HFE4"</definedName>
    <definedName name="PalisadeReportWorkbookCreatedBy" hidden="1">"StatTools"</definedName>
    <definedName name="pop_all" localSheetId="10">'World Population KEY'!$B$35:$B$40</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ize" localSheetId="14">'descriptive stats KEY'!$C$3:$C$29</definedName>
    <definedName name="solver_adj" localSheetId="2" hidden="1">GradeCalculator!$C$6</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opt" localSheetId="2" hidden="1">GradeCalculator!$C$8</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80</definedName>
    <definedName name="solver_ver" localSheetId="2" hidden="1">2</definedName>
    <definedName name="STWBD_StatToolsBoxPlot_DefaultDataFormat" hidden="1">" 0"</definedName>
    <definedName name="STWBD_StatToolsBoxPlot_HasDefaultInfo" hidden="1">"TRUE"</definedName>
    <definedName name="STWBD_StatToolsBoxPlot_IncludeKey" hidden="1">"FALSE"</definedName>
    <definedName name="STWBD_StatToolsBoxPlot_VariableList" hidden="1">2</definedName>
    <definedName name="STWBD_StatToolsBoxPlot_VariableList_1" hidden="1">"U_x0001_VG20078ACE1263F1A0_x0001_"</definedName>
    <definedName name="STWBD_StatToolsBoxPlot_VariableList_10" hidden="1">"S_x0001_VG24B73BE33191DD69_x0001_VG327093D1F37220B_x0001_SEC_x0001_"</definedName>
    <definedName name="STWBD_StatToolsBoxPlot_VariableList_11" hidden="1">"S_x0001_VG24B73BE33191DD69_x0001_VG327093D1F37220B_x0001_Sun Belt_x0001_"</definedName>
    <definedName name="STWBD_StatToolsBoxPlot_VariableList_12" hidden="1">"S_x0001_VG24B73BE33191DD69_x0001_VG327093D1F37220B_x0001_WAC_x0001_"</definedName>
    <definedName name="STWBD_StatToolsBoxPlot_VariableList_2" hidden="1">"U_x0001_VG1E192665222C8845_x0001_"</definedName>
    <definedName name="STWBD_StatToolsBoxPlot_VariableList_3" hidden="1">"S_x0001_VG24B73BE33191DD69_x0001_VG327093D1F37220B_x0001_Big East_x0001_"</definedName>
    <definedName name="STWBD_StatToolsBoxPlot_VariableList_4" hidden="1">"S_x0001_VG24B73BE33191DD69_x0001_VG327093D1F37220B_x0001_Big Ten_x0001_"</definedName>
    <definedName name="STWBD_StatToolsBoxPlot_VariableList_5" hidden="1">"S_x0001_VG24B73BE33191DD69_x0001_VG327093D1F37220B_x0001_CUSA_x0001_"</definedName>
    <definedName name="STWBD_StatToolsBoxPlot_VariableList_6" hidden="1">"S_x0001_VG24B73BE33191DD69_x0001_VG327093D1F37220B_x0001_Ind._x0001_"</definedName>
    <definedName name="STWBD_StatToolsBoxPlot_VariableList_7" hidden="1">"S_x0001_VG24B73BE33191DD69_x0001_VG327093D1F37220B_x0001_MAC_x0001_"</definedName>
    <definedName name="STWBD_StatToolsBoxPlot_VariableList_8" hidden="1">"S_x0001_VG24B73BE33191DD69_x0001_VG327093D1F37220B_x0001_Mt. West_x0001_"</definedName>
    <definedName name="STWBD_StatToolsBoxPlot_VariableList_9" hidden="1">"S_x0001_VG24B73BE33191DD69_x0001_VG327093D1F37220B_x0001_PAC-12_x0001_"</definedName>
    <definedName name="STWBD_StatToolsBoxPlot_VarSelectorDefaultDataSet" hidden="1">"DG1630C786"</definedName>
    <definedName name="STWBD_StatToolsChiSqIndependence_ColumnsTitle" hidden="1">""</definedName>
    <definedName name="STWBD_StatToolsChiSqIndependence_HasDefaultInfo" hidden="1">"TRUE"</definedName>
    <definedName name="STWBD_StatToolsChiSqIndependence_RangeIncludesHeaders" hidden="1">"TRUE"</definedName>
    <definedName name="STWBD_StatToolsChiSqIndependence_RowsTitle" hidden="1">""</definedName>
    <definedName name="STWBD_StatToolsConfidenceInterval_AnalysisType" hidden="1">" 0"</definedName>
    <definedName name="STWBD_StatToolsConfidenceInterval_CalculateMeanInterval" hidden="1">"TRUE"</definedName>
    <definedName name="STWBD_StatToolsConfidenceInterval_CalculateStdDevInterval" hidden="1">"FALSE"</definedName>
    <definedName name="STWBD_StatToolsConfidenceInterval_DefaultDataFormat" hidden="1">" 0"</definedName>
    <definedName name="STWBD_StatToolsConfidenceInterval_HasDefaultInfo" hidden="1">"TRUE"</definedName>
    <definedName name="STWBD_StatToolsConfidenceInterval_MeanConfidenceLevel" hidden="1">" .95"</definedName>
    <definedName name="STWBD_StatToolsConfidenceInterval_StdDevConfidenceLevel" hidden="1">" 0"</definedName>
    <definedName name="STWBD_StatToolsConfidenceInterval_VariableList" hidden="1">1</definedName>
    <definedName name="STWBD_StatToolsConfidenceInterval_VariableList_1" hidden="1">"U_x0001_VG11F736F41AAB232F_x0001_"</definedName>
    <definedName name="STWBD_StatToolsConfidenceInterval_VarSelectorDefaultDataSet" hidden="1">"DG26E70ADF"</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RankOrderCorrelationTable" hidden="1">"FALSE"</definedName>
    <definedName name="STWBD_StatToolsCorrAndCovar_TableStructure" hidden="1">" 2"</definedName>
    <definedName name="STWBD_StatToolsCorrAndCovar_VariableList" hidden="1">21</definedName>
    <definedName name="STWBD_StatToolsCorrAndCovar_VariableList_1" hidden="1">"U_x0001_VG1594C2D323D96DD9_x0001_"</definedName>
    <definedName name="STWBD_StatToolsCorrAndCovar_VariableList_10" hidden="1">"U_x0001_VG8945C8B8F8603B_x0001_"</definedName>
    <definedName name="STWBD_StatToolsCorrAndCovar_VariableList_11" hidden="1">"U_x0001_VG212C4EC23B8747C8_x0001_"</definedName>
    <definedName name="STWBD_StatToolsCorrAndCovar_VariableList_12" hidden="1">"U_x0001_VG345FD0C2363260D_x0001_"</definedName>
    <definedName name="STWBD_StatToolsCorrAndCovar_VariableList_13" hidden="1">"U_x0001_VG2D0C0467356EC408_x0001_"</definedName>
    <definedName name="STWBD_StatToolsCorrAndCovar_VariableList_14" hidden="1">"U_x0001_VG389700F12FDB592F_x0001_"</definedName>
    <definedName name="STWBD_StatToolsCorrAndCovar_VariableList_15" hidden="1">"U_x0001_VG3536C46B2456B037_x0001_"</definedName>
    <definedName name="STWBD_StatToolsCorrAndCovar_VariableList_16" hidden="1">"U_x0001_VG28F2A037C6F1069_x0001_"</definedName>
    <definedName name="STWBD_StatToolsCorrAndCovar_VariableList_17" hidden="1">"U_x0001_VG4330C1B87B9589_x0001_"</definedName>
    <definedName name="STWBD_StatToolsCorrAndCovar_VariableList_18" hidden="1">"U_x0001_VG876BF9437B570D9_x0001_"</definedName>
    <definedName name="STWBD_StatToolsCorrAndCovar_VariableList_19" hidden="1">"U_x0001_VG33CE61BE3EB9051_x0001_"</definedName>
    <definedName name="STWBD_StatToolsCorrAndCovar_VariableList_2" hidden="1">"U_x0001_VG2D74FD404AEEA03_x0001_"</definedName>
    <definedName name="STWBD_StatToolsCorrAndCovar_VariableList_20" hidden="1">"U_x0001_VG278314B22C97E79D_x0001_"</definedName>
    <definedName name="STWBD_StatToolsCorrAndCovar_VariableList_21" hidden="1">"U_x0001_VG20C7AB953633FCE4_x0001_"</definedName>
    <definedName name="STWBD_StatToolsCorrAndCovar_VariableList_3" hidden="1">"U_x0001_VG19055FB31BD07618_x0001_"</definedName>
    <definedName name="STWBD_StatToolsCorrAndCovar_VariableList_4" hidden="1">"U_x0001_VG120130681231F759_x0001_"</definedName>
    <definedName name="STWBD_StatToolsCorrAndCovar_VariableList_5" hidden="1">"U_x0001_VG1B1B97C31BCBF42F_x0001_"</definedName>
    <definedName name="STWBD_StatToolsCorrAndCovar_VariableList_6" hidden="1">"U_x0001_VGE3AF5CA37E69ABE_x0001_"</definedName>
    <definedName name="STWBD_StatToolsCorrAndCovar_VariableList_7" hidden="1">"U_x0001_VG1C8EE37A3445DDDE_x0001_"</definedName>
    <definedName name="STWBD_StatToolsCorrAndCovar_VariableList_8" hidden="1">"U_x0001_VG3008E2C85514425_x0001_"</definedName>
    <definedName name="STWBD_StatToolsCorrAndCovar_VariableList_9" hidden="1">"U_x0001_VG2AB8489B1438B6F6_x0001_"</definedName>
    <definedName name="STWBD_StatToolsCorrAndCovar_VarSelectorDefaultDataSet" hidden="1">"DG40D2BE0"</definedName>
    <definedName name="STWBD_StatToolsHistogram_BinMaximum" hidden="1">" 12"</definedName>
    <definedName name="STWBD_StatToolsHistogram_BinMinimum" hidden="1">" 2"</definedName>
    <definedName name="STWBD_StatToolsHistogram_DefaultDataFormat" hidden="1">" 0"</definedName>
    <definedName name="STWBD_StatToolsHistogram_HasDefaultInfo" hidden="1">"TRUE"</definedName>
    <definedName name="STWBD_StatToolsHistogram_NumBins" hidden="1">" 5"</definedName>
    <definedName name="STWBD_StatToolsHistogram_VariableList" hidden="1">1</definedName>
    <definedName name="STWBD_StatToolsHistogram_VariableList_1" hidden="1">"U_x0001_VG33184F9B14E85DC7_x0001_"</definedName>
    <definedName name="STWBD_StatToolsHistogram_VarSelectorDefaultDataSet" hidden="1">"DG1630C786"</definedName>
    <definedName name="STWBD_StatToolsHistogram_XAxisStyle" hidden="1">" 1"</definedName>
    <definedName name="STWBD_StatToolsHistogram_YAxisStyle" hidden="1">" 1"</definedName>
    <definedName name="STWBD_StatToolsHypothesisTest_AnalysisType" hidden="1">" 2"</definedName>
    <definedName name="STWBD_StatToolsHypothesisTest_DefaultDataFormat" hidden="1">" 0"</definedName>
    <definedName name="STWBD_StatToolsHypothesisTest_HasDefaultInfo" hidden="1">"TRUE"</definedName>
    <definedName name="STWBD_StatToolsHypothesisTest_MeanAlternativeType" hidden="1">" 0"</definedName>
    <definedName name="STWBD_StatToolsHypothesisTest_MeanNullValue" hidden="1">" 0"</definedName>
    <definedName name="STWBD_StatToolsHypothesisTest_PerformMeanTest" hidden="1">"TRUE"</definedName>
    <definedName name="STWBD_StatToolsHypothesisTest_PerformStdDevTest" hidden="1">"FALSE"</definedName>
    <definedName name="STWBD_StatToolsHypothesisTest_StdDevAlternativeType" hidden="1">" 0"</definedName>
    <definedName name="STWBD_StatToolsHypothesisTest_StdDevNullValue" hidden="1">" 1"</definedName>
    <definedName name="STWBD_StatToolsHypothesisTest_VariableList" hidden="1">2</definedName>
    <definedName name="STWBD_StatToolsHypothesisTest_VariableList_1" localSheetId="18" hidden="1">"U_x0001_VG198DF7D610113845_x0001_"</definedName>
    <definedName name="STWBD_StatToolsHypothesisTest_VariableList_1" localSheetId="17" hidden="1">"U_x0001_VG198DF7D610113845_x0001_"</definedName>
    <definedName name="STWBD_StatToolsHypothesisTest_VariableList_1" hidden="1">"U_x0001_VG1FEB8905DAD26D6_x0001_"</definedName>
    <definedName name="STWBD_StatToolsHypothesisTest_VariableList_2" localSheetId="18" hidden="1">"U_x0001_VG42D03457EBC0C_x0001_"</definedName>
    <definedName name="STWBD_StatToolsHypothesisTest_VariableList_2" localSheetId="17" hidden="1">"U_x0001_VG42D03457EBC0C_x0001_"</definedName>
    <definedName name="STWBD_StatToolsHypothesisTest_VariableList_2" hidden="1">"U_x0001_VG161D38F8397316B3_x0001_"</definedName>
    <definedName name="STWBD_StatToolsHypothesisTest_VarSelectorDefaultDataSet" localSheetId="18" hidden="1">"DG2D70DCAA"</definedName>
    <definedName name="STWBD_StatToolsHypothesisTest_VarSelectorDefaultDataSet" localSheetId="17" hidden="1">"DG2D70DCAA"</definedName>
    <definedName name="STWBD_StatToolsHypothesisTest_VarSelectorDefaultDataSet" hidden="1">"DG11CC3517"</definedName>
    <definedName name="STWBD_StatToolsOneVarSummary_Count" hidden="1">"TRUE"</definedName>
    <definedName name="STWBD_StatToolsOneVarSummary_DefaultDataFormat" hidden="1">" 0"</definedName>
    <definedName name="STWBD_StatToolsOneVarSummary_FirstQuartile" hidden="1">"TRUE"</definedName>
    <definedName name="STWBD_StatToolsOneVarSummary_HasDefaultInfo" hidden="1">"TRUE"</definedName>
    <definedName name="STWBD_StatToolsOneVarSummary_InterQuartileRange" hidden="1">"TRUE"</definedName>
    <definedName name="STWBD_StatToolsOneVarSummary_Kurtosis" hidden="1">"TRUE"</definedName>
    <definedName name="STWBD_StatToolsOneVarSummary_Maximum" hidden="1">"TRUE"</definedName>
    <definedName name="STWBD_StatToolsOneVarSummary_Mean" hidden="1">"TRUE"</definedName>
    <definedName name="STWBD_StatToolsOneVarSummary_MeanAbsDeviation" hidden="1">"TRUE"</definedName>
    <definedName name="STWBD_StatToolsOneVarSummary_Median" hidden="1">"TRUE"</definedName>
    <definedName name="STWBD_StatToolsOneVarSummary_Minimum" hidden="1">"TRUE"</definedName>
    <definedName name="STWBD_StatToolsOneVarSummary_Mode" hidden="1">"TRUE"</definedName>
    <definedName name="STWBD_StatToolsOneVarSummary_OtherPercentiles" hidden="1">"TRUE"</definedName>
    <definedName name="STWBD_StatToolsOneVarSummary_PercentileList" hidden="1">" .01, .025, .05, .1, .2, .8, .9, .95, .975, .99"</definedName>
    <definedName name="STWBD_StatToolsOneVarSummary_Range" hidden="1">"TRUE"</definedName>
    <definedName name="STWBD_StatToolsOneVarSummary_Skewness" hidden="1">"TRUE"</definedName>
    <definedName name="STWBD_StatToolsOneVarSummary_StandardDeviation" hidden="1">"TRUE"</definedName>
    <definedName name="STWBD_StatToolsOneVarSummary_Sum" hidden="1">"TRUE"</definedName>
    <definedName name="STWBD_StatToolsOneVarSummary_ThirdQuartile" hidden="1">"TRUE"</definedName>
    <definedName name="STWBD_StatToolsOneVarSummary_VariableList" hidden="1">1</definedName>
    <definedName name="STWBD_StatToolsOneVarSummary_VariableList_1" hidden="1">"U_x0001_VG2C6734EE1C153588_x0001_"</definedName>
    <definedName name="STWBD_StatToolsOneVarSummary_Variance" hidden="1">"TRUE"</definedName>
    <definedName name="STWBD_StatToolsOneVarSummary_VarSelectorDefaultDataSet" hidden="1">"DG38B7B49A"</definedName>
    <definedName name="STWBD_StatToolsProportionHT_AlternativeType" hidden="1">" 2"</definedName>
    <definedName name="STWBD_StatToolsProportionHT_AnalysisType" hidden="1">" 0"</definedName>
    <definedName name="STWBD_StatToolsProportionHT_DataType" hidden="1">" 0"</definedName>
    <definedName name="STWBD_StatToolsProportionHT_DefaultDataFormat" hidden="1">" 0"</definedName>
    <definedName name="STWBD_StatToolsProportionHT_GroupNames1" hidden="1">"Yes"</definedName>
    <definedName name="STWBD_StatToolsProportionHT_GroupNamesCount" hidden="1">" 1"</definedName>
    <definedName name="STWBD_StatToolsProportionHT_HasDefaultInfo" hidden="1">"TRUE"</definedName>
    <definedName name="STWBD_StatToolsProportionHT_NullValue" hidden="1">" .01"</definedName>
    <definedName name="STWBD_StatToolsProportionHT_SampleSize" hidden="1">" 100"</definedName>
    <definedName name="STWBD_StatToolsProportionHT_SampleSize2" hidden="1">" 100"</definedName>
    <definedName name="STWBD_StatToolsProportionHT_VariableList" hidden="1">1</definedName>
    <definedName name="STWBD_StatToolsProportionHT_VariableList_1" hidden="1">"U_x0001_VG14651294B911534_x0001_"</definedName>
    <definedName name="STWBD_StatToolsProportionHT_VarSelectorDefaultDataSet" hidden="1">"DG3879C282"</definedName>
    <definedName name="STWBD_StatToolsRegression_blockList" hidden="1">"-1"</definedName>
    <definedName name="STWBD_StatToolsRegression_CheckMulticollinearity" hidden="1">"FALSE"</definedName>
    <definedName name="STWBD_StatToolsRegression_ConfidenceLevel" hidden="1">" .95"</definedName>
    <definedName name="STWBD_StatToolsRegression_DisplayCorrelationMatrix" hidden="1">"FALSE"</definedName>
    <definedName name="STWBD_StatToolsRegression_DisplayRegressionEquation" hidden="1">"FALSE"</definedName>
    <definedName name="STWBD_StatToolsRegression_FixVariables" hidden="1">"FALSE"</definedName>
    <definedName name="STWBD_StatToolsRegression_fixVarList" hidden="1">"-1"</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HistogramOfResiduals" hidden="1">"TRUE"</definedName>
    <definedName name="STWBD_StatToolsRegression_GraphResidualVsFittedValue" localSheetId="18" hidden="1">"TRUE"</definedName>
    <definedName name="STWBD_StatToolsRegression_GraphResidualVsFittedValue" localSheetId="17" hidden="1">"TRUE"</definedName>
    <definedName name="STWBD_StatToolsRegression_GraphResidualVsFittedValue" hidden="1">"FALSE"</definedName>
    <definedName name="STWBD_StatToolsRegression_GraphResidualVsOrderIndex" hidden="1">"FALSE"</definedName>
    <definedName name="STWBD_StatToolsRegression_GraphResidualVsXValue" hidden="1">"FALSE"</definedName>
    <definedName name="STWBD_StatToolsRegression_HasDefaultInfo" hidden="1">"TRUE"</definedName>
    <definedName name="STWBD_StatToolsRegression_IncludeDerivedVariables" hidden="1">"FALSE"</definedName>
    <definedName name="STWBD_StatToolsRegression_IncludePrediction" hidden="1">"FALSE"</definedName>
    <definedName name="STWBD_StatToolsRegression_IncludeSteps" hidden="1">"FALSE"</definedName>
    <definedName name="STWBD_StatToolsRegression_NumberOfBlocks" localSheetId="18" hidden="1">" 2"</definedName>
    <definedName name="STWBD_StatToolsRegression_NumberOfBlocks" localSheetId="17" hidden="1">" 2"</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StandardizeNumericVariables" hidden="1">"FALSE"</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localSheetId="18" hidden="1">"U_x0001_VG8A1E7646496931_x0001_"</definedName>
    <definedName name="STWBD_StatToolsRegression_VariableDependent" localSheetId="17" hidden="1">"U_x0001_VG8A1E7646496931_x0001_"</definedName>
    <definedName name="STWBD_StatToolsRegression_VariableDependent" hidden="1">"U_x0001_VG2134F7121342934E_x0001_"</definedName>
    <definedName name="STWBD_StatToolsRegression_VariableListIndependent" localSheetId="18" hidden="1">7</definedName>
    <definedName name="STWBD_StatToolsRegression_VariableListIndependent" localSheetId="17" hidden="1">7</definedName>
    <definedName name="STWBD_StatToolsRegression_VariableListIndependent" hidden="1">1</definedName>
    <definedName name="STWBD_StatToolsRegression_VariableListIndependent_1" localSheetId="18" hidden="1">"U_x0001_VG1FF75AA7195D6CBB_x0001_"</definedName>
    <definedName name="STWBD_StatToolsRegression_VariableListIndependent_1" localSheetId="17" hidden="1">"U_x0001_VG1FF75AA7195D6CBB_x0001_"</definedName>
    <definedName name="STWBD_StatToolsRegression_VariableListIndependent_1" hidden="1">"U_x0001_VG33D443EC39B624D6_x0001_"</definedName>
    <definedName name="STWBD_StatToolsRegression_VariableListIndependent_2" hidden="1">"U_x0001_VG24885151315BF7A2_x0001_"</definedName>
    <definedName name="STWBD_StatToolsRegression_VariableListIndependent_3" hidden="1">"U_x0001_VG21297CFB69B6845_x0001_"</definedName>
    <definedName name="STWBD_StatToolsRegression_VariableListIndependent_4" hidden="1">"U_x0001_VG31215ADDB624A11_x0001_"</definedName>
    <definedName name="STWBD_StatToolsRegression_VariableListIndependent_5" hidden="1">"U_x0001_VG35304767304BDA56_x0001_"</definedName>
    <definedName name="STWBD_StatToolsRegression_VariableListIndependent_6" hidden="1">"U_x0001_VG1C72D7ADF549AEB_x0001_"</definedName>
    <definedName name="STWBD_StatToolsRegression_VariableListIndependent_7" hidden="1">"U_x0001_VG40F1B92D756B35_x0001_"</definedName>
    <definedName name="STWBD_StatToolsRegression_VarSelectorDefaultDataSet" localSheetId="18" hidden="1">"DG28541EF5"</definedName>
    <definedName name="STWBD_StatToolsRegression_VarSelectorDefaultDataSet" localSheetId="17" hidden="1">"DG28541EF5"</definedName>
    <definedName name="STWBD_StatToolsRegression_VarSelectorDefaultDataSet" hidden="1">"DG48E3177"</definedName>
    <definedName name="STWBD_StatToolsSampleSize_ConfidenceLevel" hidden="1">" .99"</definedName>
    <definedName name="STWBD_StatToolsSampleSize_EstimatedProportion1" hidden="1">" .5"</definedName>
    <definedName name="STWBD_StatToolsSampleSize_EstimatedProportion2" hidden="1">" .1"</definedName>
    <definedName name="STWBD_StatToolsSampleSize_EstimatedStdDev" hidden="1">" 1"</definedName>
    <definedName name="STWBD_StatToolsSampleSize_HasDefaultInfo" hidden="1">"TRUE"</definedName>
    <definedName name="STWBD_StatToolsSampleSize_IntervalHalfLength" hidden="1">" .05"</definedName>
    <definedName name="STWBD_StatToolsSampleSize_ParameterType" hidden="1">" 2"</definedName>
    <definedName name="STWBD_StatToolsTimeSeriesGraph_DefaultUseLabelVariable" hidden="1">"TRUE"</definedName>
    <definedName name="STWBD_StatToolsTimeSeriesGraph_HasDefaultInfo" hidden="1">"TRUE"</definedName>
    <definedName name="STWBD_StatToolsTimeSeriesGraph_LabelVariable" hidden="1">"U_x0001_VG38AEBCA94628E40_x0001_"</definedName>
    <definedName name="STWBD_StatToolsTimeSeriesGraph_SingleGraph" hidden="1">"FALSE"</definedName>
    <definedName name="STWBD_StatToolsTimeSeriesGraph_TwoVerticalAxes" hidden="1">"FALSE"</definedName>
    <definedName name="STWBD_StatToolsTimeSeriesGraph_VariableList" hidden="1">1</definedName>
    <definedName name="STWBD_StatToolsTimeSeriesGraph_VariableList_1" hidden="1">"U_x0001_VG29DD76B8CC36171_x0001_"</definedName>
    <definedName name="STWBD_StatToolsTimeSeriesGraph_VarSelectorDefaultDataSet" hidden="1">"DG3821A834"</definedName>
    <definedName name="Time" localSheetId="14">'descriptive stats KEY'!$D$3:$D$29</definedName>
    <definedName name="times">'descriptive statistics'!$D$5:$D$31</definedName>
    <definedName name="World_Pop" localSheetId="10">'World Population KEY'!$B$30</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55" l="1"/>
  <c r="J26" i="7"/>
  <c r="J27" i="7"/>
  <c r="J28" i="7"/>
  <c r="J29" i="7"/>
  <c r="J30" i="7"/>
  <c r="J31" i="7"/>
  <c r="J32" i="7"/>
  <c r="J33" i="7"/>
  <c r="J34" i="7"/>
  <c r="J35" i="7"/>
  <c r="J36" i="7"/>
  <c r="J37" i="7"/>
  <c r="J38" i="7"/>
  <c r="J39" i="7"/>
  <c r="J40" i="7"/>
  <c r="J41" i="7"/>
  <c r="J42" i="7"/>
  <c r="J43" i="7"/>
  <c r="J44" i="7"/>
  <c r="J25" i="7"/>
  <c r="C8" i="79"/>
  <c r="H6" i="51"/>
  <c r="G11" i="51"/>
  <c r="G10" i="51"/>
  <c r="G9" i="51"/>
  <c r="G7" i="51"/>
  <c r="G8" i="51"/>
  <c r="G6" i="51"/>
  <c r="G5" i="51"/>
  <c r="M19" i="47"/>
  <c r="B8" i="79"/>
  <c r="O45" i="7"/>
  <c r="N45" i="7"/>
  <c r="G45" i="7"/>
  <c r="B6" i="28"/>
  <c r="C6" i="28" s="1"/>
  <c r="E7" i="28"/>
  <c r="J45" i="7" l="1"/>
  <c r="B7" i="28"/>
  <c r="C7" i="28" s="1"/>
  <c r="G103" i="78"/>
  <c r="F103" i="78"/>
  <c r="E103" i="78"/>
  <c r="D103" i="78"/>
  <c r="G102" i="78"/>
  <c r="F102" i="78"/>
  <c r="E102" i="78"/>
  <c r="D102" i="78"/>
  <c r="G101" i="78"/>
  <c r="F101" i="78"/>
  <c r="E101" i="78"/>
  <c r="D101" i="78"/>
  <c r="G100" i="78"/>
  <c r="F100" i="78"/>
  <c r="E100" i="78"/>
  <c r="D100" i="78"/>
  <c r="G99" i="78"/>
  <c r="F99" i="78"/>
  <c r="E99" i="78"/>
  <c r="D99" i="78"/>
  <c r="G98" i="78"/>
  <c r="F98" i="78"/>
  <c r="E98" i="78"/>
  <c r="D98" i="78"/>
  <c r="G97" i="78"/>
  <c r="F97" i="78"/>
  <c r="E97" i="78"/>
  <c r="D97" i="78"/>
  <c r="G96" i="78"/>
  <c r="F96" i="78"/>
  <c r="E96" i="78"/>
  <c r="D96" i="78"/>
  <c r="G95" i="78"/>
  <c r="F95" i="78"/>
  <c r="E95" i="78"/>
  <c r="D95" i="78"/>
  <c r="G94" i="78"/>
  <c r="F94" i="78"/>
  <c r="E94" i="78"/>
  <c r="D94" i="78"/>
  <c r="G93" i="78"/>
  <c r="F93" i="78"/>
  <c r="E93" i="78"/>
  <c r="D93" i="78"/>
  <c r="G92" i="78"/>
  <c r="F92" i="78"/>
  <c r="E92" i="78"/>
  <c r="D92" i="78"/>
  <c r="G91" i="78"/>
  <c r="F91" i="78"/>
  <c r="E91" i="78"/>
  <c r="D91" i="78"/>
  <c r="G90" i="78"/>
  <c r="F90" i="78"/>
  <c r="E90" i="78"/>
  <c r="D90" i="78"/>
  <c r="G89" i="78"/>
  <c r="F89" i="78"/>
  <c r="E89" i="78"/>
  <c r="D89" i="78"/>
  <c r="G88" i="78"/>
  <c r="F88" i="78"/>
  <c r="E88" i="78"/>
  <c r="D88" i="78"/>
  <c r="G87" i="78"/>
  <c r="F87" i="78"/>
  <c r="E87" i="78"/>
  <c r="D87" i="78"/>
  <c r="G86" i="78"/>
  <c r="F86" i="78"/>
  <c r="E86" i="78"/>
  <c r="D86" i="78"/>
  <c r="G85" i="78"/>
  <c r="F85" i="78"/>
  <c r="E85" i="78"/>
  <c r="D85" i="78"/>
  <c r="G84" i="78"/>
  <c r="F84" i="78"/>
  <c r="E84" i="78"/>
  <c r="D84" i="78"/>
  <c r="G83" i="78"/>
  <c r="F83" i="78"/>
  <c r="E83" i="78"/>
  <c r="D83" i="78"/>
  <c r="G82" i="78"/>
  <c r="F82" i="78"/>
  <c r="E82" i="78"/>
  <c r="D82" i="78"/>
  <c r="G81" i="78"/>
  <c r="F81" i="78"/>
  <c r="E81" i="78"/>
  <c r="D81" i="78"/>
  <c r="G80" i="78"/>
  <c r="F80" i="78"/>
  <c r="E80" i="78"/>
  <c r="D80" i="78"/>
  <c r="G79" i="78"/>
  <c r="F79" i="78"/>
  <c r="E79" i="78"/>
  <c r="D79" i="78"/>
  <c r="G78" i="78"/>
  <c r="F78" i="78"/>
  <c r="E78" i="78"/>
  <c r="D78" i="78"/>
  <c r="G77" i="78"/>
  <c r="F77" i="78"/>
  <c r="E77" i="78"/>
  <c r="D77" i="78"/>
  <c r="G76" i="78"/>
  <c r="F76" i="78"/>
  <c r="E76" i="78"/>
  <c r="D76" i="78"/>
  <c r="G75" i="78"/>
  <c r="F75" i="78"/>
  <c r="E75" i="78"/>
  <c r="D75" i="78"/>
  <c r="G74" i="78"/>
  <c r="F74" i="78"/>
  <c r="E74" i="78"/>
  <c r="D74" i="78"/>
  <c r="G73" i="78"/>
  <c r="F73" i="78"/>
  <c r="E73" i="78"/>
  <c r="D73" i="78"/>
  <c r="G72" i="78"/>
  <c r="F72" i="78"/>
  <c r="E72" i="78"/>
  <c r="D72" i="78"/>
  <c r="G71" i="78"/>
  <c r="F71" i="78"/>
  <c r="E71" i="78"/>
  <c r="D71" i="78"/>
  <c r="G70" i="78"/>
  <c r="F70" i="78"/>
  <c r="E70" i="78"/>
  <c r="D70" i="78"/>
  <c r="G69" i="78"/>
  <c r="F69" i="78"/>
  <c r="E69" i="78"/>
  <c r="D69" i="78"/>
  <c r="G68" i="78"/>
  <c r="F68" i="78"/>
  <c r="E68" i="78"/>
  <c r="D68" i="78"/>
  <c r="G67" i="78"/>
  <c r="F67" i="78"/>
  <c r="E67" i="78"/>
  <c r="D67" i="78"/>
  <c r="G66" i="78"/>
  <c r="F66" i="78"/>
  <c r="E66" i="78"/>
  <c r="D66" i="78"/>
  <c r="G65" i="78"/>
  <c r="F65" i="78"/>
  <c r="E65" i="78"/>
  <c r="D65" i="78"/>
  <c r="G64" i="78"/>
  <c r="F64" i="78"/>
  <c r="E64" i="78"/>
  <c r="D64" i="78"/>
  <c r="G63" i="78"/>
  <c r="F63" i="78"/>
  <c r="E63" i="78"/>
  <c r="D63" i="78"/>
  <c r="G62" i="78"/>
  <c r="F62" i="78"/>
  <c r="E62" i="78"/>
  <c r="D62" i="78"/>
  <c r="G61" i="78"/>
  <c r="F61" i="78"/>
  <c r="E61" i="78"/>
  <c r="D61" i="78"/>
  <c r="G60" i="78"/>
  <c r="F60" i="78"/>
  <c r="E60" i="78"/>
  <c r="D60" i="78"/>
  <c r="G59" i="78"/>
  <c r="F59" i="78"/>
  <c r="E59" i="78"/>
  <c r="D59" i="78"/>
  <c r="G58" i="78"/>
  <c r="F58" i="78"/>
  <c r="E58" i="78"/>
  <c r="D58" i="78"/>
  <c r="G57" i="78"/>
  <c r="F57" i="78"/>
  <c r="E57" i="78"/>
  <c r="D57" i="78"/>
  <c r="G56" i="78"/>
  <c r="F56" i="78"/>
  <c r="E56" i="78"/>
  <c r="D56" i="78"/>
  <c r="G55" i="78"/>
  <c r="F55" i="78"/>
  <c r="E55" i="78"/>
  <c r="D55" i="78"/>
  <c r="G54" i="78"/>
  <c r="F54" i="78"/>
  <c r="E54" i="78"/>
  <c r="D54" i="78"/>
  <c r="G53" i="78"/>
  <c r="F53" i="78"/>
  <c r="E53" i="78"/>
  <c r="D53" i="78"/>
  <c r="G52" i="78"/>
  <c r="F52" i="78"/>
  <c r="E52" i="78"/>
  <c r="D52" i="78"/>
  <c r="G51" i="78"/>
  <c r="F51" i="78"/>
  <c r="E51" i="78"/>
  <c r="D51" i="78"/>
  <c r="G50" i="78"/>
  <c r="F50" i="78"/>
  <c r="E50" i="78"/>
  <c r="D50" i="78"/>
  <c r="G49" i="78"/>
  <c r="F49" i="78"/>
  <c r="E49" i="78"/>
  <c r="D49" i="78"/>
  <c r="G48" i="78"/>
  <c r="F48" i="78"/>
  <c r="E48" i="78"/>
  <c r="D48" i="78"/>
  <c r="G47" i="78"/>
  <c r="F47" i="78"/>
  <c r="E47" i="78"/>
  <c r="D47" i="78"/>
  <c r="G46" i="78"/>
  <c r="F46" i="78"/>
  <c r="E46" i="78"/>
  <c r="D46" i="78"/>
  <c r="G45" i="78"/>
  <c r="F45" i="78"/>
  <c r="E45" i="78"/>
  <c r="D45" i="78"/>
  <c r="G44" i="78"/>
  <c r="F44" i="78"/>
  <c r="E44" i="78"/>
  <c r="D44" i="78"/>
  <c r="G43" i="78"/>
  <c r="F43" i="78"/>
  <c r="E43" i="78"/>
  <c r="D43" i="78"/>
  <c r="G42" i="78"/>
  <c r="F42" i="78"/>
  <c r="E42" i="78"/>
  <c r="D42" i="78"/>
  <c r="G41" i="78"/>
  <c r="F41" i="78"/>
  <c r="E41" i="78"/>
  <c r="D41" i="78"/>
  <c r="G40" i="78"/>
  <c r="F40" i="78"/>
  <c r="E40" i="78"/>
  <c r="D40" i="78"/>
  <c r="G39" i="78"/>
  <c r="F39" i="78"/>
  <c r="E39" i="78"/>
  <c r="D39" i="78"/>
  <c r="G38" i="78"/>
  <c r="F38" i="78"/>
  <c r="E38" i="78"/>
  <c r="D38" i="78"/>
  <c r="G37" i="78"/>
  <c r="F37" i="78"/>
  <c r="E37" i="78"/>
  <c r="D37" i="78"/>
  <c r="G36" i="78"/>
  <c r="F36" i="78"/>
  <c r="E36" i="78"/>
  <c r="D36" i="78"/>
  <c r="G35" i="78"/>
  <c r="F35" i="78"/>
  <c r="E35" i="78"/>
  <c r="D35" i="78"/>
  <c r="G34" i="78"/>
  <c r="F34" i="78"/>
  <c r="E34" i="78"/>
  <c r="D34" i="78"/>
  <c r="G33" i="78"/>
  <c r="F33" i="78"/>
  <c r="E33" i="78"/>
  <c r="D33" i="78"/>
  <c r="G32" i="78"/>
  <c r="F32" i="78"/>
  <c r="E32" i="78"/>
  <c r="D32" i="78"/>
  <c r="G31" i="78"/>
  <c r="F31" i="78"/>
  <c r="E31" i="78"/>
  <c r="D31" i="78"/>
  <c r="G30" i="78"/>
  <c r="F30" i="78"/>
  <c r="E30" i="78"/>
  <c r="D30" i="78"/>
  <c r="G29" i="78"/>
  <c r="F29" i="78"/>
  <c r="E29" i="78"/>
  <c r="D29" i="78"/>
  <c r="G28" i="78"/>
  <c r="F28" i="78"/>
  <c r="E28" i="78"/>
  <c r="D28" i="78"/>
  <c r="G27" i="78"/>
  <c r="F27" i="78"/>
  <c r="E27" i="78"/>
  <c r="D27" i="78"/>
  <c r="G26" i="78"/>
  <c r="F26" i="78"/>
  <c r="E26" i="78"/>
  <c r="D26" i="78"/>
  <c r="G25" i="78"/>
  <c r="F25" i="78"/>
  <c r="E25" i="78"/>
  <c r="D25" i="78"/>
  <c r="G24" i="78"/>
  <c r="F24" i="78"/>
  <c r="E24" i="78"/>
  <c r="D24" i="78"/>
  <c r="G23" i="78"/>
  <c r="F23" i="78"/>
  <c r="E23" i="78"/>
  <c r="D23" i="78"/>
  <c r="G22" i="78"/>
  <c r="F22" i="78"/>
  <c r="E22" i="78"/>
  <c r="D22" i="78"/>
  <c r="G21" i="78"/>
  <c r="F21" i="78"/>
  <c r="E21" i="78"/>
  <c r="D21" i="78"/>
  <c r="G20" i="78"/>
  <c r="F20" i="78"/>
  <c r="E20" i="78"/>
  <c r="D20" i="78"/>
  <c r="G19" i="78"/>
  <c r="F19" i="78"/>
  <c r="E19" i="78"/>
  <c r="D19" i="78"/>
  <c r="G18" i="78"/>
  <c r="F18" i="78"/>
  <c r="E18" i="78"/>
  <c r="D18" i="78"/>
  <c r="G17" i="78"/>
  <c r="F17" i="78"/>
  <c r="E17" i="78"/>
  <c r="D17" i="78"/>
  <c r="G16" i="78"/>
  <c r="F16" i="78"/>
  <c r="E16" i="78"/>
  <c r="D16" i="78"/>
  <c r="G15" i="78"/>
  <c r="F15" i="78"/>
  <c r="E15" i="78"/>
  <c r="D15" i="78"/>
  <c r="G14" i="78"/>
  <c r="F14" i="78"/>
  <c r="E14" i="78"/>
  <c r="D14" i="78"/>
  <c r="G13" i="78"/>
  <c r="F13" i="78"/>
  <c r="E13" i="78"/>
  <c r="D13" i="78"/>
  <c r="G12" i="78"/>
  <c r="F12" i="78"/>
  <c r="E12" i="78"/>
  <c r="D12" i="78"/>
  <c r="G11" i="78"/>
  <c r="F11" i="78"/>
  <c r="E11" i="78"/>
  <c r="D11" i="78"/>
  <c r="G10" i="78"/>
  <c r="F10" i="78"/>
  <c r="E10" i="78"/>
  <c r="D10" i="78"/>
  <c r="G9" i="78"/>
  <c r="F9" i="78"/>
  <c r="E9" i="78"/>
  <c r="D9" i="78"/>
  <c r="G8" i="78"/>
  <c r="F8" i="78"/>
  <c r="E8" i="78"/>
  <c r="D8" i="78"/>
  <c r="G7" i="78"/>
  <c r="F7" i="78"/>
  <c r="E7" i="78"/>
  <c r="D7" i="78"/>
  <c r="G6" i="78"/>
  <c r="F6" i="78"/>
  <c r="E6" i="78"/>
  <c r="D6" i="78"/>
  <c r="G5" i="78"/>
  <c r="F5" i="78"/>
  <c r="E5" i="78"/>
  <c r="D5" i="78"/>
  <c r="G4" i="78"/>
  <c r="F4" i="78"/>
  <c r="E4" i="78"/>
  <c r="D4" i="78"/>
  <c r="N16" i="75"/>
  <c r="M16" i="75"/>
  <c r="L16" i="75"/>
  <c r="K16" i="75"/>
  <c r="J16" i="75"/>
  <c r="I16" i="75"/>
  <c r="H16" i="75"/>
  <c r="G16" i="75"/>
  <c r="F16" i="75"/>
  <c r="E16" i="75"/>
  <c r="D16" i="75"/>
  <c r="C16" i="75"/>
  <c r="N15" i="75"/>
  <c r="M15" i="75"/>
  <c r="L15" i="75"/>
  <c r="K15" i="75"/>
  <c r="J15" i="75"/>
  <c r="I15" i="75"/>
  <c r="H15" i="75"/>
  <c r="G15" i="75"/>
  <c r="F15" i="75"/>
  <c r="E15" i="75"/>
  <c r="D15" i="75"/>
  <c r="C15" i="75"/>
  <c r="N14" i="75"/>
  <c r="M14" i="75"/>
  <c r="L14" i="75"/>
  <c r="K14" i="75"/>
  <c r="J14" i="75"/>
  <c r="I14" i="75"/>
  <c r="H14" i="75"/>
  <c r="G14" i="75"/>
  <c r="F14" i="75"/>
  <c r="E14" i="75"/>
  <c r="D14" i="75"/>
  <c r="C14" i="75"/>
  <c r="N13" i="75"/>
  <c r="M13" i="75"/>
  <c r="L13" i="75"/>
  <c r="K13" i="75"/>
  <c r="J13" i="75"/>
  <c r="I13" i="75"/>
  <c r="H13" i="75"/>
  <c r="G13" i="75"/>
  <c r="F13" i="75"/>
  <c r="E13" i="75"/>
  <c r="D13" i="75"/>
  <c r="C13" i="75"/>
  <c r="N12" i="75"/>
  <c r="M12" i="75"/>
  <c r="L12" i="75"/>
  <c r="K12" i="75"/>
  <c r="J12" i="75"/>
  <c r="I12" i="75"/>
  <c r="H12" i="75"/>
  <c r="G12" i="75"/>
  <c r="F12" i="75"/>
  <c r="E12" i="75"/>
  <c r="D12" i="75"/>
  <c r="C12" i="75"/>
  <c r="N11" i="75"/>
  <c r="M11" i="75"/>
  <c r="L11" i="75"/>
  <c r="K11" i="75"/>
  <c r="J11" i="75"/>
  <c r="I11" i="75"/>
  <c r="H11" i="75"/>
  <c r="G11" i="75"/>
  <c r="F11" i="75"/>
  <c r="E11" i="75"/>
  <c r="D11" i="75"/>
  <c r="C11" i="75"/>
  <c r="N10" i="75"/>
  <c r="M10" i="75"/>
  <c r="L10" i="75"/>
  <c r="K10" i="75"/>
  <c r="J10" i="75"/>
  <c r="I10" i="75"/>
  <c r="H10" i="75"/>
  <c r="G10" i="75"/>
  <c r="F10" i="75"/>
  <c r="E10" i="75"/>
  <c r="D10" i="75"/>
  <c r="C10" i="75"/>
  <c r="N9" i="75"/>
  <c r="M9" i="75"/>
  <c r="L9" i="75"/>
  <c r="K9" i="75"/>
  <c r="J9" i="75"/>
  <c r="I9" i="75"/>
  <c r="H9" i="75"/>
  <c r="G9" i="75"/>
  <c r="F9" i="75"/>
  <c r="E9" i="75"/>
  <c r="D9" i="75"/>
  <c r="C9" i="75"/>
  <c r="N8" i="75"/>
  <c r="M8" i="75"/>
  <c r="L8" i="75"/>
  <c r="K8" i="75"/>
  <c r="J8" i="75"/>
  <c r="I8" i="75"/>
  <c r="H8" i="75"/>
  <c r="G8" i="75"/>
  <c r="F8" i="75"/>
  <c r="E8" i="75"/>
  <c r="D8" i="75"/>
  <c r="C8" i="75"/>
  <c r="N7" i="75"/>
  <c r="M7" i="75"/>
  <c r="L7" i="75"/>
  <c r="K7" i="75"/>
  <c r="J7" i="75"/>
  <c r="I7" i="75"/>
  <c r="H7" i="75"/>
  <c r="G7" i="75"/>
  <c r="F7" i="75"/>
  <c r="E7" i="75"/>
  <c r="D7" i="75"/>
  <c r="C7" i="75"/>
  <c r="N6" i="75"/>
  <c r="M6" i="75"/>
  <c r="L6" i="75"/>
  <c r="K6" i="75"/>
  <c r="J6" i="75"/>
  <c r="I6" i="75"/>
  <c r="H6" i="75"/>
  <c r="G6" i="75"/>
  <c r="F6" i="75"/>
  <c r="E6" i="75"/>
  <c r="D6" i="75"/>
  <c r="C6" i="75"/>
  <c r="N5" i="75"/>
  <c r="M5" i="75"/>
  <c r="L5" i="75"/>
  <c r="K5" i="75"/>
  <c r="J5" i="75"/>
  <c r="I5" i="75"/>
  <c r="H5" i="75"/>
  <c r="G5" i="75"/>
  <c r="F5" i="75"/>
  <c r="E5" i="75"/>
  <c r="D5" i="75"/>
  <c r="C5" i="75"/>
  <c r="C3" i="69"/>
  <c r="C4" i="69"/>
  <c r="C5" i="69"/>
  <c r="C6" i="69"/>
  <c r="C7" i="69"/>
  <c r="C8" i="69"/>
  <c r="C9" i="69"/>
  <c r="C10" i="69"/>
  <c r="C11" i="69"/>
  <c r="C12" i="69"/>
  <c r="C13" i="69"/>
  <c r="C14" i="69"/>
  <c r="C15" i="69"/>
  <c r="C16" i="69"/>
  <c r="C17" i="69"/>
  <c r="C18" i="69"/>
  <c r="C19" i="69"/>
  <c r="C20" i="69"/>
  <c r="C21" i="69"/>
  <c r="C22" i="69"/>
  <c r="C23" i="69"/>
  <c r="C24" i="69"/>
  <c r="C25" i="69"/>
  <c r="C26" i="69"/>
  <c r="C27" i="69"/>
  <c r="C28" i="69"/>
  <c r="C29" i="69"/>
  <c r="C30" i="69"/>
  <c r="C31" i="69"/>
  <c r="C32" i="69"/>
  <c r="C33" i="69"/>
  <c r="C34" i="69"/>
  <c r="C35" i="69"/>
  <c r="C36" i="69"/>
  <c r="C37" i="69"/>
  <c r="C38" i="69"/>
  <c r="C39" i="69"/>
  <c r="C40" i="69"/>
  <c r="C41" i="69"/>
  <c r="C42" i="69"/>
  <c r="C43" i="69"/>
  <c r="C44" i="69"/>
  <c r="C45" i="69"/>
  <c r="C46" i="69"/>
  <c r="C47" i="69"/>
  <c r="C48" i="69"/>
  <c r="C49" i="69"/>
  <c r="C50" i="69"/>
  <c r="C51" i="69"/>
  <c r="C52" i="69"/>
  <c r="C53" i="69"/>
  <c r="C54" i="69"/>
  <c r="C55" i="69"/>
  <c r="C56" i="69"/>
  <c r="C57" i="69"/>
  <c r="C58" i="69"/>
  <c r="C59" i="69"/>
  <c r="C60" i="69"/>
  <c r="C61" i="69"/>
  <c r="C62" i="69"/>
  <c r="G3" i="69"/>
  <c r="G4" i="69"/>
  <c r="G5" i="69"/>
  <c r="G6" i="69"/>
  <c r="G7" i="69"/>
  <c r="G8" i="69"/>
  <c r="G9" i="69"/>
  <c r="G10" i="69"/>
  <c r="G11" i="69"/>
  <c r="G12" i="69"/>
  <c r="G13" i="69"/>
  <c r="G14" i="69"/>
  <c r="G15" i="69"/>
  <c r="G16" i="69"/>
  <c r="G17" i="69"/>
  <c r="G18" i="69"/>
  <c r="G19" i="69"/>
  <c r="G20" i="69"/>
  <c r="G21" i="69"/>
  <c r="G22" i="69"/>
  <c r="G23" i="69"/>
  <c r="G24" i="69"/>
  <c r="G25" i="69"/>
  <c r="G26" i="69"/>
  <c r="G27" i="69"/>
  <c r="G28" i="69"/>
  <c r="G29" i="69"/>
  <c r="G30" i="69"/>
  <c r="G31" i="69"/>
  <c r="G32" i="69"/>
  <c r="G33" i="69"/>
  <c r="G34" i="69"/>
  <c r="G35" i="69"/>
  <c r="G36" i="69"/>
  <c r="G37" i="69"/>
  <c r="G38" i="69"/>
  <c r="G39" i="69"/>
  <c r="G40" i="69"/>
  <c r="G41" i="69"/>
  <c r="G42" i="69"/>
  <c r="G43" i="69"/>
  <c r="G44" i="69"/>
  <c r="G45" i="69"/>
  <c r="G46" i="69"/>
  <c r="G47" i="69"/>
  <c r="G48" i="69"/>
  <c r="G49" i="69"/>
  <c r="G50" i="69"/>
  <c r="G51" i="69"/>
  <c r="G52" i="69"/>
  <c r="G53" i="69"/>
  <c r="G54" i="69"/>
  <c r="G55" i="69"/>
  <c r="G56" i="69"/>
  <c r="G57" i="69"/>
  <c r="G58" i="69"/>
  <c r="G59" i="69"/>
  <c r="G60" i="69"/>
  <c r="G61" i="69"/>
  <c r="G62" i="69"/>
  <c r="D64" i="69"/>
  <c r="E64" i="69"/>
  <c r="F64" i="69"/>
  <c r="D65" i="69"/>
  <c r="E65" i="69"/>
  <c r="F65" i="69"/>
  <c r="D66" i="69"/>
  <c r="E66" i="69"/>
  <c r="F66" i="69"/>
  <c r="D67" i="69"/>
  <c r="E67" i="69"/>
  <c r="F67" i="69"/>
  <c r="D68" i="69"/>
  <c r="E68" i="69"/>
  <c r="F68" i="69"/>
  <c r="D64" i="68"/>
  <c r="D65" i="68"/>
  <c r="D66" i="68"/>
  <c r="D67" i="68"/>
  <c r="D68" i="68"/>
  <c r="B30" i="56"/>
  <c r="C28" i="56" s="1"/>
  <c r="C36" i="56"/>
  <c r="C37" i="56"/>
  <c r="C38" i="56"/>
  <c r="C39" i="56"/>
  <c r="C40" i="56"/>
  <c r="C35" i="56"/>
  <c r="B32" i="55"/>
  <c r="H31" i="52"/>
  <c r="H29" i="52"/>
  <c r="H30" i="52" s="1"/>
  <c r="H28" i="52"/>
  <c r="H27" i="52"/>
  <c r="H26" i="52"/>
  <c r="H25" i="52"/>
  <c r="H24" i="52"/>
  <c r="G31" i="52"/>
  <c r="G29" i="52"/>
  <c r="G30" i="52" s="1"/>
  <c r="G28" i="52"/>
  <c r="G27" i="52"/>
  <c r="G26" i="52"/>
  <c r="G25" i="52"/>
  <c r="G24" i="52"/>
  <c r="B19" i="47"/>
  <c r="C8" i="66"/>
  <c r="E8" i="66"/>
  <c r="B9" i="66"/>
  <c r="B10" i="66" s="1"/>
  <c r="D9" i="66"/>
  <c r="B8" i="56"/>
  <c r="C4" i="56" s="1"/>
  <c r="C18" i="56"/>
  <c r="C17" i="56"/>
  <c r="C16" i="56"/>
  <c r="C15" i="56"/>
  <c r="C14" i="56"/>
  <c r="C13" i="56"/>
  <c r="H11" i="52"/>
  <c r="G11" i="52"/>
  <c r="H9" i="52"/>
  <c r="H10" i="52" s="1"/>
  <c r="H8" i="52"/>
  <c r="G9" i="52"/>
  <c r="G10" i="52"/>
  <c r="G8" i="52"/>
  <c r="H7" i="52"/>
  <c r="G7" i="52"/>
  <c r="H6" i="52"/>
  <c r="G6" i="52"/>
  <c r="H5" i="52"/>
  <c r="G5" i="52"/>
  <c r="H4" i="52"/>
  <c r="G4" i="52"/>
  <c r="D74" i="48"/>
  <c r="E74" i="48" s="1"/>
  <c r="D138" i="48"/>
  <c r="E138" i="48" s="1"/>
  <c r="D11" i="48"/>
  <c r="E11" i="48" s="1"/>
  <c r="D12" i="48"/>
  <c r="E12" i="48" s="1"/>
  <c r="D13" i="48"/>
  <c r="E13" i="48"/>
  <c r="D14" i="48"/>
  <c r="E14" i="48"/>
  <c r="D15" i="48"/>
  <c r="E15" i="48"/>
  <c r="D16" i="48"/>
  <c r="E16" i="48" s="1"/>
  <c r="D17" i="48"/>
  <c r="E17" i="48" s="1"/>
  <c r="D18" i="48"/>
  <c r="E18" i="48" s="1"/>
  <c r="D19" i="48"/>
  <c r="E19" i="48" s="1"/>
  <c r="D20" i="48"/>
  <c r="E20" i="48" s="1"/>
  <c r="D21" i="48"/>
  <c r="E21" i="48"/>
  <c r="D22" i="48"/>
  <c r="E22" i="48"/>
  <c r="D23" i="48"/>
  <c r="E23" i="48"/>
  <c r="D24" i="48"/>
  <c r="E24" i="48" s="1"/>
  <c r="D25" i="48"/>
  <c r="E25" i="48" s="1"/>
  <c r="D26" i="48"/>
  <c r="E26" i="48" s="1"/>
  <c r="D27" i="48"/>
  <c r="E27" i="48" s="1"/>
  <c r="D28" i="48"/>
  <c r="E28" i="48" s="1"/>
  <c r="D29" i="48"/>
  <c r="E29" i="48"/>
  <c r="D30" i="48"/>
  <c r="E30" i="48"/>
  <c r="D31" i="48"/>
  <c r="E31" i="48"/>
  <c r="D32" i="48"/>
  <c r="E32" i="48" s="1"/>
  <c r="D33" i="48"/>
  <c r="E33" i="48" s="1"/>
  <c r="D34" i="48"/>
  <c r="E34" i="48" s="1"/>
  <c r="D35" i="48"/>
  <c r="E35" i="48" s="1"/>
  <c r="D36" i="48"/>
  <c r="E36" i="48" s="1"/>
  <c r="D37" i="48"/>
  <c r="E37" i="48"/>
  <c r="D38" i="48"/>
  <c r="E38" i="48"/>
  <c r="D39" i="48"/>
  <c r="E39" i="48"/>
  <c r="D40" i="48"/>
  <c r="E40" i="48" s="1"/>
  <c r="D41" i="48"/>
  <c r="E41" i="48" s="1"/>
  <c r="D42" i="48"/>
  <c r="E42" i="48" s="1"/>
  <c r="D43" i="48"/>
  <c r="E43" i="48" s="1"/>
  <c r="D44" i="48"/>
  <c r="E44" i="48" s="1"/>
  <c r="D45" i="48"/>
  <c r="E45" i="48"/>
  <c r="D46" i="48"/>
  <c r="E46" i="48"/>
  <c r="D47" i="48"/>
  <c r="E47" i="48"/>
  <c r="D48" i="48"/>
  <c r="E48" i="48" s="1"/>
  <c r="D49" i="48"/>
  <c r="E49" i="48" s="1"/>
  <c r="D50" i="48"/>
  <c r="E50" i="48" s="1"/>
  <c r="D51" i="48"/>
  <c r="E51" i="48" s="1"/>
  <c r="D52" i="48"/>
  <c r="E52" i="48" s="1"/>
  <c r="D53" i="48"/>
  <c r="E53" i="48"/>
  <c r="D54" i="48"/>
  <c r="E54" i="48"/>
  <c r="D55" i="48"/>
  <c r="E55" i="48"/>
  <c r="D56" i="48"/>
  <c r="E56" i="48" s="1"/>
  <c r="D57" i="48"/>
  <c r="E57" i="48" s="1"/>
  <c r="D58" i="48"/>
  <c r="E58" i="48" s="1"/>
  <c r="D59" i="48"/>
  <c r="E59" i="48" s="1"/>
  <c r="D60" i="48"/>
  <c r="E60" i="48" s="1"/>
  <c r="D61" i="48"/>
  <c r="E61" i="48"/>
  <c r="D62" i="48"/>
  <c r="E62" i="48"/>
  <c r="D63" i="48"/>
  <c r="E63" i="48"/>
  <c r="D64" i="48"/>
  <c r="E64" i="48" s="1"/>
  <c r="D65" i="48"/>
  <c r="E65" i="48" s="1"/>
  <c r="D66" i="48"/>
  <c r="E66" i="48" s="1"/>
  <c r="D67" i="48"/>
  <c r="E67" i="48" s="1"/>
  <c r="D68" i="48"/>
  <c r="E68" i="48" s="1"/>
  <c r="D69" i="48"/>
  <c r="E69" i="48"/>
  <c r="D70" i="48"/>
  <c r="E70" i="48"/>
  <c r="D71" i="48"/>
  <c r="E71" i="48"/>
  <c r="D72" i="48"/>
  <c r="E72" i="48" s="1"/>
  <c r="D73" i="48"/>
  <c r="E73" i="48" s="1"/>
  <c r="D75" i="48"/>
  <c r="E75" i="48" s="1"/>
  <c r="D76" i="48"/>
  <c r="E76" i="48" s="1"/>
  <c r="D77" i="48"/>
  <c r="E77" i="48" s="1"/>
  <c r="D78" i="48"/>
  <c r="E78" i="48"/>
  <c r="D79" i="48"/>
  <c r="E79" i="48"/>
  <c r="D80" i="48"/>
  <c r="E80" i="48"/>
  <c r="D81" i="48"/>
  <c r="E81" i="48" s="1"/>
  <c r="D82" i="48"/>
  <c r="E82" i="48" s="1"/>
  <c r="D83" i="48"/>
  <c r="E83" i="48" s="1"/>
  <c r="D84" i="48"/>
  <c r="E84" i="48" s="1"/>
  <c r="D85" i="48"/>
  <c r="E85" i="48" s="1"/>
  <c r="D86" i="48"/>
  <c r="E86" i="48"/>
  <c r="D87" i="48"/>
  <c r="E87" i="48"/>
  <c r="D88" i="48"/>
  <c r="E88" i="48"/>
  <c r="D89" i="48"/>
  <c r="E89" i="48" s="1"/>
  <c r="D90" i="48"/>
  <c r="E90" i="48" s="1"/>
  <c r="D91" i="48"/>
  <c r="E91" i="48" s="1"/>
  <c r="D92" i="48"/>
  <c r="E92" i="48" s="1"/>
  <c r="D93" i="48"/>
  <c r="E93" i="48" s="1"/>
  <c r="D94" i="48"/>
  <c r="E94" i="48"/>
  <c r="D95" i="48"/>
  <c r="E95" i="48"/>
  <c r="D96" i="48"/>
  <c r="E96" i="48"/>
  <c r="D97" i="48"/>
  <c r="E97" i="48" s="1"/>
  <c r="D98" i="48"/>
  <c r="E98" i="48" s="1"/>
  <c r="D99" i="48"/>
  <c r="E99" i="48" s="1"/>
  <c r="D100" i="48"/>
  <c r="E100" i="48" s="1"/>
  <c r="D101" i="48"/>
  <c r="E101" i="48" s="1"/>
  <c r="D102" i="48"/>
  <c r="E102" i="48"/>
  <c r="D103" i="48"/>
  <c r="E103" i="48"/>
  <c r="D104" i="48"/>
  <c r="E104" i="48"/>
  <c r="D105" i="48"/>
  <c r="E105" i="48" s="1"/>
  <c r="D106" i="48"/>
  <c r="E106" i="48" s="1"/>
  <c r="D107" i="48"/>
  <c r="E107" i="48" s="1"/>
  <c r="D108" i="48"/>
  <c r="E108" i="48" s="1"/>
  <c r="D109" i="48"/>
  <c r="E109" i="48" s="1"/>
  <c r="D110" i="48"/>
  <c r="E110" i="48"/>
  <c r="D111" i="48"/>
  <c r="E111" i="48"/>
  <c r="D112" i="48"/>
  <c r="E112" i="48"/>
  <c r="D113" i="48"/>
  <c r="E113" i="48" s="1"/>
  <c r="D114" i="48"/>
  <c r="E114" i="48" s="1"/>
  <c r="D115" i="48"/>
  <c r="E115" i="48" s="1"/>
  <c r="D116" i="48"/>
  <c r="E116" i="48" s="1"/>
  <c r="D117" i="48"/>
  <c r="E117" i="48" s="1"/>
  <c r="D118" i="48"/>
  <c r="E118" i="48"/>
  <c r="D119" i="48"/>
  <c r="E119" i="48"/>
  <c r="D120" i="48"/>
  <c r="E120" i="48"/>
  <c r="D121" i="48"/>
  <c r="E121" i="48" s="1"/>
  <c r="D122" i="48"/>
  <c r="E122" i="48" s="1"/>
  <c r="D123" i="48"/>
  <c r="E123" i="48" s="1"/>
  <c r="D124" i="48"/>
  <c r="E124" i="48" s="1"/>
  <c r="D125" i="48"/>
  <c r="E125" i="48" s="1"/>
  <c r="D126" i="48"/>
  <c r="E126" i="48"/>
  <c r="D127" i="48"/>
  <c r="E127" i="48"/>
  <c r="D128" i="48"/>
  <c r="E128" i="48"/>
  <c r="D129" i="48"/>
  <c r="E129" i="48" s="1"/>
  <c r="D130" i="48"/>
  <c r="E130" i="48" s="1"/>
  <c r="D131" i="48"/>
  <c r="E131" i="48" s="1"/>
  <c r="D132" i="48"/>
  <c r="E132" i="48" s="1"/>
  <c r="D133" i="48"/>
  <c r="E133" i="48" s="1"/>
  <c r="D134" i="48"/>
  <c r="E134" i="48"/>
  <c r="D135" i="48"/>
  <c r="E135" i="48"/>
  <c r="D136" i="48"/>
  <c r="E136" i="48"/>
  <c r="D137" i="48"/>
  <c r="E137" i="48" s="1"/>
  <c r="D139" i="48"/>
  <c r="E139" i="48" s="1"/>
  <c r="D140" i="48"/>
  <c r="E140" i="48" s="1"/>
  <c r="D141" i="48"/>
  <c r="E141" i="48" s="1"/>
  <c r="D142" i="48"/>
  <c r="E142" i="48" s="1"/>
  <c r="D143" i="48"/>
  <c r="E143" i="48"/>
  <c r="D144" i="48"/>
  <c r="E144" i="48"/>
  <c r="D145" i="48"/>
  <c r="E145" i="48"/>
  <c r="D146" i="48"/>
  <c r="E146" i="48" s="1"/>
  <c r="D147" i="48"/>
  <c r="E147" i="48" s="1"/>
  <c r="D148" i="48"/>
  <c r="E148" i="48" s="1"/>
  <c r="D149" i="48"/>
  <c r="E149" i="48" s="1"/>
  <c r="D150" i="48"/>
  <c r="E150" i="48" s="1"/>
  <c r="D151" i="48"/>
  <c r="E151" i="48"/>
  <c r="D152" i="48"/>
  <c r="E152" i="48"/>
  <c r="D153" i="48"/>
  <c r="E153" i="48"/>
  <c r="D154" i="48"/>
  <c r="E154" i="48" s="1"/>
  <c r="D155" i="48"/>
  <c r="E155" i="48" s="1"/>
  <c r="D156" i="48"/>
  <c r="E156" i="48" s="1"/>
  <c r="D157" i="48"/>
  <c r="E157" i="48" s="1"/>
  <c r="D158" i="48"/>
  <c r="E158" i="48" s="1"/>
  <c r="D159" i="48"/>
  <c r="E159" i="48"/>
  <c r="D160" i="48"/>
  <c r="E160" i="48"/>
  <c r="D161" i="48"/>
  <c r="E161" i="48"/>
  <c r="D162" i="48"/>
  <c r="E162" i="48" s="1"/>
  <c r="D163" i="48"/>
  <c r="E163" i="48" s="1"/>
  <c r="D164" i="48"/>
  <c r="E164" i="48" s="1"/>
  <c r="D165" i="48"/>
  <c r="E165" i="48" s="1"/>
  <c r="D166" i="48"/>
  <c r="E166" i="48" s="1"/>
  <c r="D167" i="48"/>
  <c r="E167" i="48"/>
  <c r="D168" i="48"/>
  <c r="E168" i="48"/>
  <c r="D169" i="48"/>
  <c r="E169" i="48"/>
  <c r="D170" i="48"/>
  <c r="E170" i="48" s="1"/>
  <c r="D171" i="48"/>
  <c r="E171" i="48" s="1"/>
  <c r="D172" i="48"/>
  <c r="E172" i="48" s="1"/>
  <c r="D173" i="48"/>
  <c r="E173" i="48" s="1"/>
  <c r="D174" i="48"/>
  <c r="E174" i="48" s="1"/>
  <c r="D175" i="48"/>
  <c r="E175" i="48"/>
  <c r="D176" i="48"/>
  <c r="E176" i="48"/>
  <c r="D177" i="48"/>
  <c r="E177" i="48"/>
  <c r="D178" i="48"/>
  <c r="E178" i="48" s="1"/>
  <c r="D179" i="48"/>
  <c r="E179" i="48" s="1"/>
  <c r="D180" i="48"/>
  <c r="E180" i="48" s="1"/>
  <c r="D181" i="48"/>
  <c r="E181" i="48" s="1"/>
  <c r="D182" i="48"/>
  <c r="E182" i="48" s="1"/>
  <c r="D183" i="48"/>
  <c r="E183" i="48"/>
  <c r="D184" i="48"/>
  <c r="E184" i="48"/>
  <c r="D185" i="48"/>
  <c r="E185" i="48"/>
  <c r="D186" i="48"/>
  <c r="E186" i="48" s="1"/>
  <c r="D187" i="48"/>
  <c r="E187" i="48" s="1"/>
  <c r="D188" i="48"/>
  <c r="E188" i="48" s="1"/>
  <c r="D189" i="48"/>
  <c r="E189" i="48" s="1"/>
  <c r="D190" i="48"/>
  <c r="E190" i="48" s="1"/>
  <c r="D191" i="48"/>
  <c r="E191" i="48"/>
  <c r="D192" i="48"/>
  <c r="E192" i="48"/>
  <c r="D193" i="48"/>
  <c r="E193" i="48"/>
  <c r="D194" i="48"/>
  <c r="E194" i="48" s="1"/>
  <c r="D195" i="48"/>
  <c r="E195" i="48" s="1"/>
  <c r="D196" i="48"/>
  <c r="E196" i="48" s="1"/>
  <c r="D197" i="48"/>
  <c r="E197" i="48" s="1"/>
  <c r="D198" i="48"/>
  <c r="E198" i="48" s="1"/>
  <c r="D199" i="48"/>
  <c r="E199" i="48"/>
  <c r="D200" i="48"/>
  <c r="E20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125" i="48"/>
  <c r="F126" i="48"/>
  <c r="F127" i="48"/>
  <c r="F128" i="48"/>
  <c r="F129" i="48"/>
  <c r="F130" i="48"/>
  <c r="F131" i="48"/>
  <c r="F132" i="48"/>
  <c r="F133" i="48"/>
  <c r="F134" i="48"/>
  <c r="F135" i="48"/>
  <c r="F136" i="48"/>
  <c r="F137" i="48"/>
  <c r="F138" i="48"/>
  <c r="F139" i="48"/>
  <c r="F140" i="48"/>
  <c r="F141" i="48"/>
  <c r="F142" i="48"/>
  <c r="F143" i="48"/>
  <c r="F144" i="48"/>
  <c r="F145" i="48"/>
  <c r="F146" i="48"/>
  <c r="F147" i="48"/>
  <c r="F148" i="48"/>
  <c r="F149" i="48"/>
  <c r="F150" i="48"/>
  <c r="F151" i="48"/>
  <c r="F152" i="48"/>
  <c r="F153" i="48"/>
  <c r="F154" i="48"/>
  <c r="F155" i="48"/>
  <c r="F156" i="48"/>
  <c r="F157" i="48"/>
  <c r="F158" i="48"/>
  <c r="F159" i="48"/>
  <c r="F160" i="48"/>
  <c r="F161" i="48"/>
  <c r="F162" i="48"/>
  <c r="F163" i="48"/>
  <c r="F164" i="48"/>
  <c r="F165" i="48"/>
  <c r="F166" i="48"/>
  <c r="F167" i="48"/>
  <c r="F168" i="48"/>
  <c r="F169" i="48"/>
  <c r="F170" i="48"/>
  <c r="F171" i="48"/>
  <c r="F172" i="48"/>
  <c r="F173" i="48"/>
  <c r="F174" i="48"/>
  <c r="F175" i="48"/>
  <c r="F176" i="48"/>
  <c r="F177" i="48"/>
  <c r="F178" i="48"/>
  <c r="F179" i="48"/>
  <c r="F180" i="48"/>
  <c r="F181" i="48"/>
  <c r="F182" i="48"/>
  <c r="F183" i="48"/>
  <c r="F184" i="48"/>
  <c r="F185" i="48"/>
  <c r="F186" i="48"/>
  <c r="F187" i="48"/>
  <c r="F188" i="48"/>
  <c r="F189" i="48"/>
  <c r="F190" i="48"/>
  <c r="F191" i="48"/>
  <c r="F192" i="48"/>
  <c r="F193" i="48"/>
  <c r="F194" i="48"/>
  <c r="F195" i="48"/>
  <c r="F196" i="48"/>
  <c r="F197" i="48"/>
  <c r="F198" i="48"/>
  <c r="F199" i="48"/>
  <c r="F20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7" i="48"/>
  <c r="B68" i="48"/>
  <c r="B69" i="48"/>
  <c r="B70" i="48"/>
  <c r="B71" i="48"/>
  <c r="B72" i="48"/>
  <c r="B73" i="48"/>
  <c r="B74" i="48"/>
  <c r="B75" i="48"/>
  <c r="B76" i="48"/>
  <c r="B77" i="48"/>
  <c r="B78" i="48"/>
  <c r="B79" i="48"/>
  <c r="B80" i="48"/>
  <c r="B81" i="48"/>
  <c r="B82" i="48"/>
  <c r="B83" i="48"/>
  <c r="B84" i="48"/>
  <c r="B85" i="48"/>
  <c r="B86" i="48"/>
  <c r="B87" i="48"/>
  <c r="B88" i="48"/>
  <c r="B89" i="48"/>
  <c r="B90" i="48"/>
  <c r="B91" i="48"/>
  <c r="B92" i="48"/>
  <c r="B93" i="48"/>
  <c r="B94" i="48"/>
  <c r="B95" i="48"/>
  <c r="B96" i="48"/>
  <c r="B97" i="48"/>
  <c r="B98" i="48"/>
  <c r="B99" i="48"/>
  <c r="B100" i="48"/>
  <c r="B101" i="48"/>
  <c r="B102" i="48"/>
  <c r="B103" i="48"/>
  <c r="B104" i="48"/>
  <c r="B105" i="48"/>
  <c r="B106" i="48"/>
  <c r="B107" i="48"/>
  <c r="B108" i="48"/>
  <c r="B109" i="48"/>
  <c r="B110" i="48"/>
  <c r="B111" i="48"/>
  <c r="B112" i="48"/>
  <c r="B113" i="48"/>
  <c r="B114" i="48"/>
  <c r="B115" i="48"/>
  <c r="B116" i="48"/>
  <c r="B117" i="48"/>
  <c r="B118" i="48"/>
  <c r="B119" i="48"/>
  <c r="B120" i="48"/>
  <c r="B121" i="48"/>
  <c r="B122" i="48"/>
  <c r="B123" i="48"/>
  <c r="B124" i="48"/>
  <c r="B125" i="48"/>
  <c r="B126" i="48"/>
  <c r="B127" i="48"/>
  <c r="B128" i="48"/>
  <c r="B129" i="48"/>
  <c r="B130" i="48"/>
  <c r="B131" i="48"/>
  <c r="B132" i="48"/>
  <c r="B133" i="48"/>
  <c r="B134" i="48"/>
  <c r="B135" i="48"/>
  <c r="B136" i="48"/>
  <c r="B137" i="48"/>
  <c r="B138" i="48"/>
  <c r="B139" i="48"/>
  <c r="B140" i="48"/>
  <c r="B141" i="48"/>
  <c r="B142" i="48"/>
  <c r="B143" i="48"/>
  <c r="B144" i="48"/>
  <c r="B145" i="48"/>
  <c r="B146" i="48"/>
  <c r="B147" i="48"/>
  <c r="B148" i="48"/>
  <c r="B149" i="48"/>
  <c r="B150" i="48"/>
  <c r="B151" i="48"/>
  <c r="B152" i="48"/>
  <c r="B153" i="48"/>
  <c r="B154" i="48"/>
  <c r="B155" i="48"/>
  <c r="B156" i="48"/>
  <c r="B157" i="48"/>
  <c r="B158" i="48"/>
  <c r="B159" i="48"/>
  <c r="B160" i="48"/>
  <c r="B161" i="48"/>
  <c r="B162" i="48"/>
  <c r="B163" i="48"/>
  <c r="B164" i="48"/>
  <c r="B165" i="48"/>
  <c r="B166" i="48"/>
  <c r="B167" i="48"/>
  <c r="B168" i="48"/>
  <c r="B169" i="48"/>
  <c r="B170" i="48"/>
  <c r="B171" i="48"/>
  <c r="B172" i="48"/>
  <c r="B173" i="48"/>
  <c r="B174" i="48"/>
  <c r="B175" i="48"/>
  <c r="B176" i="48"/>
  <c r="B177" i="48"/>
  <c r="B178" i="48"/>
  <c r="B179" i="48"/>
  <c r="B180" i="48"/>
  <c r="B181" i="48"/>
  <c r="B182" i="48"/>
  <c r="B183" i="48"/>
  <c r="B184" i="48"/>
  <c r="B185" i="48"/>
  <c r="B186" i="48"/>
  <c r="B187" i="48"/>
  <c r="B188" i="48"/>
  <c r="B189" i="48"/>
  <c r="B190" i="48"/>
  <c r="B191" i="48"/>
  <c r="B192" i="48"/>
  <c r="B193" i="48"/>
  <c r="B194" i="48"/>
  <c r="B195" i="48"/>
  <c r="B196" i="48"/>
  <c r="B197" i="48"/>
  <c r="B198" i="48"/>
  <c r="B199" i="48"/>
  <c r="B200" i="48"/>
  <c r="B10" i="48"/>
  <c r="F10" i="48"/>
  <c r="D10" i="48"/>
  <c r="E10" i="48" s="1"/>
  <c r="B10" i="7"/>
  <c r="B9" i="7"/>
  <c r="B33" i="7"/>
  <c r="B52" i="7"/>
  <c r="B44" i="7"/>
  <c r="B3" i="7"/>
  <c r="B38" i="7"/>
  <c r="B8" i="7"/>
  <c r="B32" i="7"/>
  <c r="B31" i="7"/>
  <c r="B28" i="7"/>
  <c r="B27" i="7"/>
  <c r="B26" i="7"/>
  <c r="B22" i="7"/>
  <c r="B21" i="7"/>
  <c r="B20" i="7"/>
  <c r="B17" i="7"/>
  <c r="B18" i="7"/>
  <c r="B15" i="7"/>
  <c r="B14" i="7"/>
  <c r="B6" i="7"/>
  <c r="B5" i="7"/>
  <c r="B4" i="7"/>
  <c r="B2" i="7"/>
  <c r="C68" i="69"/>
  <c r="C67" i="69"/>
  <c r="B11" i="66"/>
  <c r="C10" i="66"/>
  <c r="C66" i="69"/>
  <c r="C65" i="69"/>
  <c r="C64" i="69"/>
  <c r="G65" i="69"/>
  <c r="G67" i="69"/>
  <c r="G66" i="69"/>
  <c r="G68" i="69"/>
  <c r="C25" i="56"/>
  <c r="C29" i="56"/>
  <c r="D10" i="66"/>
  <c r="D11" i="66" s="1"/>
  <c r="D12" i="66" s="1"/>
  <c r="D13" i="66" s="1"/>
  <c r="D14" i="66" s="1"/>
  <c r="D15" i="66" s="1"/>
  <c r="D16" i="66" s="1"/>
  <c r="D17" i="66" s="1"/>
  <c r="D18" i="66" s="1"/>
  <c r="D19" i="66" s="1"/>
  <c r="D20" i="66" s="1"/>
  <c r="D21" i="66" s="1"/>
  <c r="D22" i="66" s="1"/>
  <c r="D23" i="66" s="1"/>
  <c r="D24" i="66" s="1"/>
  <c r="D25" i="66" s="1"/>
  <c r="D26" i="66" s="1"/>
  <c r="D27" i="66" s="1"/>
  <c r="D28" i="66" s="1"/>
  <c r="D29" i="66" s="1"/>
  <c r="D30" i="66" s="1"/>
  <c r="D31" i="66" s="1"/>
  <c r="D32" i="66" s="1"/>
  <c r="D33" i="66" s="1"/>
  <c r="D34" i="66" s="1"/>
  <c r="D35" i="66" s="1"/>
  <c r="D36" i="66" s="1"/>
  <c r="D37" i="66" s="1"/>
  <c r="D38" i="66" s="1"/>
  <c r="D39" i="66" s="1"/>
  <c r="D40" i="66" s="1"/>
  <c r="D41" i="66" s="1"/>
  <c r="D42" i="66" s="1"/>
  <c r="D43" i="66" s="1"/>
  <c r="D44" i="66" s="1"/>
  <c r="D45" i="66" s="1"/>
  <c r="D46" i="66" s="1"/>
  <c r="D47" i="66" s="1"/>
  <c r="D48" i="66" s="1"/>
  <c r="D49" i="66" s="1"/>
  <c r="D50" i="66" s="1"/>
  <c r="D51" i="66" s="1"/>
  <c r="D52" i="66" s="1"/>
  <c r="D53" i="66" s="1"/>
  <c r="D54" i="66" s="1"/>
  <c r="D55" i="66" s="1"/>
  <c r="D56" i="66" s="1"/>
  <c r="D57" i="66" s="1"/>
  <c r="D58" i="66" s="1"/>
  <c r="D59" i="66" s="1"/>
  <c r="D60" i="66" s="1"/>
  <c r="D61" i="66" s="1"/>
  <c r="D62" i="66" s="1"/>
  <c r="D63" i="66" s="1"/>
  <c r="D64" i="66" s="1"/>
  <c r="D65" i="66" s="1"/>
  <c r="D66" i="66" s="1"/>
  <c r="D67" i="66" s="1"/>
  <c r="D68" i="66" s="1"/>
  <c r="D69" i="66" s="1"/>
  <c r="D70" i="66" s="1"/>
  <c r="D71" i="66" s="1"/>
  <c r="D72" i="66" s="1"/>
  <c r="D73" i="66" s="1"/>
  <c r="D74" i="66" s="1"/>
  <c r="D75" i="66" s="1"/>
  <c r="D76" i="66" s="1"/>
  <c r="D77" i="66" s="1"/>
  <c r="D78" i="66" s="1"/>
  <c r="D79" i="66" s="1"/>
  <c r="D80" i="66" s="1"/>
  <c r="D81" i="66" s="1"/>
  <c r="D82" i="66" s="1"/>
  <c r="D83" i="66" s="1"/>
  <c r="D84" i="66" s="1"/>
  <c r="D85" i="66" s="1"/>
  <c r="D86" i="66" s="1"/>
  <c r="D87" i="66" s="1"/>
  <c r="D88" i="66" s="1"/>
  <c r="D89" i="66" s="1"/>
  <c r="D90" i="66" s="1"/>
  <c r="D91" i="66" s="1"/>
  <c r="D92" i="66" s="1"/>
  <c r="D93" i="66" s="1"/>
  <c r="D94" i="66" s="1"/>
  <c r="D95" i="66" s="1"/>
  <c r="D96" i="66" s="1"/>
  <c r="D97" i="66" s="1"/>
  <c r="D98" i="66" s="1"/>
  <c r="D99" i="66" s="1"/>
  <c r="D100" i="66" s="1"/>
  <c r="D101" i="66" s="1"/>
  <c r="D102" i="66" s="1"/>
  <c r="D103" i="66" s="1"/>
  <c r="D104" i="66" s="1"/>
  <c r="D105" i="66" s="1"/>
  <c r="D106" i="66" s="1"/>
  <c r="D107" i="66" s="1"/>
  <c r="D108" i="66" s="1"/>
  <c r="D109" i="66" s="1"/>
  <c r="D110" i="66" s="1"/>
  <c r="D111" i="66" s="1"/>
  <c r="D112" i="66" s="1"/>
  <c r="C11" i="66"/>
  <c r="B12" i="66"/>
  <c r="B13" i="66"/>
  <c r="C12" i="66"/>
  <c r="D30" i="56"/>
  <c r="C71" i="69"/>
  <c r="C70" i="68"/>
  <c r="C6" i="7"/>
  <c r="C28" i="7"/>
  <c r="G39" i="52"/>
  <c r="D14" i="56"/>
  <c r="G15" i="52"/>
  <c r="D29" i="56"/>
  <c r="H33" i="52"/>
  <c r="D73" i="69"/>
  <c r="G17" i="52"/>
  <c r="C9" i="56"/>
  <c r="G20" i="52"/>
  <c r="D2" i="56"/>
  <c r="D72" i="68"/>
  <c r="C73" i="68"/>
  <c r="C52" i="7"/>
  <c r="D74" i="69"/>
  <c r="D39" i="56"/>
  <c r="G19" i="52"/>
  <c r="O7" i="75"/>
  <c r="D73" i="68"/>
  <c r="H20" i="52"/>
  <c r="D71" i="68"/>
  <c r="D37" i="56"/>
  <c r="C73" i="69"/>
  <c r="G36" i="52"/>
  <c r="H15" i="52"/>
  <c r="C4" i="7"/>
  <c r="D26" i="56"/>
  <c r="D25" i="56"/>
  <c r="H18" i="52"/>
  <c r="E6" i="28"/>
  <c r="D69" i="68"/>
  <c r="H8" i="69"/>
  <c r="D35" i="56"/>
  <c r="H35" i="52"/>
  <c r="H17" i="52"/>
  <c r="C17" i="7"/>
  <c r="D18" i="56"/>
  <c r="D38" i="56"/>
  <c r="C72" i="68"/>
  <c r="D13" i="56"/>
  <c r="D72" i="69"/>
  <c r="H14" i="52"/>
  <c r="D40" i="56"/>
  <c r="D3" i="56"/>
  <c r="G13" i="52"/>
  <c r="D24" i="56"/>
  <c r="H37" i="52"/>
  <c r="D16" i="56"/>
  <c r="B9" i="56"/>
  <c r="C69" i="68"/>
  <c r="H39" i="52"/>
  <c r="D7" i="56"/>
  <c r="C9" i="7"/>
  <c r="C33" i="7"/>
  <c r="C22" i="7"/>
  <c r="D15" i="56"/>
  <c r="H16" i="52"/>
  <c r="C32" i="7"/>
  <c r="D4" i="56"/>
  <c r="D70" i="69"/>
  <c r="D17" i="75"/>
  <c r="C18" i="7"/>
  <c r="C38" i="7"/>
  <c r="C3" i="7"/>
  <c r="B8" i="48"/>
  <c r="D27" i="56"/>
  <c r="G18" i="52"/>
  <c r="H40" i="52"/>
  <c r="C72" i="69"/>
  <c r="C31" i="7"/>
  <c r="F8" i="48"/>
  <c r="C2" i="7"/>
  <c r="C74" i="69"/>
  <c r="C14" i="7"/>
  <c r="C27" i="7"/>
  <c r="C10" i="7"/>
  <c r="G35" i="52"/>
  <c r="D17" i="56"/>
  <c r="D5" i="56"/>
  <c r="C8" i="7"/>
  <c r="G37" i="52"/>
  <c r="G16" i="52"/>
  <c r="C15" i="7"/>
  <c r="E8" i="48"/>
  <c r="D28" i="56"/>
  <c r="H38" i="52"/>
  <c r="C20" i="7"/>
  <c r="C44" i="7"/>
  <c r="H36" i="52"/>
  <c r="D8" i="48"/>
  <c r="D6" i="56"/>
  <c r="G40" i="52"/>
  <c r="G34" i="52"/>
  <c r="C26" i="7"/>
  <c r="D71" i="69"/>
  <c r="C21" i="7"/>
  <c r="H19" i="52"/>
  <c r="G33" i="52"/>
  <c r="C70" i="69"/>
  <c r="C19" i="47"/>
  <c r="C5" i="7"/>
  <c r="G14" i="52"/>
  <c r="D36" i="56"/>
  <c r="G38" i="52"/>
  <c r="C71" i="68"/>
  <c r="H34" i="52"/>
  <c r="H13" i="52"/>
  <c r="D70" i="68"/>
  <c r="E11" i="66" l="1"/>
  <c r="G64" i="69"/>
  <c r="B8" i="28"/>
  <c r="C8" i="28" s="1"/>
  <c r="E12" i="66"/>
  <c r="C2" i="56"/>
  <c r="C3" i="56"/>
  <c r="C6" i="56"/>
  <c r="B9" i="28"/>
  <c r="C9" i="28" s="1"/>
  <c r="C13" i="66"/>
  <c r="E13" i="66" s="1"/>
  <c r="B14" i="66"/>
  <c r="E10" i="66"/>
  <c r="C7" i="56"/>
  <c r="C27" i="56"/>
  <c r="C26" i="56"/>
  <c r="C9" i="66"/>
  <c r="E9" i="66" s="1"/>
  <c r="C24" i="56"/>
  <c r="C5" i="56"/>
  <c r="C30" i="56" l="1"/>
  <c r="C8" i="56"/>
  <c r="B10" i="28"/>
  <c r="C10" i="28" s="1"/>
  <c r="B15" i="66"/>
  <c r="C14" i="66"/>
  <c r="E14" i="66" s="1"/>
  <c r="B11" i="28" l="1"/>
  <c r="C11" i="28" s="1"/>
  <c r="B16" i="66"/>
  <c r="C15" i="66"/>
  <c r="E15" i="66" s="1"/>
  <c r="B12" i="28" l="1"/>
  <c r="C12" i="28" s="1"/>
  <c r="B13" i="28"/>
  <c r="C13" i="28" s="1"/>
  <c r="B17" i="66"/>
  <c r="C16" i="66"/>
  <c r="E16" i="66" s="1"/>
  <c r="B14" i="28" l="1"/>
  <c r="C14" i="28" s="1"/>
  <c r="B18" i="66"/>
  <c r="C17" i="66"/>
  <c r="E17" i="66" s="1"/>
  <c r="B15" i="28" l="1"/>
  <c r="C15" i="28" s="1"/>
  <c r="B19" i="66"/>
  <c r="C18" i="66"/>
  <c r="E18" i="66" s="1"/>
  <c r="B16" i="28" l="1"/>
  <c r="C16" i="28" s="1"/>
  <c r="C19" i="66"/>
  <c r="E19" i="66" s="1"/>
  <c r="B20" i="66"/>
  <c r="B17" i="28" l="1"/>
  <c r="C17" i="28" s="1"/>
  <c r="C20" i="66"/>
  <c r="E20" i="66" s="1"/>
  <c r="B21" i="66"/>
  <c r="B18" i="28" l="1"/>
  <c r="C18" i="28" s="1"/>
  <c r="C21" i="66"/>
  <c r="E21" i="66" s="1"/>
  <c r="B22" i="66"/>
  <c r="B19" i="28" l="1"/>
  <c r="C19" i="28" s="1"/>
  <c r="B23" i="66"/>
  <c r="C22" i="66"/>
  <c r="E22" i="66" s="1"/>
  <c r="B20" i="28" l="1"/>
  <c r="C20" i="28" s="1"/>
  <c r="C23" i="66"/>
  <c r="E23" i="66" s="1"/>
  <c r="B24" i="66"/>
  <c r="B21" i="28" l="1"/>
  <c r="C21" i="28" s="1"/>
  <c r="B25" i="66"/>
  <c r="C24" i="66"/>
  <c r="E24" i="66" s="1"/>
  <c r="B22" i="28" l="1"/>
  <c r="C22" i="28" s="1"/>
  <c r="C25" i="66"/>
  <c r="E25" i="66" s="1"/>
  <c r="B26" i="66"/>
  <c r="B23" i="28" l="1"/>
  <c r="B27" i="66"/>
  <c r="C26" i="66"/>
  <c r="E26" i="66" s="1"/>
  <c r="B24" i="28" l="1"/>
  <c r="C24" i="28" s="1"/>
  <c r="C23" i="28"/>
  <c r="C27" i="66"/>
  <c r="E27" i="66" s="1"/>
  <c r="B28" i="66"/>
  <c r="B29" i="66" l="1"/>
  <c r="C28" i="66"/>
  <c r="E28" i="66" s="1"/>
  <c r="C29" i="66" l="1"/>
  <c r="E29" i="66" s="1"/>
  <c r="B30" i="66"/>
  <c r="B31" i="66" l="1"/>
  <c r="C30" i="66"/>
  <c r="E30" i="66" s="1"/>
  <c r="B32" i="66" l="1"/>
  <c r="C31" i="66"/>
  <c r="E31" i="66" s="1"/>
  <c r="B33" i="66" l="1"/>
  <c r="C32" i="66"/>
  <c r="E32" i="66" s="1"/>
  <c r="B34" i="66" l="1"/>
  <c r="C33" i="66"/>
  <c r="E33" i="66" s="1"/>
  <c r="B35" i="66" l="1"/>
  <c r="C34" i="66"/>
  <c r="E34" i="66" s="1"/>
  <c r="B36" i="66" l="1"/>
  <c r="C35" i="66"/>
  <c r="E35" i="66" s="1"/>
  <c r="B37" i="66" l="1"/>
  <c r="C36" i="66"/>
  <c r="E36" i="66" s="1"/>
  <c r="C37" i="66" l="1"/>
  <c r="E37" i="66" s="1"/>
  <c r="B38" i="66"/>
  <c r="B39" i="66" l="1"/>
  <c r="C38" i="66"/>
  <c r="E38" i="66" s="1"/>
  <c r="C39" i="66" l="1"/>
  <c r="E39" i="66" s="1"/>
  <c r="B40" i="66"/>
  <c r="C40" i="66" l="1"/>
  <c r="E40" i="66" s="1"/>
  <c r="B41" i="66"/>
  <c r="B42" i="66" l="1"/>
  <c r="C41" i="66"/>
  <c r="E41" i="66" s="1"/>
  <c r="B43" i="66" l="1"/>
  <c r="C42" i="66"/>
  <c r="E42" i="66" s="1"/>
  <c r="B44" i="66" l="1"/>
  <c r="C43" i="66"/>
  <c r="E43" i="66" s="1"/>
  <c r="B45" i="66" l="1"/>
  <c r="C44" i="66"/>
  <c r="E44" i="66" s="1"/>
  <c r="B46" i="66" l="1"/>
  <c r="C45" i="66"/>
  <c r="E45" i="66" s="1"/>
  <c r="B47" i="66" l="1"/>
  <c r="C46" i="66"/>
  <c r="E46" i="66" s="1"/>
  <c r="B48" i="66" l="1"/>
  <c r="C47" i="66"/>
  <c r="E47" i="66" s="1"/>
  <c r="C48" i="66" l="1"/>
  <c r="E48" i="66" s="1"/>
  <c r="B49" i="66"/>
  <c r="B50" i="66" l="1"/>
  <c r="C49" i="66"/>
  <c r="E49" i="66" s="1"/>
  <c r="C50" i="66" l="1"/>
  <c r="E50" i="66" s="1"/>
  <c r="B51" i="66"/>
  <c r="C51" i="66" l="1"/>
  <c r="E51" i="66" s="1"/>
  <c r="B52" i="66"/>
  <c r="B53" i="66" l="1"/>
  <c r="C52" i="66"/>
  <c r="E52" i="66" s="1"/>
  <c r="C53" i="66" l="1"/>
  <c r="E53" i="66" s="1"/>
  <c r="B54" i="66"/>
  <c r="C54" i="66" l="1"/>
  <c r="E54" i="66" s="1"/>
  <c r="B55" i="66"/>
  <c r="C55" i="66" l="1"/>
  <c r="E55" i="66" s="1"/>
  <c r="B56" i="66"/>
  <c r="C56" i="66" l="1"/>
  <c r="E56" i="66" s="1"/>
  <c r="B57" i="66"/>
  <c r="B58" i="66" l="1"/>
  <c r="C57" i="66"/>
  <c r="E57" i="66" s="1"/>
  <c r="C58" i="66" l="1"/>
  <c r="E58" i="66" s="1"/>
  <c r="B59" i="66"/>
  <c r="B60" i="66" l="1"/>
  <c r="C59" i="66"/>
  <c r="E59" i="66" s="1"/>
  <c r="B61" i="66" l="1"/>
  <c r="C60" i="66"/>
  <c r="E60" i="66" s="1"/>
  <c r="B62" i="66" l="1"/>
  <c r="C61" i="66"/>
  <c r="E61" i="66" s="1"/>
  <c r="C62" i="66" l="1"/>
  <c r="E62" i="66" s="1"/>
  <c r="B63" i="66"/>
  <c r="B64" i="66" l="1"/>
  <c r="C63" i="66"/>
  <c r="E63" i="66" s="1"/>
  <c r="B65" i="66" l="1"/>
  <c r="C64" i="66"/>
  <c r="E64" i="66" s="1"/>
  <c r="C65" i="66" l="1"/>
  <c r="E65" i="66" s="1"/>
  <c r="B66" i="66"/>
  <c r="C66" i="66" l="1"/>
  <c r="E66" i="66" s="1"/>
  <c r="B67" i="66"/>
  <c r="C67" i="66" l="1"/>
  <c r="E67" i="66" s="1"/>
  <c r="B68" i="66"/>
  <c r="B69" i="66" l="1"/>
  <c r="C68" i="66"/>
  <c r="E68" i="66" s="1"/>
  <c r="B70" i="66" l="1"/>
  <c r="C69" i="66"/>
  <c r="E69" i="66" s="1"/>
  <c r="B71" i="66" l="1"/>
  <c r="C70" i="66"/>
  <c r="E70" i="66" s="1"/>
  <c r="C71" i="66" l="1"/>
  <c r="E71" i="66" s="1"/>
  <c r="B72" i="66"/>
  <c r="B73" i="66" l="1"/>
  <c r="C72" i="66"/>
  <c r="E72" i="66" s="1"/>
  <c r="C73" i="66" l="1"/>
  <c r="E73" i="66" s="1"/>
  <c r="B74" i="66"/>
  <c r="C74" i="66" l="1"/>
  <c r="E74" i="66" s="1"/>
  <c r="B75" i="66"/>
  <c r="C75" i="66" l="1"/>
  <c r="E75" i="66" s="1"/>
  <c r="B76" i="66"/>
  <c r="B77" i="66" l="1"/>
  <c r="C76" i="66"/>
  <c r="E76" i="66" s="1"/>
  <c r="B78" i="66" l="1"/>
  <c r="C77" i="66"/>
  <c r="E77" i="66" s="1"/>
  <c r="C78" i="66" l="1"/>
  <c r="E78" i="66" s="1"/>
  <c r="B79" i="66"/>
  <c r="C79" i="66" l="1"/>
  <c r="E79" i="66" s="1"/>
  <c r="B80" i="66"/>
  <c r="B81" i="66" l="1"/>
  <c r="C80" i="66"/>
  <c r="E80" i="66" s="1"/>
  <c r="B82" i="66" l="1"/>
  <c r="C81" i="66"/>
  <c r="E81" i="66" s="1"/>
  <c r="C82" i="66" l="1"/>
  <c r="E82" i="66" s="1"/>
  <c r="B83" i="66"/>
  <c r="C83" i="66" l="1"/>
  <c r="E83" i="66" s="1"/>
  <c r="B84" i="66"/>
  <c r="B85" i="66" l="1"/>
  <c r="C84" i="66"/>
  <c r="E84" i="66" s="1"/>
  <c r="B86" i="66" l="1"/>
  <c r="C85" i="66"/>
  <c r="E85" i="66" s="1"/>
  <c r="B87" i="66" l="1"/>
  <c r="C86" i="66"/>
  <c r="E86" i="66" s="1"/>
  <c r="C87" i="66" l="1"/>
  <c r="E87" i="66" s="1"/>
  <c r="B88" i="66"/>
  <c r="B89" i="66" l="1"/>
  <c r="C88" i="66"/>
  <c r="E88" i="66" s="1"/>
  <c r="B90" i="66" l="1"/>
  <c r="C89" i="66"/>
  <c r="E89" i="66" s="1"/>
  <c r="C90" i="66" l="1"/>
  <c r="E90" i="66" s="1"/>
  <c r="B91" i="66"/>
  <c r="C91" i="66" l="1"/>
  <c r="E91" i="66" s="1"/>
  <c r="B92" i="66"/>
  <c r="C92" i="66" l="1"/>
  <c r="E92" i="66" s="1"/>
  <c r="B93" i="66"/>
  <c r="C93" i="66" l="1"/>
  <c r="E93" i="66" s="1"/>
  <c r="B94" i="66"/>
  <c r="C94" i="66" l="1"/>
  <c r="E94" i="66" s="1"/>
  <c r="B95" i="66"/>
  <c r="C95" i="66" l="1"/>
  <c r="E95" i="66" s="1"/>
  <c r="B96" i="66"/>
  <c r="B97" i="66" l="1"/>
  <c r="C96" i="66"/>
  <c r="E96" i="66" s="1"/>
  <c r="B98" i="66" l="1"/>
  <c r="C97" i="66"/>
  <c r="E97" i="66" s="1"/>
  <c r="C98" i="66" l="1"/>
  <c r="E98" i="66" s="1"/>
  <c r="B99" i="66"/>
  <c r="C99" i="66" l="1"/>
  <c r="E99" i="66" s="1"/>
  <c r="B100" i="66"/>
  <c r="B101" i="66" l="1"/>
  <c r="C100" i="66"/>
  <c r="E100" i="66" s="1"/>
  <c r="B102" i="66" l="1"/>
  <c r="C101" i="66"/>
  <c r="E101" i="66" s="1"/>
  <c r="C102" i="66" l="1"/>
  <c r="E102" i="66" s="1"/>
  <c r="B103" i="66"/>
  <c r="C103" i="66" l="1"/>
  <c r="E103" i="66" s="1"/>
  <c r="B104" i="66"/>
  <c r="B105" i="66" l="1"/>
  <c r="C104" i="66"/>
  <c r="E104" i="66" s="1"/>
  <c r="C105" i="66" l="1"/>
  <c r="E105" i="66" s="1"/>
  <c r="B106" i="66"/>
  <c r="C106" i="66" l="1"/>
  <c r="E106" i="66" s="1"/>
  <c r="B107" i="66"/>
  <c r="C107" i="66" l="1"/>
  <c r="E107" i="66" s="1"/>
  <c r="B108" i="66"/>
  <c r="B109" i="66" l="1"/>
  <c r="C108" i="66"/>
  <c r="E108" i="66" s="1"/>
  <c r="B110" i="66" l="1"/>
  <c r="C109" i="66"/>
  <c r="E109" i="66" s="1"/>
  <c r="B111" i="66" l="1"/>
  <c r="C110" i="66"/>
  <c r="E110" i="66" s="1"/>
  <c r="C111" i="66" l="1"/>
  <c r="E111" i="66" s="1"/>
  <c r="B112" i="66"/>
  <c r="C112" i="66" l="1"/>
  <c r="E112" i="66" s="1"/>
  <c r="E114" i="66" s="1"/>
  <c r="B114" i="66"/>
</calcChain>
</file>

<file path=xl/sharedStrings.xml><?xml version="1.0" encoding="utf-8"?>
<sst xmlns="http://schemas.openxmlformats.org/spreadsheetml/2006/main" count="2970" uniqueCount="1514">
  <si>
    <t>SUM</t>
  </si>
  <si>
    <t>AVERAGE</t>
  </si>
  <si>
    <t>COUNT</t>
  </si>
  <si>
    <t>MAX</t>
  </si>
  <si>
    <t>MIN</t>
  </si>
  <si>
    <t>arguments</t>
  </si>
  <si>
    <t>ranges</t>
  </si>
  <si>
    <t>circular reference</t>
  </si>
  <si>
    <t>AutoSum</t>
  </si>
  <si>
    <t>Insert Function</t>
  </si>
  <si>
    <t>Nested functions</t>
  </si>
  <si>
    <t>Fill operation</t>
  </si>
  <si>
    <t>Auto Fill</t>
  </si>
  <si>
    <t>median</t>
  </si>
  <si>
    <t>Javier</t>
  </si>
  <si>
    <t>Redmond</t>
  </si>
  <si>
    <t>Jack</t>
  </si>
  <si>
    <t>Last Name</t>
  </si>
  <si>
    <t>First Name</t>
  </si>
  <si>
    <t>Built-in Functions save you time/ typing and broaden the variety of calculation options at your fingertips</t>
  </si>
  <si>
    <t>Using the Fill Handle</t>
  </si>
  <si>
    <t>Last, First</t>
  </si>
  <si>
    <t>Numbers</t>
  </si>
  <si>
    <t>Fibonacci</t>
  </si>
  <si>
    <t>Golden Ratio</t>
  </si>
  <si>
    <t>Midterm</t>
  </si>
  <si>
    <t>Final Exam</t>
  </si>
  <si>
    <t>Homework</t>
  </si>
  <si>
    <t>Create a worksheet with three well-labeled colums</t>
  </si>
  <si>
    <t>The first column should contain the numbers [0, 1,…,19, 20]</t>
  </si>
  <si>
    <t>The second column should contain the first 20 successive terms of the Fibonacci series.</t>
  </si>
  <si>
    <t>The third column should contain the successive approximations to the Golden Ratio, displayed as decimals.</t>
  </si>
  <si>
    <t>Use the Fill operation for all three columns</t>
  </si>
  <si>
    <t>Any term in the sequence is the sum of the previous two terms</t>
  </si>
  <si>
    <t>Compute the Golden Ratio by taking the ratio of successive terms of the Fibonacci series</t>
  </si>
  <si>
    <t>Useful Excel Functions: A Non-Comprehensive List</t>
  </si>
  <si>
    <t>Daisy</t>
  </si>
  <si>
    <t>Lee</t>
  </si>
  <si>
    <t>Smith</t>
  </si>
  <si>
    <t>Thomas</t>
  </si>
  <si>
    <t>First Last</t>
  </si>
  <si>
    <t xml:space="preserve">Email </t>
  </si>
  <si>
    <t>#</t>
  </si>
  <si>
    <t>Created with formulas (work around for Mac)</t>
  </si>
  <si>
    <t>=CONCATENATE(C5,", ",B5)</t>
  </si>
  <si>
    <t>=CONCATENATE(B5,", ",C5)</t>
  </si>
  <si>
    <t>name</t>
  </si>
  <si>
    <t>imdb_url</t>
  </si>
  <si>
    <t>screentime</t>
  </si>
  <si>
    <t>episodes</t>
  </si>
  <si>
    <t>portrayed_by_name</t>
  </si>
  <si>
    <t>portrayed_by_imdb_url</t>
  </si>
  <si>
    <t>http://www.imdb.com/character/ch0146096/</t>
  </si>
  <si>
    <t>Peter Dinklage</t>
  </si>
  <si>
    <t>http://www.imdb.com/name/nm0227759/</t>
  </si>
  <si>
    <t>Jon Snow</t>
  </si>
  <si>
    <t>http://www.imdb.com/character/ch0155777/</t>
  </si>
  <si>
    <t>Kit Harington</t>
  </si>
  <si>
    <t>http://www.imdb.com/name/nm3229685/</t>
  </si>
  <si>
    <t>Daenerys Targaryen</t>
  </si>
  <si>
    <t>http://www.imdb.com/character/ch0158597/</t>
  </si>
  <si>
    <t>Emilia Clarke</t>
  </si>
  <si>
    <t>http://www.imdb.com/name/nm3592338/</t>
  </si>
  <si>
    <t>http://www.imdb.com/character/ch0159526/</t>
  </si>
  <si>
    <t>Lena Headey</t>
  </si>
  <si>
    <t>http://www.imdb.com/name/nm0372176/</t>
  </si>
  <si>
    <t>Sansa Stark</t>
  </si>
  <si>
    <t>http://www.imdb.com/character/ch0158137/</t>
  </si>
  <si>
    <t>Sophie Turner</t>
  </si>
  <si>
    <t>http://www.imdb.com/name/nm3849842/</t>
  </si>
  <si>
    <t>http://www.imdb.com/character/ch0158604/</t>
  </si>
  <si>
    <t>Maisie Williams</t>
  </si>
  <si>
    <t>http://www.imdb.com/name/nm3586035/</t>
  </si>
  <si>
    <t>Jaime Lannister</t>
  </si>
  <si>
    <t>http://www.imdb.com/character/ch0158527/</t>
  </si>
  <si>
    <t>Nikolaj Coster-Waldau</t>
  </si>
  <si>
    <t>http://www.imdb.com/name/nm0182666/</t>
  </si>
  <si>
    <t>Theon Greyjoy</t>
  </si>
  <si>
    <t>http://www.imdb.com/character/ch0158526/</t>
  </si>
  <si>
    <t>Alfie Allen</t>
  </si>
  <si>
    <t>http://www.imdb.com/name/nm0654295/</t>
  </si>
  <si>
    <t>http://www.imdb.com/character/ch0244961/</t>
  </si>
  <si>
    <t>John Bradley</t>
  </si>
  <si>
    <t>http://www.imdb.com/name/nm4263213/</t>
  </si>
  <si>
    <t>http://www.imdb.com/character/ch0158221/</t>
  </si>
  <si>
    <t>Iain Glen</t>
  </si>
  <si>
    <t>http://www.imdb.com/name/nm0322513/</t>
  </si>
  <si>
    <t>http://www.imdb.com/character/ch0245982/</t>
  </si>
  <si>
    <t>Aidan Gillen</t>
  </si>
  <si>
    <t>http://www.imdb.com/name/nm0318821/</t>
  </si>
  <si>
    <t>Eddard 'Ned' Stark</t>
  </si>
  <si>
    <t>http://www.imdb.com/character/ch0154681/</t>
  </si>
  <si>
    <t>Sean Bean</t>
  </si>
  <si>
    <t>http://www.imdb.com/name/nm0000293/</t>
  </si>
  <si>
    <t>Brienne of Tarth</t>
  </si>
  <si>
    <t>http://www.imdb.com/character/ch0254503/</t>
  </si>
  <si>
    <t>Gwendoline Christie</t>
  </si>
  <si>
    <t>http://www.imdb.com/name/nm3729225/</t>
  </si>
  <si>
    <t>http://www.imdb.com/character/ch0255396/</t>
  </si>
  <si>
    <t>Liam Cunningham</t>
  </si>
  <si>
    <t>http://www.imdb.com/name/nm0192377/</t>
  </si>
  <si>
    <t>http://www.imdb.com/character/ch0234897/</t>
  </si>
  <si>
    <t>Isaac Hempstead Wright</t>
  </si>
  <si>
    <t>http://www.imdb.com/name/nm3652842/</t>
  </si>
  <si>
    <t>Catelyn Stark</t>
  </si>
  <si>
    <t>http://www.imdb.com/character/ch0145135/</t>
  </si>
  <si>
    <t>Michelle Fairley</t>
  </si>
  <si>
    <t>http://www.imdb.com/name/nm0265610/</t>
  </si>
  <si>
    <t>Lord Varys</t>
  </si>
  <si>
    <t>http://www.imdb.com/character/ch0249636/</t>
  </si>
  <si>
    <t>Conleth Hill</t>
  </si>
  <si>
    <t>http://www.imdb.com/name/nm0384152/</t>
  </si>
  <si>
    <t>http://www.imdb.com/character/ch0242185/</t>
  </si>
  <si>
    <t>Charles Dance</t>
  </si>
  <si>
    <t>http://www.imdb.com/name/nm0001097/</t>
  </si>
  <si>
    <t>Margaery Tyrell</t>
  </si>
  <si>
    <t>http://www.imdb.com/character/ch0251974/</t>
  </si>
  <si>
    <t>Natalie Dormer</t>
  </si>
  <si>
    <t>http://www.imdb.com/name/nm1754059/</t>
  </si>
  <si>
    <t>http://www.imdb.com/character/ch0158596/</t>
  </si>
  <si>
    <t>Richard Madden</t>
  </si>
  <si>
    <t>http://www.imdb.com/name/nm0534635/</t>
  </si>
  <si>
    <t>http://www.imdb.com/character/ch0250897/</t>
  </si>
  <si>
    <t>Stephen Dillane</t>
  </si>
  <si>
    <t>http://www.imdb.com/name/nm0226820/</t>
  </si>
  <si>
    <t>Sandor 'The Hound' Clegane</t>
  </si>
  <si>
    <t>http://www.imdb.com/character/ch0162882/</t>
  </si>
  <si>
    <t>Rory McCann</t>
  </si>
  <si>
    <t>http://www.imdb.com/name/nm0564920/</t>
  </si>
  <si>
    <t>Joffrey Baratheon</t>
  </si>
  <si>
    <t>http://www.imdb.com/character/ch0156278/</t>
  </si>
  <si>
    <t>Jack Gleeson</t>
  </si>
  <si>
    <t>http://www.imdb.com/name/nm0322416/</t>
  </si>
  <si>
    <t>Ramsay Bolton</t>
  </si>
  <si>
    <t>http://www.imdb.com/character/ch0321004/</t>
  </si>
  <si>
    <t>Iwan Rheon</t>
  </si>
  <si>
    <t>http://www.imdb.com/name/nm3701064/</t>
  </si>
  <si>
    <t>Melisandre</t>
  </si>
  <si>
    <t>http://www.imdb.com/character/ch0287523/</t>
  </si>
  <si>
    <t>Carice van Houten</t>
  </si>
  <si>
    <t>http://www.imdb.com/name/nm0396924/</t>
  </si>
  <si>
    <t>Bronn</t>
  </si>
  <si>
    <t>http://www.imdb.com/character/ch0241345/</t>
  </si>
  <si>
    <t>Jerome Flynn</t>
  </si>
  <si>
    <t>http://www.imdb.com/name/nm0283492/</t>
  </si>
  <si>
    <t>Gilly</t>
  </si>
  <si>
    <t>http://www.imdb.com/character/ch0306819/</t>
  </si>
  <si>
    <t>Hannah Murray</t>
  </si>
  <si>
    <t>http://www.imdb.com/name/nm2356940/</t>
  </si>
  <si>
    <t>http://www.imdb.com/character/ch0304492/</t>
  </si>
  <si>
    <t>Rose Leslie</t>
  </si>
  <si>
    <t>http://www.imdb.com/name/nm3310211/</t>
  </si>
  <si>
    <t>Shae</t>
  </si>
  <si>
    <t>http://www.imdb.com/character/ch0250564/</t>
  </si>
  <si>
    <t>Sibel Kekilli</t>
  </si>
  <si>
    <t>http://www.imdb.com/name/nm1402546/</t>
  </si>
  <si>
    <t>http://www.imdb.com/character/ch0335040/</t>
  </si>
  <si>
    <t>Ed Skrein</t>
  </si>
  <si>
    <t>http://www.imdb.com/name/nm4534098/</t>
  </si>
  <si>
    <t>Missandei</t>
  </si>
  <si>
    <t>http://www.imdb.com/character/ch0316923/</t>
  </si>
  <si>
    <t>Nathalie Emmanuel</t>
  </si>
  <si>
    <t>http://www.imdb.com/name/nm2812026/</t>
  </si>
  <si>
    <t>http://www.imdb.com/character/ch0256424/</t>
  </si>
  <si>
    <t>Callum Wharry</t>
  </si>
  <si>
    <t>http://www.imdb.com/name/nm4422626/</t>
  </si>
  <si>
    <t>http://www.imdb.com/character/ch0316925/</t>
  </si>
  <si>
    <t>Kristofer Hivju</t>
  </si>
  <si>
    <t>http://www.imdb.com/name/nm1970465/</t>
  </si>
  <si>
    <t>Podrick Payne</t>
  </si>
  <si>
    <t>http://www.imdb.com/character/ch0306046/</t>
  </si>
  <si>
    <t>Daniel Portman</t>
  </si>
  <si>
    <t>http://www.imdb.com/name/nm4535552/</t>
  </si>
  <si>
    <t>http://www.imdb.com/character/ch0010188/</t>
  </si>
  <si>
    <t>Diana Rigg</t>
  </si>
  <si>
    <t>http://www.imdb.com/name/nm0001671/</t>
  </si>
  <si>
    <t>High Sparrow</t>
  </si>
  <si>
    <t>http://www.imdb.com/character/ch0476559/</t>
  </si>
  <si>
    <t>Jonathan Pryce</t>
  </si>
  <si>
    <t>http://www.imdb.com/name/nm0000596/</t>
  </si>
  <si>
    <t>Barristan Selmy</t>
  </si>
  <si>
    <t>http://www.imdb.com/character/ch0241346/</t>
  </si>
  <si>
    <t>Ian McElhinney</t>
  </si>
  <si>
    <t>http://www.imdb.com/name/nm0568400/</t>
  </si>
  <si>
    <t>Grand Maester Pycelle</t>
  </si>
  <si>
    <t>http://www.imdb.com/character/ch0232836/</t>
  </si>
  <si>
    <t>Julian Glover</t>
  </si>
  <si>
    <t>http://www.imdb.com/name/nm0002103/</t>
  </si>
  <si>
    <t>Loras Tyrell</t>
  </si>
  <si>
    <t>http://www.imdb.com/character/ch0231428/</t>
  </si>
  <si>
    <t>Finn Jones</t>
  </si>
  <si>
    <t>http://www.imdb.com/name/nm3645691/</t>
  </si>
  <si>
    <t>Grey Worm</t>
  </si>
  <si>
    <t>http://www.imdb.com/character/ch0335038/</t>
  </si>
  <si>
    <t>Jacob Anderson</t>
  </si>
  <si>
    <t>http://www.imdb.com/name/nm2760664/</t>
  </si>
  <si>
    <t>Talisa Maegyr</t>
  </si>
  <si>
    <t>http://www.imdb.com/character/ch0305007/</t>
  </si>
  <si>
    <t>Oona Chaplin</t>
  </si>
  <si>
    <t>http://www.imdb.com/name/nm2772105/</t>
  </si>
  <si>
    <t>Robert Baratheon</t>
  </si>
  <si>
    <t>http://www.imdb.com/character/ch0155776/</t>
  </si>
  <si>
    <t>Mark Addy</t>
  </si>
  <si>
    <t>http://www.imdb.com/name/nm0004692/</t>
  </si>
  <si>
    <t>Roose Bolton</t>
  </si>
  <si>
    <t>http://www.imdb.com/character/ch0305006/</t>
  </si>
  <si>
    <t>Michael McElhatton</t>
  </si>
  <si>
    <t>http://www.imdb.com/name/nm0568385/</t>
  </si>
  <si>
    <t>Osha</t>
  </si>
  <si>
    <t>http://www.imdb.com/character/ch0295802/</t>
  </si>
  <si>
    <t>Natalia Tena</t>
  </si>
  <si>
    <t>http://www.imdb.com/name/nm1164730/</t>
  </si>
  <si>
    <t>Eddison Tollett</t>
  </si>
  <si>
    <t>http://www.imdb.com/character/ch0305008/</t>
  </si>
  <si>
    <t>Ben Crompton</t>
  </si>
  <si>
    <t>http://www.imdb.com/name/nm0174005/</t>
  </si>
  <si>
    <t>Hodor</t>
  </si>
  <si>
    <t>http://www.imdb.com/character/ch0238584/</t>
  </si>
  <si>
    <t>Kristian Nairn</t>
  </si>
  <si>
    <t>http://www.imdb.com/name/nm3964231/</t>
  </si>
  <si>
    <t>Gendry</t>
  </si>
  <si>
    <t>http://www.imdb.com/character/ch0300040/</t>
  </si>
  <si>
    <t>Joe Dempsie</t>
  </si>
  <si>
    <t>http://www.imdb.com/name/nm1478079/</t>
  </si>
  <si>
    <t>Oberyn Martell</t>
  </si>
  <si>
    <t>http://www.imdb.com/character/ch0392307/</t>
  </si>
  <si>
    <t>Pedro Pascal</t>
  </si>
  <si>
    <t>http://www.imdb.com/name/nm0050959/</t>
  </si>
  <si>
    <t>Yara Greyjoy</t>
  </si>
  <si>
    <t>http://www.imdb.com/character/ch0300217/</t>
  </si>
  <si>
    <t>Gemma Whelan</t>
  </si>
  <si>
    <t>http://www.imdb.com/name/nm2247629/</t>
  </si>
  <si>
    <t>Meera Reed</t>
  </si>
  <si>
    <t>http://www.imdb.com/character/ch0316928/</t>
  </si>
  <si>
    <t>Ellie Kendrick</t>
  </si>
  <si>
    <t>http://www.imdb.com/name/nm1697771/</t>
  </si>
  <si>
    <t>Jaqen H'ghar</t>
  </si>
  <si>
    <t>http://www.imdb.com/character/ch0259179/</t>
  </si>
  <si>
    <t>Tom Wlaschiha</t>
  </si>
  <si>
    <t>http://www.imdb.com/name/nm0937239/</t>
  </si>
  <si>
    <t>Alliser Thorne</t>
  </si>
  <si>
    <t>http://www.imdb.com/character/ch0246938/</t>
  </si>
  <si>
    <t>Owen Teale</t>
  </si>
  <si>
    <t>http://www.imdb.com/name/nm0853583/</t>
  </si>
  <si>
    <t>Khal Drogo</t>
  </si>
  <si>
    <t>http://www.imdb.com/character/ch0171388/</t>
  </si>
  <si>
    <t>Jason Momoa</t>
  </si>
  <si>
    <t>http://www.imdb.com/name/nm0597388/</t>
  </si>
  <si>
    <t>Renly Baratheon</t>
  </si>
  <si>
    <t>http://www.imdb.com/character/ch0246253/</t>
  </si>
  <si>
    <t>Gethin Anthony</t>
  </si>
  <si>
    <t>http://www.imdb.com/name/nm2167445/</t>
  </si>
  <si>
    <t>Maester Luwin</t>
  </si>
  <si>
    <t>http://www.imdb.com/character/ch0171393/</t>
  </si>
  <si>
    <t>Donald Sumpter</t>
  </si>
  <si>
    <t>http://www.imdb.com/name/nm0838910/</t>
  </si>
  <si>
    <t>Ros</t>
  </si>
  <si>
    <t>http://www.imdb.com/character/ch0010187/</t>
  </si>
  <si>
    <t>EsmÃ© Bianco</t>
  </si>
  <si>
    <t>http://www.imdb.com/name/nm2657974/</t>
  </si>
  <si>
    <t>Grenn</t>
  </si>
  <si>
    <t>http://www.imdb.com/character/ch0251496/</t>
  </si>
  <si>
    <t>Mark Stanley</t>
  </si>
  <si>
    <t>http://www.imdb.com/name/nm4440305/</t>
  </si>
  <si>
    <t>Mance Rayder</t>
  </si>
  <si>
    <t>http://www.imdb.com/character/ch0335039/</t>
  </si>
  <si>
    <t>CiarÃ¡n Hinds</t>
  </si>
  <si>
    <t>http://www.imdb.com/name/nm0001354/</t>
  </si>
  <si>
    <t>Jeor Mormont</t>
  </si>
  <si>
    <t>http://www.imdb.com/character/ch0251492/</t>
  </si>
  <si>
    <t>James Cosmo</t>
  </si>
  <si>
    <t>http://www.imdb.com/name/nm0181920/</t>
  </si>
  <si>
    <t>Viserys Targaryen</t>
  </si>
  <si>
    <t>http://www.imdb.com/character/ch0155775/</t>
  </si>
  <si>
    <t>Harry Lloyd</t>
  </si>
  <si>
    <t>http://www.imdb.com/name/nm0516003/</t>
  </si>
  <si>
    <t>Qyburn</t>
  </si>
  <si>
    <t>http://www.imdb.com/character/ch0316929/</t>
  </si>
  <si>
    <t>Anton Lesser</t>
  </si>
  <si>
    <t>http://www.imdb.com/name/nm0504320/</t>
  </si>
  <si>
    <t>Jojen Reed</t>
  </si>
  <si>
    <t>http://www.imdb.com/character/ch0316921/</t>
  </si>
  <si>
    <t>Thomas Brodie-Sangster</t>
  </si>
  <si>
    <t>http://www.imdb.com/name/nm1032473/</t>
  </si>
  <si>
    <t>Maester Aemon</t>
  </si>
  <si>
    <t>http://www.imdb.com/character/ch0246936/</t>
  </si>
  <si>
    <t>Peter Vaughan</t>
  </si>
  <si>
    <t>http://www.imdb.com/name/nm0891092/</t>
  </si>
  <si>
    <t>Ellaria Sand</t>
  </si>
  <si>
    <t>http://www.imdb.com/character/ch0309687/</t>
  </si>
  <si>
    <t>Indira Varma</t>
  </si>
  <si>
    <t>http://www.imdb.com/name/nm0890055/</t>
  </si>
  <si>
    <t>Lancel Lannister</t>
  </si>
  <si>
    <t>http://www.imdb.com/character/ch0376927/</t>
  </si>
  <si>
    <t>Eugene Simon</t>
  </si>
  <si>
    <t>http://www.imdb.com/name/nm1638294/</t>
  </si>
  <si>
    <t>http://www.imdb.com/character/ch0306346/</t>
  </si>
  <si>
    <t>Kerry Ingram</t>
  </si>
  <si>
    <t>http://www.imdb.com/name/nm5081192/</t>
  </si>
  <si>
    <t>Edmure Tully</t>
  </si>
  <si>
    <t>http://www.imdb.com/character/ch0316931/</t>
  </si>
  <si>
    <t>Tobias Menzies</t>
  </si>
  <si>
    <t>http://www.imdb.com/name/nm0580014/</t>
  </si>
  <si>
    <t>Gregor Clegane</t>
  </si>
  <si>
    <t>http://www.imdb.com/character/ch0245401/</t>
  </si>
  <si>
    <t>Conan Stevens</t>
  </si>
  <si>
    <t>http://www.imdb.com/name/nm1947403/</t>
  </si>
  <si>
    <t>Lysa Arryn</t>
  </si>
  <si>
    <t>http://www.imdb.com/character/ch0251736/</t>
  </si>
  <si>
    <t>Kate Dickie</t>
  </si>
  <si>
    <t>http://www.imdb.com/name/nm0225483/</t>
  </si>
  <si>
    <t>Meryn Trant</t>
  </si>
  <si>
    <t>http://www.imdb.com/character/ch0246933/</t>
  </si>
  <si>
    <t>Ian Beattie</t>
  </si>
  <si>
    <t>http://www.imdb.com/name/nm0064155/</t>
  </si>
  <si>
    <t>Brynden 'Blackfish' Tully</t>
  </si>
  <si>
    <t>http://www.imdb.com/character/ch0381563/</t>
  </si>
  <si>
    <t>Clive Russell</t>
  </si>
  <si>
    <t>http://www.imdb.com/name/nm0751085/</t>
  </si>
  <si>
    <t>Walder Frey</t>
  </si>
  <si>
    <t>http://www.imdb.com/character/ch0305328/</t>
  </si>
  <si>
    <t>David Bradley</t>
  </si>
  <si>
    <t>http://www.imdb.com/name/nm0103195/</t>
  </si>
  <si>
    <t>Thoros of Myr</t>
  </si>
  <si>
    <t>http://www.imdb.com/character/ch0316927/</t>
  </si>
  <si>
    <t>Paul Kaye</t>
  </si>
  <si>
    <t>http://www.imdb.com/name/nm0443373/</t>
  </si>
  <si>
    <t>Janos Slynt</t>
  </si>
  <si>
    <t>http://www.imdb.com/character/ch0300651/</t>
  </si>
  <si>
    <t>Dominic Carter</t>
  </si>
  <si>
    <t>http://www.imdb.com/name/nm0141582/</t>
  </si>
  <si>
    <t>Locke</t>
  </si>
  <si>
    <t>http://www.imdb.com/character/ch0045904/</t>
  </si>
  <si>
    <t>Noah Taylor</t>
  </si>
  <si>
    <t>http://www.imdb.com/name/nm0852965/</t>
  </si>
  <si>
    <t>Myranda</t>
  </si>
  <si>
    <t>http://www.imdb.com/character/ch0316926/</t>
  </si>
  <si>
    <t>Charlotte Hope</t>
  </si>
  <si>
    <t>http://www.imdb.com/name/nm3745225/</t>
  </si>
  <si>
    <t>Rickon Stark</t>
  </si>
  <si>
    <t>http://www.imdb.com/character/ch0233141/</t>
  </si>
  <si>
    <t>Art Parkinson</t>
  </si>
  <si>
    <t>http://www.imdb.com/name/nm3280686/</t>
  </si>
  <si>
    <t>Rodrik Cassel</t>
  </si>
  <si>
    <t>http://www.imdb.com/character/ch0171391/</t>
  </si>
  <si>
    <t>Ron Donachie</t>
  </si>
  <si>
    <t>http://www.imdb.com/name/nm0231871/</t>
  </si>
  <si>
    <t>Waif</t>
  </si>
  <si>
    <t>http://www.imdb.com/character/ch0508054/</t>
  </si>
  <si>
    <t>Faye Marsay</t>
  </si>
  <si>
    <t>http://www.imdb.com/name/nm3849670/</t>
  </si>
  <si>
    <t>Hot Pie</t>
  </si>
  <si>
    <t>http://www.imdb.com/character/ch0273432/</t>
  </si>
  <si>
    <t>Ben Hawkey</t>
  </si>
  <si>
    <t>http://www.imdb.com/name/nm3444954/</t>
  </si>
  <si>
    <t>Rast</t>
  </si>
  <si>
    <t>http://www.imdb.com/character/ch0251498/</t>
  </si>
  <si>
    <t>Luke Barnes</t>
  </si>
  <si>
    <t>http://www.imdb.com/name/nm4430828/</t>
  </si>
  <si>
    <t>Septa Unella</t>
  </si>
  <si>
    <t>http://www.imdb.com/character/ch0512215/</t>
  </si>
  <si>
    <t>Hannah Waddingham</t>
  </si>
  <si>
    <t>http://www.imdb.com/name/nm1821446/</t>
  </si>
  <si>
    <t>Olly</t>
  </si>
  <si>
    <t>http://www.imdb.com/character/ch0508055/</t>
  </si>
  <si>
    <t>Brenock O'Connor</t>
  </si>
  <si>
    <t>http://www.imdb.com/name/nm5282143/</t>
  </si>
  <si>
    <t>Doreah</t>
  </si>
  <si>
    <t>http://www.imdb.com/character/ch0248504/</t>
  </si>
  <si>
    <t>Roxanne McKee</t>
  </si>
  <si>
    <t>http://www.imdb.com/name/nm1861467/</t>
  </si>
  <si>
    <t>Balon Greyjoy</t>
  </si>
  <si>
    <t>http://www.imdb.com/character/ch0292152/</t>
  </si>
  <si>
    <t>Patrick Malahide</t>
  </si>
  <si>
    <t>http://www.imdb.com/name/nm0538869/</t>
  </si>
  <si>
    <t>Benjen Stark</t>
  </si>
  <si>
    <t>http://www.imdb.com/character/ch0153996/</t>
  </si>
  <si>
    <t>Joseph Mawle</t>
  </si>
  <si>
    <t>http://www.imdb.com/name/nm1152798/</t>
  </si>
  <si>
    <t>Pypar</t>
  </si>
  <si>
    <t>http://www.imdb.com/character/ch0273477/</t>
  </si>
  <si>
    <t>Josef Altin</t>
  </si>
  <si>
    <t>http://www.imdb.com/name/nm1086981/</t>
  </si>
  <si>
    <t>Yoren</t>
  </si>
  <si>
    <t>http://www.imdb.com/character/ch0251493/</t>
  </si>
  <si>
    <t>Francis Magee</t>
  </si>
  <si>
    <t>http://www.imdb.com/name/nm0535837/</t>
  </si>
  <si>
    <t>Myrcella Baratheon</t>
  </si>
  <si>
    <t>http://www.imdb.com/character/ch0238585/</t>
  </si>
  <si>
    <t>Aimee Richardson</t>
  </si>
  <si>
    <t>http://www.imdb.com/name/nm4048461/</t>
  </si>
  <si>
    <t>Hizdahr zo Loraq</t>
  </si>
  <si>
    <t>http://www.imdb.com/character/ch0414458/</t>
  </si>
  <si>
    <t>Joel Fry</t>
  </si>
  <si>
    <t>http://www.imdb.com/name/nm2181128/</t>
  </si>
  <si>
    <t>Mace Tyrell</t>
  </si>
  <si>
    <t>http://www.imdb.com/character/ch0384328/</t>
  </si>
  <si>
    <t>Roger Ashton-Griffiths</t>
  </si>
  <si>
    <t>http://www.imdb.com/name/nm0004355/</t>
  </si>
  <si>
    <t>Robin Arryn</t>
  </si>
  <si>
    <t>http://www.imdb.com/character/ch0300949/</t>
  </si>
  <si>
    <t>Lino Facioli</t>
  </si>
  <si>
    <t>http://www.imdb.com/name/nm2996220/</t>
  </si>
  <si>
    <t>Beric Dondarrion</t>
  </si>
  <si>
    <t>http://www.imdb.com/character/ch0305320/</t>
  </si>
  <si>
    <t>David Michael Scott</t>
  </si>
  <si>
    <t>http://www.imdb.com/name/nm2364108/</t>
  </si>
  <si>
    <t>Karl Tanner</t>
  </si>
  <si>
    <t>http://www.imdb.com/character/ch0396528/</t>
  </si>
  <si>
    <t>Burn Gorman</t>
  </si>
  <si>
    <t>http://www.imdb.com/name/nm1218607/</t>
  </si>
  <si>
    <t>Selyse Baratheon</t>
  </si>
  <si>
    <t>http://www.imdb.com/character/ch0316924/</t>
  </si>
  <si>
    <t>Sarah MacKeever</t>
  </si>
  <si>
    <t>http://www.imdb.com/name/nm5223922/</t>
  </si>
  <si>
    <t>Xaro Xhoan Daxos</t>
  </si>
  <si>
    <t>http://www.imdb.com/character/ch0303950/</t>
  </si>
  <si>
    <t>Nonso Anozie</t>
  </si>
  <si>
    <t>http://www.imdb.com/name/nm1996829/</t>
  </si>
  <si>
    <t>Irri</t>
  </si>
  <si>
    <t>http://www.imdb.com/character/ch0249444/</t>
  </si>
  <si>
    <t>Amrita Acharia</t>
  </si>
  <si>
    <t>http://www.imdb.com/name/nm3822505/</t>
  </si>
  <si>
    <t>Lady Crane</t>
  </si>
  <si>
    <t>http://www.imdb.com/character/ch0541190/</t>
  </si>
  <si>
    <t>Essie Davis</t>
  </si>
  <si>
    <t>http://www.imdb.com/name/nm0204583/</t>
  </si>
  <si>
    <t>Qhorin Halfhand</t>
  </si>
  <si>
    <t>http://www.imdb.com/character/ch0303951/</t>
  </si>
  <si>
    <t>Simon Armstrong</t>
  </si>
  <si>
    <t>http://www.imdb.com/name/nm1409802/</t>
  </si>
  <si>
    <t>Orell</t>
  </si>
  <si>
    <t>http://www.imdb.com/character/ch0316922/</t>
  </si>
  <si>
    <t>Mackenzie Crook</t>
  </si>
  <si>
    <t>http://www.imdb.com/name/nm0188871/</t>
  </si>
  <si>
    <t>Rakharo</t>
  </si>
  <si>
    <t>http://www.imdb.com/character/ch0251495/</t>
  </si>
  <si>
    <t>Elyes Gabel</t>
  </si>
  <si>
    <t>http://www.imdb.com/name/nm1175468/</t>
  </si>
  <si>
    <t>Kevan Lannister</t>
  </si>
  <si>
    <t>http://www.imdb.com/character/ch0305013/</t>
  </si>
  <si>
    <t>Ian Gelder</t>
  </si>
  <si>
    <t>http://www.imdb.com/name/nm0312245/</t>
  </si>
  <si>
    <t>Tyene Sand</t>
  </si>
  <si>
    <t>http://www.imdb.com/character/ch0468075/</t>
  </si>
  <si>
    <t>Rosabell Laurenti Sellers</t>
  </si>
  <si>
    <t>http://www.imdb.com/name/nm3065809/</t>
  </si>
  <si>
    <t>Olyvar</t>
  </si>
  <si>
    <t>http://www.imdb.com/character/ch0403194/</t>
  </si>
  <si>
    <t>Will Tudor</t>
  </si>
  <si>
    <t>http://www.imdb.com/name/nm4831584/</t>
  </si>
  <si>
    <t>Three-Eyed Raven</t>
  </si>
  <si>
    <t>http://www.imdb.com/character/ch0414457/</t>
  </si>
  <si>
    <t>Struan Rodger</t>
  </si>
  <si>
    <t>http://www.imdb.com/name/nm0734654/</t>
  </si>
  <si>
    <t>Alton Lannister</t>
  </si>
  <si>
    <t>http://www.imdb.com/character/ch0305012/</t>
  </si>
  <si>
    <t>Karl Davies</t>
  </si>
  <si>
    <t>http://www.imdb.com/name/nm0203801/</t>
  </si>
  <si>
    <t>Yezzan zo Qaggaz</t>
  </si>
  <si>
    <t>http://www.imdb.com/character/ch0470706/</t>
  </si>
  <si>
    <t>Enzo Cilenti</t>
  </si>
  <si>
    <t>http://www.imdb.com/name/nm0162281/</t>
  </si>
  <si>
    <t>Doran Martell</t>
  </si>
  <si>
    <t>http://www.imdb.com/character/ch0468006/</t>
  </si>
  <si>
    <t>Alexander Siddig</t>
  </si>
  <si>
    <t>http://www.imdb.com/name/nm0796502/</t>
  </si>
  <si>
    <t>Mirri Maz Duur</t>
  </si>
  <si>
    <t>http://www.imdb.com/character/ch0305011/</t>
  </si>
  <si>
    <t>Mia Soteriou</t>
  </si>
  <si>
    <t>http://www.imdb.com/name/nm0815420/</t>
  </si>
  <si>
    <t>Wun Wun</t>
  </si>
  <si>
    <t>http://www.imdb.com/character/ch0524621/</t>
  </si>
  <si>
    <t>Ian Whyte</t>
  </si>
  <si>
    <t>http://www.imdb.com/name/nm1613839/</t>
  </si>
  <si>
    <t>Syrio Forel</t>
  </si>
  <si>
    <t>http://www.imdb.com/character/ch0246934/</t>
  </si>
  <si>
    <t>Miltos Yerolemou</t>
  </si>
  <si>
    <t>http://www.imdb.com/name/nm1115654/</t>
  </si>
  <si>
    <t>Nymeria Sand</t>
  </si>
  <si>
    <t>http://www.imdb.com/character/ch0468074/</t>
  </si>
  <si>
    <t>Jessica Henwick</t>
  </si>
  <si>
    <t>http://www.imdb.com/name/nm3725055/</t>
  </si>
  <si>
    <t>Obara Sand</t>
  </si>
  <si>
    <t>http://www.imdb.com/character/ch0468001/</t>
  </si>
  <si>
    <t>Keisha Castle-Hughes</t>
  </si>
  <si>
    <t>http://www.imdb.com/name/nm1095720/</t>
  </si>
  <si>
    <t>Razdal mo Eraz</t>
  </si>
  <si>
    <t>http://www.imdb.com/character/ch0413591/</t>
  </si>
  <si>
    <t>George Georgiou</t>
  </si>
  <si>
    <t>http://www.imdb.com/name/nm1745190/</t>
  </si>
  <si>
    <t>Euron Greyjoy</t>
  </si>
  <si>
    <t>http://www.imdb.com/character/ch0518715/</t>
  </si>
  <si>
    <t>Pilou AsbÃ¦k</t>
  </si>
  <si>
    <t>http://www.imdb.com/name/nm1561982/</t>
  </si>
  <si>
    <t>Craster</t>
  </si>
  <si>
    <t>http://www.imdb.com/character/ch0300218/</t>
  </si>
  <si>
    <t>Robert Pugh</t>
  </si>
  <si>
    <t>http://www.imdb.com/name/nm0700059/</t>
  </si>
  <si>
    <t>Brother Ray</t>
  </si>
  <si>
    <t>http://www.imdb.com/character/ch0541878/</t>
  </si>
  <si>
    <t>unspecified</t>
  </si>
  <si>
    <t>Ian McShane</t>
  </si>
  <si>
    <t>http://www.imdb.com/name/nm0574534/</t>
  </si>
  <si>
    <t>Matthos Seaworth</t>
  </si>
  <si>
    <t>http://www.imdb.com/character/ch0305029/</t>
  </si>
  <si>
    <t>Kerr Logan</t>
  </si>
  <si>
    <t>http://www.imdb.com/name/nm4523680/</t>
  </si>
  <si>
    <t>Salladhor Saan</t>
  </si>
  <si>
    <t>http://www.imdb.com/character/ch0381104/</t>
  </si>
  <si>
    <t>Lucian Msamati</t>
  </si>
  <si>
    <t>http://www.imdb.com/name/nm1748634/</t>
  </si>
  <si>
    <t>Jory Cassel</t>
  </si>
  <si>
    <t>http://www.imdb.com/character/ch0245400/</t>
  </si>
  <si>
    <t>Jamie Sives</t>
  </si>
  <si>
    <t>http://www.imdb.com/name/nm0803397/</t>
  </si>
  <si>
    <t>Othell Yarwyck</t>
  </si>
  <si>
    <t>http://www.imdb.com/character/ch0305003/</t>
  </si>
  <si>
    <t>Brian Fortune</t>
  </si>
  <si>
    <t>http://www.imdb.com/name/nm1987270/</t>
  </si>
  <si>
    <t>Will</t>
  </si>
  <si>
    <t>http://www.imdb.com/character/ch0171394/</t>
  </si>
  <si>
    <t>Bronson Webb</t>
  </si>
  <si>
    <t>http://www.imdb.com/name/nm0916037/</t>
  </si>
  <si>
    <t>Septa Mordane</t>
  </si>
  <si>
    <t>http://www.imdb.com/character/ch0248505/</t>
  </si>
  <si>
    <t>Susan Brown</t>
  </si>
  <si>
    <t>http://www.imdb.com/name/nm0114742/</t>
  </si>
  <si>
    <t>Polliver</t>
  </si>
  <si>
    <t>http://www.imdb.com/character/ch0305023/</t>
  </si>
  <si>
    <t>Andy Kellegher</t>
  </si>
  <si>
    <t>http://www.imdb.com/name/nm3464945/</t>
  </si>
  <si>
    <t>Yohn Royce</t>
  </si>
  <si>
    <t>http://www.imdb.com/character/ch0524546/</t>
  </si>
  <si>
    <t>Rupert Vansittart</t>
  </si>
  <si>
    <t>http://www.imdb.com/name/nm0889338/</t>
  </si>
  <si>
    <t>Kraznys mo Nakloz</t>
  </si>
  <si>
    <t>http://www.imdb.com/character/ch0339503/</t>
  </si>
  <si>
    <t>Dan Hildebrand</t>
  </si>
  <si>
    <t>http://www.imdb.com/name/nm0383835/</t>
  </si>
  <si>
    <t>The Night's King</t>
  </si>
  <si>
    <t>http://www.imdb.com/character/ch0512154/</t>
  </si>
  <si>
    <t>Richard Brake</t>
  </si>
  <si>
    <t>http://www.imdb.com/name/nm0104114/</t>
  </si>
  <si>
    <t>Spice King</t>
  </si>
  <si>
    <t>http://www.imdb.com/character/ch0305005/</t>
  </si>
  <si>
    <t>Nicholas Blane</t>
  </si>
  <si>
    <t>http://www.imdb.com/name/nm0087432/</t>
  </si>
  <si>
    <t>Styr</t>
  </si>
  <si>
    <t>http://www.imdb.com/character/ch0400416/</t>
  </si>
  <si>
    <t>Yuri Kolokolnikov</t>
  </si>
  <si>
    <t>http://www.imdb.com/name/nm0464305/</t>
  </si>
  <si>
    <t>Dagmer Cleftjaw</t>
  </si>
  <si>
    <t>http://www.imdb.com/character/ch0304762/</t>
  </si>
  <si>
    <t>Ralph Ineson</t>
  </si>
  <si>
    <t>http://www.imdb.com/name/nm0408591/</t>
  </si>
  <si>
    <t>Khal Moro</t>
  </si>
  <si>
    <t>http://www.imdb.com/character/ch0538748/</t>
  </si>
  <si>
    <t>Joseph Naufahu</t>
  </si>
  <si>
    <t>http://www.imdb.com/name/nm0622533/</t>
  </si>
  <si>
    <t>Rickard Karstark</t>
  </si>
  <si>
    <t>http://www.imdb.com/character/ch0305331/</t>
  </si>
  <si>
    <t>Steve Blount</t>
  </si>
  <si>
    <t>http://www.imdb.com/name/nm0089416/</t>
  </si>
  <si>
    <t>Rattleshirt</t>
  </si>
  <si>
    <t>http://www.imdb.com/character/ch0305888/</t>
  </si>
  <si>
    <t>Edward Dogliani</t>
  </si>
  <si>
    <t>http://www.imdb.com/name/nm2589085/</t>
  </si>
  <si>
    <t>Karsi</t>
  </si>
  <si>
    <t>http://www.imdb.com/character/ch0512707/</t>
  </si>
  <si>
    <t>Birgitte Hjort SÃ¸rensen</t>
  </si>
  <si>
    <t>http://www.imdb.com/name/nm2171898/</t>
  </si>
  <si>
    <t>Qotho</t>
  </si>
  <si>
    <t>http://www.imdb.com/character/ch0246162/</t>
  </si>
  <si>
    <t>Dar Salim</t>
  </si>
  <si>
    <t>http://www.imdb.com/name/nm1502469/</t>
  </si>
  <si>
    <t>Armeca</t>
  </si>
  <si>
    <t>http://www.imdb.com/character/ch0305014/</t>
  </si>
  <si>
    <t>Sahara Knite</t>
  </si>
  <si>
    <t>http://www.imdb.com/name/nm1783582/</t>
  </si>
  <si>
    <t>Anguy</t>
  </si>
  <si>
    <t>http://www.imdb.com/character/ch0316930/</t>
  </si>
  <si>
    <t>Philip McGinley</t>
  </si>
  <si>
    <t>http://www.imdb.com/name/nm1528121/</t>
  </si>
  <si>
    <t>Greatjon Umber</t>
  </si>
  <si>
    <t>http://www.imdb.com/character/ch0305010/</t>
  </si>
  <si>
    <t>Clive Mantle</t>
  </si>
  <si>
    <t>http://www.imdb.com/name/nm0544139/</t>
  </si>
  <si>
    <t>Lothar Frey</t>
  </si>
  <si>
    <t>http://www.imdb.com/character/ch0384471/</t>
  </si>
  <si>
    <t>Tom Brooke</t>
  </si>
  <si>
    <t>http://www.imdb.com/name/nm1623508/</t>
  </si>
  <si>
    <t>Vala</t>
  </si>
  <si>
    <t>http://www.imdb.com/character/ch0539344/</t>
  </si>
  <si>
    <t>Meena Rayann</t>
  </si>
  <si>
    <t>http://www.imdb.com/name/nm5159884/</t>
  </si>
  <si>
    <t>Shagga</t>
  </si>
  <si>
    <t>http://www.imdb.com/character/ch0305021/</t>
  </si>
  <si>
    <t>Mark Lewis Jones</t>
  </si>
  <si>
    <t>http://www.imdb.com/name/nm0428765/</t>
  </si>
  <si>
    <t>Ser Dontos Hollard</t>
  </si>
  <si>
    <t>http://www.imdb.com/character/ch0305031/</t>
  </si>
  <si>
    <t>Tony Way</t>
  </si>
  <si>
    <t>http://www.imdb.com/name/nm0915453/</t>
  </si>
  <si>
    <t>Black Walder Rivers</t>
  </si>
  <si>
    <t>http://www.imdb.com/character/ch0014591/</t>
  </si>
  <si>
    <t>Bryan McCaugherty</t>
  </si>
  <si>
    <t>http://www.imdb.com/name/nm0565472/</t>
  </si>
  <si>
    <t>Lyanna Mormont</t>
  </si>
  <si>
    <t>http://www.imdb.com/character/ch0541884/</t>
  </si>
  <si>
    <t>Bella Ramsey</t>
  </si>
  <si>
    <t>http://www.imdb.com/name/nm8165602/</t>
  </si>
  <si>
    <t>Mossador</t>
  </si>
  <si>
    <t>http://www.imdb.com/character/ch0508053/</t>
  </si>
  <si>
    <t>Reece Noi</t>
  </si>
  <si>
    <t>http://www.imdb.com/name/nm0634139/</t>
  </si>
  <si>
    <t>Pyat Pree</t>
  </si>
  <si>
    <t>http://www.imdb.com/character/ch0303952/</t>
  </si>
  <si>
    <t>Ian Hanmore</t>
  </si>
  <si>
    <t>http://www.imdb.com/name/nm0360171/</t>
  </si>
  <si>
    <t>Leaf</t>
  </si>
  <si>
    <t>http://www.imdb.com/character/ch0467999/</t>
  </si>
  <si>
    <t>Octavia Selena Alexandru</t>
  </si>
  <si>
    <t>http://www.imdb.com/name/nm3238466/</t>
  </si>
  <si>
    <t>Walda Bolton</t>
  </si>
  <si>
    <t>http://www.imdb.com/character/ch0506401/</t>
  </si>
  <si>
    <t>Elizabeth Webster</t>
  </si>
  <si>
    <t>http://www.imdb.com/name/nm3531913/</t>
  </si>
  <si>
    <t>Randyll Tarly</t>
  </si>
  <si>
    <t>http://www.imdb.com/character/ch0524408/</t>
  </si>
  <si>
    <t>James Faulkner</t>
  </si>
  <si>
    <t>http://www.imdb.com/name/nm0269077/</t>
  </si>
  <si>
    <t>Malko</t>
  </si>
  <si>
    <t>http://www.imdb.com/character/ch0519184/</t>
  </si>
  <si>
    <t>Adewale Akinnuoye-Agbaje</t>
  </si>
  <si>
    <t>http://www.imdb.com/name/nm0015382/</t>
  </si>
  <si>
    <t>Trystane Martell</t>
  </si>
  <si>
    <t>http://www.imdb.com/character/ch0506400/</t>
  </si>
  <si>
    <t>Toby Sebastian</t>
  </si>
  <si>
    <t>http://www.imdb.com/name/nm4514519/</t>
  </si>
  <si>
    <t>Areo Hotah</t>
  </si>
  <si>
    <t>http://www.imdb.com/character/ch0507107/</t>
  </si>
  <si>
    <t>Deobia Oparei</t>
  </si>
  <si>
    <t>http://www.imdb.com/name/nm0649046/</t>
  </si>
  <si>
    <t>Aeron Greyjoy</t>
  </si>
  <si>
    <t>http://www.imdb.com/character/ch0540081/</t>
  </si>
  <si>
    <t>Michael Feast</t>
  </si>
  <si>
    <t>http://www.imdb.com/name/nm0269923/</t>
  </si>
  <si>
    <t>Loboda</t>
  </si>
  <si>
    <t>http://www.imdb.com/character/ch0511931/</t>
  </si>
  <si>
    <t>Zachary Baharov</t>
  </si>
  <si>
    <t>http://www.imdb.com/name/nm1707712/</t>
  </si>
  <si>
    <t>Melessa Tarly</t>
  </si>
  <si>
    <t>http://www.imdb.com/character/ch0541191/</t>
  </si>
  <si>
    <t>Samantha Spiro</t>
  </si>
  <si>
    <t>http://www.imdb.com/name/nm0819087/</t>
  </si>
  <si>
    <t>Amory Lorch</t>
  </si>
  <si>
    <t>http://www.imdb.com/character/ch0305002/</t>
  </si>
  <si>
    <t>Fintan McKeown</t>
  </si>
  <si>
    <t>http://www.imdb.com/name/nm0571654/</t>
  </si>
  <si>
    <t>Illyrio Mopatis</t>
  </si>
  <si>
    <t>http://www.imdb.com/character/ch0172909/</t>
  </si>
  <si>
    <t>Roger Allam</t>
  </si>
  <si>
    <t>http://www.imdb.com/name/nm0019885/</t>
  </si>
  <si>
    <t>Smalljon Umber</t>
  </si>
  <si>
    <t>http://www.imdb.com/character/ch0540067/</t>
  </si>
  <si>
    <t>Dean S. Jagger</t>
  </si>
  <si>
    <t>http://www.imdb.com/name/nm2746504/</t>
  </si>
  <si>
    <t>Bowen Marsh</t>
  </si>
  <si>
    <t>http://www.imdb.com/character/ch0305036/</t>
  </si>
  <si>
    <t>Tycho Nestoris</t>
  </si>
  <si>
    <t>http://www.imdb.com/character/ch0468190/</t>
  </si>
  <si>
    <t>Mark Gatiss</t>
  </si>
  <si>
    <t>http://www.imdb.com/name/nm0309693/</t>
  </si>
  <si>
    <t>Kovarro</t>
  </si>
  <si>
    <t>http://www.imdb.com/character/ch0304969/</t>
  </si>
  <si>
    <t>Steven Cole</t>
  </si>
  <si>
    <t>http://www.imdb.com/name/nm0170799/</t>
  </si>
  <si>
    <t>Maester Cressen</t>
  </si>
  <si>
    <t>http://www.imdb.com/character/ch0255280/</t>
  </si>
  <si>
    <t>Oliver Ford Davies</t>
  </si>
  <si>
    <t>http://www.imdb.com/name/nm0203882/</t>
  </si>
  <si>
    <t>Robett Glover</t>
  </si>
  <si>
    <t>http://www.imdb.com/character/ch0541747/</t>
  </si>
  <si>
    <t>Tim McInnerny</t>
  </si>
  <si>
    <t>http://www.imdb.com/name/nm0570570/</t>
  </si>
  <si>
    <t>Hallyne</t>
  </si>
  <si>
    <t>http://www.imdb.com/character/ch0259178/</t>
  </si>
  <si>
    <t>Roy Dotrice</t>
  </si>
  <si>
    <t>http://www.imdb.com/name/nm0234541/</t>
  </si>
  <si>
    <t>High Priestess</t>
  </si>
  <si>
    <t>http://www.imdb.com/character/ch0539898/</t>
  </si>
  <si>
    <t>Souad Faress</t>
  </si>
  <si>
    <t>http://www.imdb.com/name/nm0267256/</t>
  </si>
  <si>
    <t>Vardis Egen</t>
  </si>
  <si>
    <t>http://www.imdb.com/character/ch0294458/</t>
  </si>
  <si>
    <t>Brendan McCormack</t>
  </si>
  <si>
    <t>http://www.imdb.com/name/nm1788152/</t>
  </si>
  <si>
    <t>Marillion</t>
  </si>
  <si>
    <t>http://www.imdb.com/character/ch0305001/</t>
  </si>
  <si>
    <t>Emun Elliott</t>
  </si>
  <si>
    <t>http://www.imdb.com/name/nm2047170/</t>
  </si>
  <si>
    <t>Mero</t>
  </si>
  <si>
    <t>http://www.imdb.com/character/ch0123670/</t>
  </si>
  <si>
    <t>Mark Killeen</t>
  </si>
  <si>
    <t>http://www.imdb.com/name/nm2075330/</t>
  </si>
  <si>
    <t>Marei</t>
  </si>
  <si>
    <t>http://www.imdb.com/character/ch0431527/</t>
  </si>
  <si>
    <t>Josephine Gillan</t>
  </si>
  <si>
    <t>http://www.imdb.com/name/nm4982706/</t>
  </si>
  <si>
    <t>Izembaro</t>
  </si>
  <si>
    <t>http://www.imdb.com/character/ch0540561/</t>
  </si>
  <si>
    <t>Richard E. Grant</t>
  </si>
  <si>
    <t>http://www.imdb.com/name/nm0001290/</t>
  </si>
  <si>
    <t>Lommy Greenhands</t>
  </si>
  <si>
    <t>http://www.imdb.com/character/ch0257030/</t>
  </si>
  <si>
    <t>Eros Vlahos</t>
  </si>
  <si>
    <t>http://www.imdb.com/name/nm2869309/</t>
  </si>
  <si>
    <t>Old Nan</t>
  </si>
  <si>
    <t>http://www.imdb.com/character/ch0305018/</t>
  </si>
  <si>
    <t>Margaret John</t>
  </si>
  <si>
    <t>http://www.imdb.com/name/nm0424191/</t>
  </si>
  <si>
    <t>Joyeuse Erenford</t>
  </si>
  <si>
    <t>http://www.imdb.com/character/ch0304494/</t>
  </si>
  <si>
    <t>Kelly Long</t>
  </si>
  <si>
    <t>http://www.imdb.com/name/nm4958677/</t>
  </si>
  <si>
    <t>Mord</t>
  </si>
  <si>
    <t>http://www.imdb.com/character/ch0229099/</t>
  </si>
  <si>
    <t>Ciaran Bermingham</t>
  </si>
  <si>
    <t>http://www.imdb.com/name/nm2197118/</t>
  </si>
  <si>
    <t>Waymar Royce</t>
  </si>
  <si>
    <t>http://www.imdb.com/character/ch0171390/</t>
  </si>
  <si>
    <t>Rob Ostlere</t>
  </si>
  <si>
    <t>http://www.imdb.com/name/nm3209935/</t>
  </si>
  <si>
    <t>Kinvara</t>
  </si>
  <si>
    <t>http://www.imdb.com/character/ch0540065/</t>
  </si>
  <si>
    <t>Ania Bukstein</t>
  </si>
  <si>
    <t>http://www.imdb.com/name/nm0119804/</t>
  </si>
  <si>
    <t>Talla Tarly</t>
  </si>
  <si>
    <t>http://www.imdb.com/character/ch0523897/</t>
  </si>
  <si>
    <t>Rebecca Benson</t>
  </si>
  <si>
    <t>http://www.imdb.com/name/nm5039410/</t>
  </si>
  <si>
    <t>http://www.imdb.com/character/ch0305015/</t>
  </si>
  <si>
    <t>Maisie Dee</t>
  </si>
  <si>
    <t>http://www.imdb.com/name/nm3996678/</t>
  </si>
  <si>
    <t>Gared</t>
  </si>
  <si>
    <t>http://www.imdb.com/character/ch0171395/</t>
  </si>
  <si>
    <t>Dermot Keaney</t>
  </si>
  <si>
    <t>http://www.imdb.com/name/nm0443825/</t>
  </si>
  <si>
    <t>Ilyn Payne</t>
  </si>
  <si>
    <t>http://www.imdb.com/character/ch0246254/</t>
  </si>
  <si>
    <t>Wilko Johnson</t>
  </si>
  <si>
    <t>http://www.imdb.com/name/nm3330122/</t>
  </si>
  <si>
    <t>Roslin Frey</t>
  </si>
  <si>
    <t>http://www.imdb.com/character/ch0391563/</t>
  </si>
  <si>
    <t>Alexandra Dowling</t>
  </si>
  <si>
    <t>http://www.imdb.com/name/nm5093301/</t>
  </si>
  <si>
    <t>Ternesio Terys</t>
  </si>
  <si>
    <t>http://www.imdb.com/character/ch0473552/</t>
  </si>
  <si>
    <t>Gary Oliver</t>
  </si>
  <si>
    <t>http://www.imdb.com/name/nm1146807/</t>
  </si>
  <si>
    <t>Quaithe</t>
  </si>
  <si>
    <t>http://www.imdb.com/character/ch0305022/</t>
  </si>
  <si>
    <t>Laura Pradelska</t>
  </si>
  <si>
    <t>http://www.imdb.com/name/nm3671418/</t>
  </si>
  <si>
    <t>Hugh of the Vale</t>
  </si>
  <si>
    <t>http://www.imdb.com/character/ch0305026/</t>
  </si>
  <si>
    <t>Jefferson Hall</t>
  </si>
  <si>
    <t>http://www.imdb.com/name/nm2131630/</t>
  </si>
  <si>
    <t>Rorge</t>
  </si>
  <si>
    <t>http://www.imdb.com/character/ch0305019/</t>
  </si>
  <si>
    <t>Andy Beckwith</t>
  </si>
  <si>
    <t>http://www.imdb.com/name/nm0065874/</t>
  </si>
  <si>
    <t>Tickler</t>
  </si>
  <si>
    <t>http://www.imdb.com/character/ch0305033/</t>
  </si>
  <si>
    <t>Anthony Morris</t>
  </si>
  <si>
    <t>http://www.imdb.com/name/nm1677757/</t>
  </si>
  <si>
    <t>Lollys Stokeworth</t>
  </si>
  <si>
    <t>http://www.imdb.com/character/ch0511247/</t>
  </si>
  <si>
    <t>Elizabeth Cadwallader</t>
  </si>
  <si>
    <t>http://www.imdb.com/name/nm5502252/</t>
  </si>
  <si>
    <t>Mhaegen</t>
  </si>
  <si>
    <t>http://www.imdb.com/character/ch0305038/</t>
  </si>
  <si>
    <t>Antonia Christophers</t>
  </si>
  <si>
    <t>http://www.imdb.com/name/nm4460936/</t>
  </si>
  <si>
    <t>Biter</t>
  </si>
  <si>
    <t>http://www.imdb.com/character/ch0305028/</t>
  </si>
  <si>
    <t>Gerard Jordan</t>
  </si>
  <si>
    <t>http://www.imdb.com/name/nm0429956/</t>
  </si>
  <si>
    <t>Lhara</t>
  </si>
  <si>
    <t>http://www.imdb.com/character/ch0476558/</t>
  </si>
  <si>
    <t>Sarine Sofair</t>
  </si>
  <si>
    <t>http://www.imdb.com/name/nm3330066/</t>
  </si>
  <si>
    <t>Tobho Mott</t>
  </si>
  <si>
    <t>http://www.imdb.com/character/ch0305039/</t>
  </si>
  <si>
    <t>Andrew Wilde</t>
  </si>
  <si>
    <t>http://www.imdb.com/name/nm0928408/</t>
  </si>
  <si>
    <t>Game Of Thrones total screentimes (up to and including season 6)</t>
  </si>
  <si>
    <t>LEFT</t>
  </si>
  <si>
    <t>CLEAN</t>
  </si>
  <si>
    <t>MID</t>
  </si>
  <si>
    <t>RIGHT</t>
  </si>
  <si>
    <t>Here we are using relative addressing</t>
  </si>
  <si>
    <t>Source</t>
  </si>
  <si>
    <t>TRIM</t>
  </si>
  <si>
    <t>Petyr                             'Littlefinger' Baelish</t>
  </si>
  <si>
    <t>Robb              Stark</t>
  </si>
  <si>
    <t>Davos 
Seaworth</t>
  </si>
  <si>
    <t xml:space="preserve">Ygritte                                                                </t>
  </si>
  <si>
    <t xml:space="preserve">Daario                    Naharis           </t>
  </si>
  <si>
    <t>Cersei                 Lannister</t>
  </si>
  <si>
    <t>Tyrion             Lannister</t>
  </si>
  <si>
    <t>Tywin                 Lannister</t>
  </si>
  <si>
    <t>Samwell                                                       Tarly</t>
  </si>
  <si>
    <t xml:space="preserve">Tommen Baratheon                                                                                     </t>
  </si>
  <si>
    <t xml:space="preserve">Shireen Baratheon                                                  </t>
  </si>
  <si>
    <t xml:space="preserve">                                                         Jorah Mormont</t>
  </si>
  <si>
    <t>Stannis                                   Baratheon</t>
  </si>
  <si>
    <t>https://exceljet.net/excel-functions/excel-clean-function</t>
  </si>
  <si>
    <t>https://exceljet.net/excel-functions/excel-trim-function</t>
  </si>
  <si>
    <t>Arya
 Stark</t>
  </si>
  <si>
    <t>Tormund                                    Giantsbane</t>
  </si>
  <si>
    <t xml:space="preserve">                                             Olenna Tyrell</t>
  </si>
  <si>
    <t xml:space="preserve">                               Bran Stark</t>
  </si>
  <si>
    <t>https://exceljet.net/excel-functions/excel-right-function</t>
  </si>
  <si>
    <t>https://exceljet.net/excel-functions/excel-mid-function</t>
  </si>
  <si>
    <t>https://exceljet.net/excel-functions/excel-left-function</t>
  </si>
  <si>
    <t>nested</t>
  </si>
  <si>
    <t>We want to select only the 7 digit character ID near the end of text string…</t>
  </si>
  <si>
    <t>Game Of Thrones character total screentimes (up to and including season 6)</t>
  </si>
  <si>
    <t>Davos                 Seaworth</t>
  </si>
  <si>
    <t>Arya                       Stark</t>
  </si>
  <si>
    <t>Qhorin 
Halfhand</t>
  </si>
  <si>
    <t xml:space="preserve">      Brienne of Tarth</t>
  </si>
  <si>
    <t>NESTED</t>
  </si>
  <si>
    <t>IMDB character ID</t>
  </si>
  <si>
    <t>Sandor 'The Hound'                                                                Clegane</t>
  </si>
  <si>
    <t>Size (MB)</t>
  </si>
  <si>
    <t>Time (sec)</t>
  </si>
  <si>
    <t>Year</t>
  </si>
  <si>
    <t>Love Me Do</t>
  </si>
  <si>
    <t>From Me To You</t>
  </si>
  <si>
    <t>She Loves You</t>
  </si>
  <si>
    <t>I Want To Hold Your Hand</t>
  </si>
  <si>
    <t>Can't Buy Me Love</t>
  </si>
  <si>
    <t>A Hard Day's Night</t>
  </si>
  <si>
    <t>I Feel Fine</t>
  </si>
  <si>
    <t>Eight Days A Week</t>
  </si>
  <si>
    <t>Ticket To Ride</t>
  </si>
  <si>
    <t>Help!</t>
  </si>
  <si>
    <t>Yesterday</t>
  </si>
  <si>
    <t>Day Tripper</t>
  </si>
  <si>
    <t>We Can Work It Out</t>
  </si>
  <si>
    <t>Paperback Writer</t>
  </si>
  <si>
    <t>Yellow Submarine</t>
  </si>
  <si>
    <t>Eleanor Rigby</t>
  </si>
  <si>
    <t>Penny Lane</t>
  </si>
  <si>
    <t>All You Need Is Love</t>
  </si>
  <si>
    <t>Hello, Goodbye</t>
  </si>
  <si>
    <t>Lady Madonna</t>
  </si>
  <si>
    <t>Hey Jude</t>
  </si>
  <si>
    <t>Get Back</t>
  </si>
  <si>
    <t>The Ballad Of John And Yoko</t>
  </si>
  <si>
    <t>Something</t>
  </si>
  <si>
    <t>Come Together</t>
  </si>
  <si>
    <t>Let It Be</t>
  </si>
  <si>
    <t>The Long And Winding Road</t>
  </si>
  <si>
    <t>mean</t>
  </si>
  <si>
    <t>standard deviation</t>
  </si>
  <si>
    <t>IQR</t>
  </si>
  <si>
    <t>range</t>
  </si>
  <si>
    <t>min</t>
  </si>
  <si>
    <t>max</t>
  </si>
  <si>
    <t>count</t>
  </si>
  <si>
    <t>Justin</t>
  </si>
  <si>
    <t>Adrian</t>
  </si>
  <si>
    <t>Michael</t>
  </si>
  <si>
    <t>Andrew</t>
  </si>
  <si>
    <t>George</t>
  </si>
  <si>
    <t>Laura</t>
  </si>
  <si>
    <t>Geoffrey</t>
  </si>
  <si>
    <t>The Beatles: 1 (compilation album c. 2000)</t>
  </si>
  <si>
    <t>Song Name</t>
  </si>
  <si>
    <t>CLEAN function</t>
  </si>
  <si>
    <t>TRIM function</t>
  </si>
  <si>
    <t>LEFT function</t>
  </si>
  <si>
    <t>RIGHT function</t>
  </si>
  <si>
    <t>MID function</t>
  </si>
  <si>
    <t>Data Source</t>
  </si>
  <si>
    <t>Continent</t>
  </si>
  <si>
    <t>Population (in millions)</t>
  </si>
  <si>
    <t>Proportion of World Population</t>
  </si>
  <si>
    <t>Africa</t>
  </si>
  <si>
    <t>Absolute addressing for one cell</t>
  </si>
  <si>
    <t>Asia</t>
  </si>
  <si>
    <t>Absolute addressing for a range of cells</t>
  </si>
  <si>
    <t>Europe</t>
  </si>
  <si>
    <t>North America</t>
  </si>
  <si>
    <t>Oceania</t>
  </si>
  <si>
    <t>South America</t>
  </si>
  <si>
    <t>TOTAL</t>
  </si>
  <si>
    <t xml:space="preserve">How to do the calculation without a TOTAL cell? </t>
  </si>
  <si>
    <t>Population</t>
  </si>
  <si>
    <t>How to enter data with the Fill Handle</t>
  </si>
  <si>
    <t>Make copy of source cells or base on a repeatable pattern</t>
  </si>
  <si>
    <t>The Fill Handle is the box that appears in the lower right-hand corner of a selection of cells</t>
  </si>
  <si>
    <t>iPod</t>
  </si>
  <si>
    <t>iPad</t>
  </si>
  <si>
    <t>iPhone</t>
  </si>
  <si>
    <t>Android</t>
  </si>
  <si>
    <t>Kindle</t>
  </si>
  <si>
    <t>Built-In Patterns</t>
  </si>
  <si>
    <t>Copy Source Cell</t>
  </si>
  <si>
    <t>January</t>
  </si>
  <si>
    <t>Monday</t>
  </si>
  <si>
    <t>Jan</t>
  </si>
  <si>
    <t>Mon</t>
  </si>
  <si>
    <t>1st</t>
  </si>
  <si>
    <t>Item 1</t>
  </si>
  <si>
    <t>Product 001</t>
  </si>
  <si>
    <t>Q1</t>
  </si>
  <si>
    <t>Formulas Tab &gt; Insert Function</t>
  </si>
  <si>
    <t>February</t>
  </si>
  <si>
    <t>March</t>
  </si>
  <si>
    <t>April</t>
  </si>
  <si>
    <t>May</t>
  </si>
  <si>
    <t>June</t>
  </si>
  <si>
    <t>July</t>
  </si>
  <si>
    <t>August</t>
  </si>
  <si>
    <t>September</t>
  </si>
  <si>
    <t>October</t>
  </si>
  <si>
    <t>November</t>
  </si>
  <si>
    <t>December</t>
  </si>
  <si>
    <t>Tuesday</t>
  </si>
  <si>
    <t>Wednesday</t>
  </si>
  <si>
    <t>Thursday</t>
  </si>
  <si>
    <t>Friday</t>
  </si>
  <si>
    <t>Saturday</t>
  </si>
  <si>
    <t>Sunday</t>
  </si>
  <si>
    <t>Feb</t>
  </si>
  <si>
    <t>Mar</t>
  </si>
  <si>
    <t>Apr</t>
  </si>
  <si>
    <t>Jun</t>
  </si>
  <si>
    <t>Jul</t>
  </si>
  <si>
    <t>Aug</t>
  </si>
  <si>
    <t>Sep</t>
  </si>
  <si>
    <t>Oct</t>
  </si>
  <si>
    <t>Nov</t>
  </si>
  <si>
    <t>Dec</t>
  </si>
  <si>
    <t>Tue</t>
  </si>
  <si>
    <t>2nd</t>
  </si>
  <si>
    <t>Item 2</t>
  </si>
  <si>
    <t>Wed</t>
  </si>
  <si>
    <t>3rd</t>
  </si>
  <si>
    <t>Item 3</t>
  </si>
  <si>
    <t>Thu</t>
  </si>
  <si>
    <t>4th</t>
  </si>
  <si>
    <t>Item 4</t>
  </si>
  <si>
    <t>Fri</t>
  </si>
  <si>
    <t>5th</t>
  </si>
  <si>
    <t>Item 5</t>
  </si>
  <si>
    <t>Sat</t>
  </si>
  <si>
    <t>6th</t>
  </si>
  <si>
    <t>Item 6</t>
  </si>
  <si>
    <t>Sun</t>
  </si>
  <si>
    <t>7th</t>
  </si>
  <si>
    <t>Item 7</t>
  </si>
  <si>
    <t>8th</t>
  </si>
  <si>
    <t>Item 8</t>
  </si>
  <si>
    <t>9th</t>
  </si>
  <si>
    <t>Item 9</t>
  </si>
  <si>
    <t>10th</t>
  </si>
  <si>
    <t>Item 10</t>
  </si>
  <si>
    <t>11th</t>
  </si>
  <si>
    <t>Item 11</t>
  </si>
  <si>
    <t>12th</t>
  </si>
  <si>
    <t>Item 12</t>
  </si>
  <si>
    <t>13th</t>
  </si>
  <si>
    <t>Item 13</t>
  </si>
  <si>
    <t>Product 002</t>
  </si>
  <si>
    <t>Product 003</t>
  </si>
  <si>
    <t>Product 004</t>
  </si>
  <si>
    <t>Product 005</t>
  </si>
  <si>
    <t>Product 006</t>
  </si>
  <si>
    <t>Product 007</t>
  </si>
  <si>
    <t>Product 008</t>
  </si>
  <si>
    <t>Product 009</t>
  </si>
  <si>
    <t>Product 010</t>
  </si>
  <si>
    <t>Product 011</t>
  </si>
  <si>
    <t>Product 012</t>
  </si>
  <si>
    <t>Product 013</t>
  </si>
  <si>
    <t>Q2</t>
  </si>
  <si>
    <t>Q3</t>
  </si>
  <si>
    <t>Q4</t>
  </si>
  <si>
    <t>fill up</t>
  </si>
  <si>
    <t>fill down</t>
  </si>
  <si>
    <t>FYI: Fibonacci numbers and the Golden Ratio</t>
  </si>
  <si>
    <t>We want to select only the 7 digit character ID near the end of imbd_url text string…</t>
  </si>
  <si>
    <t>Total</t>
  </si>
  <si>
    <t>Average</t>
  </si>
  <si>
    <t>Shoppers</t>
  </si>
  <si>
    <t>Visitors</t>
  </si>
  <si>
    <t>Week</t>
  </si>
  <si>
    <t xml:space="preserve">Weekly orders ($) </t>
  </si>
  <si>
    <t xml:space="preserve">This week, customer orders average $27 each. Over the next two years, the average order amount is expected to increase by $1.13 each week. </t>
  </si>
  <si>
    <t>Order growth</t>
  </si>
  <si>
    <t>This week there are 150k visitors, 2% of whom place orders. This conversion rate is expected to persist over the next two years.</t>
  </si>
  <si>
    <t>Conversion rate</t>
  </si>
  <si>
    <t xml:space="preserve">For the next two years, the firm plans to increase the number of website visitors by 4% per week. </t>
  </si>
  <si>
    <t>Visitor growth</t>
  </si>
  <si>
    <t xml:space="preserve">Atoms-To-Bits, Inc. </t>
  </si>
  <si>
    <t>Total ordered</t>
  </si>
  <si>
    <t>Average visitors</t>
  </si>
  <si>
    <t xml:space="preserve">Ambitious plans for Atoms-To-Bits, Inc. </t>
  </si>
  <si>
    <t>ABS</t>
  </si>
  <si>
    <t>ARABIC</t>
  </si>
  <si>
    <t>CEILING</t>
  </si>
  <si>
    <t>COMBIN</t>
  </si>
  <si>
    <t>CONVERT</t>
  </si>
  <si>
    <t>CORREL</t>
  </si>
  <si>
    <t>COS</t>
  </si>
  <si>
    <t>COUNTA</t>
  </si>
  <si>
    <t>COUNTBLANK</t>
  </si>
  <si>
    <t>DEGREES</t>
  </si>
  <si>
    <t>DELTA</t>
  </si>
  <si>
    <t>EVEN</t>
  </si>
  <si>
    <t>EXP</t>
  </si>
  <si>
    <t>FACT</t>
  </si>
  <si>
    <t>FLOOR</t>
  </si>
  <si>
    <t>GCD</t>
  </si>
  <si>
    <t>INT</t>
  </si>
  <si>
    <t>LARGE</t>
  </si>
  <si>
    <t>LCM</t>
  </si>
  <si>
    <t>LN</t>
  </si>
  <si>
    <t>LOG</t>
  </si>
  <si>
    <t>MEDIAN</t>
  </si>
  <si>
    <t>MODE</t>
  </si>
  <si>
    <t>NORM.DIST FAMILY</t>
  </si>
  <si>
    <t>NORM.INV FAMILY</t>
  </si>
  <si>
    <t>NOW</t>
  </si>
  <si>
    <t>ODD</t>
  </si>
  <si>
    <t>PERCENTILE</t>
  </si>
  <si>
    <t>PERMUT</t>
  </si>
  <si>
    <t>PI</t>
  </si>
  <si>
    <t>POWER</t>
  </si>
  <si>
    <t>PRODUCT</t>
  </si>
  <si>
    <t>QUARTILE</t>
  </si>
  <si>
    <t>QUOTIENT</t>
  </si>
  <si>
    <t>RADIANS</t>
  </si>
  <si>
    <t>ROMAN</t>
  </si>
  <si>
    <t>ROUND</t>
  </si>
  <si>
    <t>SEC</t>
  </si>
  <si>
    <t>SIGN</t>
  </si>
  <si>
    <t>SIN</t>
  </si>
  <si>
    <t>SKEW</t>
  </si>
  <si>
    <t>SQRT</t>
  </si>
  <si>
    <t>SQRTPI</t>
  </si>
  <si>
    <t>STANDARDIZE</t>
  </si>
  <si>
    <t>STDEV</t>
  </si>
  <si>
    <t>SUMPRODUCT</t>
  </si>
  <si>
    <t>T.DIST FAMILY</t>
  </si>
  <si>
    <t>T.INV FAMILY</t>
  </si>
  <si>
    <t>TAN</t>
  </si>
  <si>
    <t>TODAY</t>
  </si>
  <si>
    <t>present value</t>
  </si>
  <si>
    <t># time periods</t>
  </si>
  <si>
    <t>payment</t>
  </si>
  <si>
    <t>interest rate</t>
  </si>
  <si>
    <t>All Excel Functions must start with an equals sign (=)</t>
  </si>
  <si>
    <t>Functions:</t>
  </si>
  <si>
    <t>Fill:</t>
  </si>
  <si>
    <t>Fill Series</t>
  </si>
  <si>
    <t>future value</t>
  </si>
  <si>
    <r>
      <t xml:space="preserve">At the end of Q1 2018, Netflix had 125 million customers worldwide. Their subscription fees will generate ≈$14 billion in 2018 revenue, most of which the company will use for international expansion and to aggressively produce new streaming content. But additional funds will be needed to finance these massive expenditures. Thus, </t>
    </r>
    <r>
      <rPr>
        <u/>
        <sz val="11"/>
        <color rgb="FF0563C1"/>
        <rFont val="Segoe UI"/>
        <family val="2"/>
      </rPr>
      <t>Netflix plans to issue 11-year bonds</t>
    </r>
    <r>
      <rPr>
        <vertAlign val="superscript"/>
        <sz val="11"/>
        <color rgb="FF2D3B45"/>
        <rFont val="Segoe UI"/>
        <family val="2"/>
      </rPr>
      <t>[1]</t>
    </r>
    <r>
      <rPr>
        <sz val="11"/>
        <color rgb="FF2D3B45"/>
        <rFont val="Segoe UI"/>
        <family val="2"/>
      </rPr>
      <t xml:space="preserve"> with a total value of $1.5 billion. Each bond will have annual coupons of $80 and a $1,000 face value. </t>
    </r>
    <r>
      <rPr>
        <b/>
        <sz val="11"/>
        <color rgb="FF2D3B45"/>
        <rFont val="Segoe UI"/>
        <family val="2"/>
      </rPr>
      <t xml:space="preserve">What is the value that Netflix will receive now from each bond given a discount rate of 6%? </t>
    </r>
  </si>
  <si>
    <t>Netflix always pays its debts?</t>
  </si>
  <si>
    <r>
      <t>[1]</t>
    </r>
    <r>
      <rPr>
        <sz val="8.5"/>
        <color theme="0" tint="-0.499984740745262"/>
        <rFont val="Calibri"/>
        <family val="2"/>
        <scheme val="minor"/>
      </rPr>
      <t xml:space="preserve"> Individuals and institutions buy bonds from Netflix as an investment. Netflix sells each bond at a certain market price, receiving funds that can be used as needed to finance operations. At the end of the bond’s life, Netflix makes a payment (known as the bond </t>
    </r>
    <r>
      <rPr>
        <i/>
        <sz val="8.5"/>
        <color theme="0" tint="-0.499984740745262"/>
        <rFont val="Calibri"/>
        <family val="2"/>
        <scheme val="minor"/>
      </rPr>
      <t>face value</t>
    </r>
    <r>
      <rPr>
        <sz val="8.5"/>
        <color theme="0" tint="-0.499984740745262"/>
        <rFont val="Calibri"/>
        <family val="2"/>
        <scheme val="minor"/>
      </rPr>
      <t xml:space="preserve">) to each bond owner. Additionally, Netflix must pay a percentage of the bond’s face value (known as the </t>
    </r>
    <r>
      <rPr>
        <i/>
        <sz val="8.5"/>
        <color theme="0" tint="-0.499984740745262"/>
        <rFont val="Calibri"/>
        <family val="2"/>
        <scheme val="minor"/>
      </rPr>
      <t>coupon</t>
    </r>
    <r>
      <rPr>
        <sz val="8.5"/>
        <color theme="0" tint="-0.499984740745262"/>
        <rFont val="Calibri"/>
        <family val="2"/>
        <scheme val="minor"/>
      </rPr>
      <t>) to bond owners during each time period of the investment.</t>
    </r>
  </si>
  <si>
    <t>SIZE</t>
  </si>
  <si>
    <t>TIME</t>
  </si>
  <si>
    <t>Use Named Ranges to make it easy to calculate descriptive statistics:</t>
  </si>
  <si>
    <t>Use Named Range</t>
  </si>
  <si>
    <t>Use Named Cell</t>
  </si>
  <si>
    <t>Abbott</t>
  </si>
  <si>
    <t>Abercrombie</t>
  </si>
  <si>
    <t>Ackerley</t>
  </si>
  <si>
    <t>Baddock</t>
  </si>
  <si>
    <t>Bell</t>
  </si>
  <si>
    <t>Bones</t>
  </si>
  <si>
    <t>Boot</t>
  </si>
  <si>
    <t>Branstone</t>
  </si>
  <si>
    <t>Brocklehurst</t>
  </si>
  <si>
    <t>Brown</t>
  </si>
  <si>
    <t>Bulstrode</t>
  </si>
  <si>
    <t>Carmichael</t>
  </si>
  <si>
    <t>Cauldwell</t>
  </si>
  <si>
    <t>Chang</t>
  </si>
  <si>
    <t>Clearwater</t>
  </si>
  <si>
    <t>Coote</t>
  </si>
  <si>
    <t>Corner</t>
  </si>
  <si>
    <t>Cornfoot</t>
  </si>
  <si>
    <t>Crabbe</t>
  </si>
  <si>
    <t>Creevey</t>
  </si>
  <si>
    <t>Davies</t>
  </si>
  <si>
    <t>Davis</t>
  </si>
  <si>
    <t>Diggory</t>
  </si>
  <si>
    <t>Edgecombe</t>
  </si>
  <si>
    <t>Entwhistle</t>
  </si>
  <si>
    <t>Finch-Fletchley</t>
  </si>
  <si>
    <t>Finnigan</t>
  </si>
  <si>
    <t>Goldstein</t>
  </si>
  <si>
    <t>Goyle</t>
  </si>
  <si>
    <t>Granger</t>
  </si>
  <si>
    <t>Greengrass</t>
  </si>
  <si>
    <t>Higgs</t>
  </si>
  <si>
    <t>Hooper</t>
  </si>
  <si>
    <t>Hopkins</t>
  </si>
  <si>
    <t>Jordan</t>
  </si>
  <si>
    <t>Kirke</t>
  </si>
  <si>
    <t>Li</t>
  </si>
  <si>
    <t>Longbottom</t>
  </si>
  <si>
    <t>Lovegood</t>
  </si>
  <si>
    <t>Macmillan</t>
  </si>
  <si>
    <t>Madley</t>
  </si>
  <si>
    <t>Malfoy</t>
  </si>
  <si>
    <t>McDonald</t>
  </si>
  <si>
    <t>McDougal</t>
  </si>
  <si>
    <t>McLaggen</t>
  </si>
  <si>
    <t>Midgen</t>
  </si>
  <si>
    <t>Nott</t>
  </si>
  <si>
    <t>Parkinson</t>
  </si>
  <si>
    <t>Hannah</t>
  </si>
  <si>
    <t>Euan</t>
  </si>
  <si>
    <t>Stewart</t>
  </si>
  <si>
    <t>Malcolm</t>
  </si>
  <si>
    <t>Katie</t>
  </si>
  <si>
    <t>Susan</t>
  </si>
  <si>
    <t>Terry</t>
  </si>
  <si>
    <t>Eleanor</t>
  </si>
  <si>
    <t>Mandy</t>
  </si>
  <si>
    <t>Lavender</t>
  </si>
  <si>
    <t>Millicent</t>
  </si>
  <si>
    <t>Eddie</t>
  </si>
  <si>
    <t>Owen</t>
  </si>
  <si>
    <t>Cho</t>
  </si>
  <si>
    <t>Penelope</t>
  </si>
  <si>
    <t>Ritchie</t>
  </si>
  <si>
    <t>Stephen</t>
  </si>
  <si>
    <t>Vincent</t>
  </si>
  <si>
    <t>Colin</t>
  </si>
  <si>
    <t>Dennis</t>
  </si>
  <si>
    <t>Roger</t>
  </si>
  <si>
    <t>Tracey</t>
  </si>
  <si>
    <t>Cedric</t>
  </si>
  <si>
    <t>Marietta</t>
  </si>
  <si>
    <t>Kevin</t>
  </si>
  <si>
    <t>Seamus</t>
  </si>
  <si>
    <t>Anthony</t>
  </si>
  <si>
    <t>Gregory</t>
  </si>
  <si>
    <t>Hermione</t>
  </si>
  <si>
    <t>Astoria</t>
  </si>
  <si>
    <t>Daphne</t>
  </si>
  <si>
    <t>Terence</t>
  </si>
  <si>
    <t>Wayne</t>
  </si>
  <si>
    <t>Su</t>
  </si>
  <si>
    <t>Neville</t>
  </si>
  <si>
    <t>Luna</t>
  </si>
  <si>
    <t>Ernie</t>
  </si>
  <si>
    <t>Draco</t>
  </si>
  <si>
    <t>Natalie</t>
  </si>
  <si>
    <t>Morag</t>
  </si>
  <si>
    <t>Cormac</t>
  </si>
  <si>
    <t>Eloise</t>
  </si>
  <si>
    <t>Theodore</t>
  </si>
  <si>
    <t>Pansy</t>
  </si>
  <si>
    <t>Patil</t>
  </si>
  <si>
    <t>Peakes</t>
  </si>
  <si>
    <t>Potter</t>
  </si>
  <si>
    <t>Pritchard</t>
  </si>
  <si>
    <t>Pucey</t>
  </si>
  <si>
    <t>Quirke</t>
  </si>
  <si>
    <t>Robins</t>
  </si>
  <si>
    <t>Sloper</t>
  </si>
  <si>
    <t>Turpin</t>
  </si>
  <si>
    <t>Vane</t>
  </si>
  <si>
    <t>Weasley</t>
  </si>
  <si>
    <t>Whitby</t>
  </si>
  <si>
    <t>Zabini</t>
  </si>
  <si>
    <t>Zeller</t>
  </si>
  <si>
    <t>Padma</t>
  </si>
  <si>
    <t>Parvati</t>
  </si>
  <si>
    <t>Jimmy</t>
  </si>
  <si>
    <t>Harry</t>
  </si>
  <si>
    <t>Graham</t>
  </si>
  <si>
    <t>Orla</t>
  </si>
  <si>
    <t>Demelza</t>
  </si>
  <si>
    <t>Zacharias</t>
  </si>
  <si>
    <t>Dean</t>
  </si>
  <si>
    <t>Lisa</t>
  </si>
  <si>
    <t>Romilda</t>
  </si>
  <si>
    <t>Fred</t>
  </si>
  <si>
    <t>Ginevra</t>
  </si>
  <si>
    <t>Ronald</t>
  </si>
  <si>
    <t>Blaise</t>
  </si>
  <si>
    <t>Rose</t>
  </si>
  <si>
    <t>=C5&amp;" "&amp;B5</t>
  </si>
  <si>
    <t>=B5&amp;", "&amp;C5</t>
  </si>
  <si>
    <t>=CONCATENATE(C5,".",B5,"@owl.edu")</t>
  </si>
  <si>
    <t>=C5&amp;"."&amp;B5&amp;"@owl.edu"</t>
  </si>
  <si>
    <t>All text must be enclosed in "quotes"</t>
  </si>
  <si>
    <t>FREEZE PANES</t>
  </si>
  <si>
    <t>Standard Deviation</t>
  </si>
  <si>
    <t>Max</t>
  </si>
  <si>
    <t>Min</t>
  </si>
  <si>
    <t>Median</t>
  </si>
  <si>
    <t>Villicana</t>
  </si>
  <si>
    <t>Trenton</t>
  </si>
  <si>
    <t>Valladares</t>
  </si>
  <si>
    <t>Salvador</t>
  </si>
  <si>
    <t>Tarrance</t>
  </si>
  <si>
    <t>Leland</t>
  </si>
  <si>
    <t>Stultz</t>
  </si>
  <si>
    <t>Straker</t>
  </si>
  <si>
    <t>Merrie</t>
  </si>
  <si>
    <t>Stitt</t>
  </si>
  <si>
    <t>Madison</t>
  </si>
  <si>
    <t>Stebbins</t>
  </si>
  <si>
    <t>Caitlin</t>
  </si>
  <si>
    <t>Siqueiros</t>
  </si>
  <si>
    <t>Jay W.</t>
  </si>
  <si>
    <t>Sidwell</t>
  </si>
  <si>
    <t>Rebekah</t>
  </si>
  <si>
    <t>Shuford</t>
  </si>
  <si>
    <t>Ulysses</t>
  </si>
  <si>
    <t>Shores</t>
  </si>
  <si>
    <t>Rodney</t>
  </si>
  <si>
    <t>Saxon</t>
  </si>
  <si>
    <t xml:space="preserve">Darron M. </t>
  </si>
  <si>
    <t>Samons</t>
  </si>
  <si>
    <t>Jesusita</t>
  </si>
  <si>
    <t>Rossetti</t>
  </si>
  <si>
    <t>Mamie</t>
  </si>
  <si>
    <t>Rosenberry</t>
  </si>
  <si>
    <t>Jonah</t>
  </si>
  <si>
    <t>Roan</t>
  </si>
  <si>
    <t>Elliott</t>
  </si>
  <si>
    <t>Cristopher</t>
  </si>
  <si>
    <t>Redding</t>
  </si>
  <si>
    <t>Joan</t>
  </si>
  <si>
    <t>Poland</t>
  </si>
  <si>
    <t>Perla</t>
  </si>
  <si>
    <t>Ossie</t>
  </si>
  <si>
    <t>Pea</t>
  </si>
  <si>
    <t>Angela</t>
  </si>
  <si>
    <t>Pattison</t>
  </si>
  <si>
    <t>Adah</t>
  </si>
  <si>
    <t>Parchman</t>
  </si>
  <si>
    <t>Madaline</t>
  </si>
  <si>
    <t>Mull</t>
  </si>
  <si>
    <t>King</t>
  </si>
  <si>
    <t>Monarrez</t>
  </si>
  <si>
    <t>Contessa</t>
  </si>
  <si>
    <t>Medlin</t>
  </si>
  <si>
    <t>Rochelle</t>
  </si>
  <si>
    <t>Mcquade</t>
  </si>
  <si>
    <t>Francie</t>
  </si>
  <si>
    <t>Matas</t>
  </si>
  <si>
    <t>Darwin</t>
  </si>
  <si>
    <t>Madkins</t>
  </si>
  <si>
    <t>Yuko</t>
  </si>
  <si>
    <t>Macfarland</t>
  </si>
  <si>
    <t>Marilou</t>
  </si>
  <si>
    <t>Lucia</t>
  </si>
  <si>
    <t xml:space="preserve">Dorethea M. </t>
  </si>
  <si>
    <t>Lora</t>
  </si>
  <si>
    <t>Viviana A.</t>
  </si>
  <si>
    <t>Lan</t>
  </si>
  <si>
    <t>Abram</t>
  </si>
  <si>
    <t>Kania</t>
  </si>
  <si>
    <t>Brandon</t>
  </si>
  <si>
    <t>Irby</t>
  </si>
  <si>
    <t>Neda</t>
  </si>
  <si>
    <t>Houchins</t>
  </si>
  <si>
    <t>Kizzie</t>
  </si>
  <si>
    <t>Horton</t>
  </si>
  <si>
    <t>Anderson</t>
  </si>
  <si>
    <t>Hemond</t>
  </si>
  <si>
    <t>Tillie</t>
  </si>
  <si>
    <t>Guido</t>
  </si>
  <si>
    <t>Spencer R.</t>
  </si>
  <si>
    <t>Greenspan</t>
  </si>
  <si>
    <t>Rosio</t>
  </si>
  <si>
    <t>Gault</t>
  </si>
  <si>
    <t>Anna X.</t>
  </si>
  <si>
    <t>Gartman</t>
  </si>
  <si>
    <t>Luigi</t>
  </si>
  <si>
    <t>Gagliardi</t>
  </si>
  <si>
    <t>Agueda</t>
  </si>
  <si>
    <t>Forester</t>
  </si>
  <si>
    <t>Sherman F.</t>
  </si>
  <si>
    <t>Fitzsimons</t>
  </si>
  <si>
    <t>Devin</t>
  </si>
  <si>
    <t>Fecteau</t>
  </si>
  <si>
    <t>Harvey</t>
  </si>
  <si>
    <t>Epperson</t>
  </si>
  <si>
    <t>Houston</t>
  </si>
  <si>
    <t>Depp</t>
  </si>
  <si>
    <t>Mitzi</t>
  </si>
  <si>
    <t>Delahoussaye</t>
  </si>
  <si>
    <t>Clifton</t>
  </si>
  <si>
    <t>Cybart</t>
  </si>
  <si>
    <t>Lavelle</t>
  </si>
  <si>
    <t>Custis</t>
  </si>
  <si>
    <t>Dusti B.</t>
  </si>
  <si>
    <t>Cloyd</t>
  </si>
  <si>
    <t>Odis T.</t>
  </si>
  <si>
    <t>Chapin</t>
  </si>
  <si>
    <t>Sabrina</t>
  </si>
  <si>
    <t>Cesario</t>
  </si>
  <si>
    <t>Harland</t>
  </si>
  <si>
    <t>Cava</t>
  </si>
  <si>
    <t>Shavon</t>
  </si>
  <si>
    <t>Castellanos</t>
  </si>
  <si>
    <t>Micah</t>
  </si>
  <si>
    <t>Burger</t>
  </si>
  <si>
    <t xml:space="preserve">Fredia J. </t>
  </si>
  <si>
    <t>Buchan</t>
  </si>
  <si>
    <t>Cortez</t>
  </si>
  <si>
    <t>Boyce</t>
  </si>
  <si>
    <t>Hilde</t>
  </si>
  <si>
    <t xml:space="preserve">Grade calculated as: </t>
  </si>
  <si>
    <t>Borja</t>
  </si>
  <si>
    <t>Cesar</t>
  </si>
  <si>
    <t>Calculate grade with absolute references</t>
  </si>
  <si>
    <t>Final exam (%)</t>
  </si>
  <si>
    <t>Midterm (%)</t>
  </si>
  <si>
    <t>Homework (%)</t>
  </si>
  <si>
    <t>Calculate grade with named cells</t>
  </si>
  <si>
    <t>Surname</t>
  </si>
  <si>
    <t>Name</t>
  </si>
  <si>
    <t>example</t>
  </si>
  <si>
    <t>Relative address  or Relative reference</t>
  </si>
  <si>
    <t>A1</t>
  </si>
  <si>
    <t xml:space="preserve">Absolute address or Absolute reference </t>
  </si>
  <si>
    <t>($A$1)</t>
  </si>
  <si>
    <t>Mixed address or Mixed reference</t>
  </si>
  <si>
    <t>($A1 or A$1)</t>
  </si>
  <si>
    <t>Naming cells</t>
  </si>
  <si>
    <t>Naming ranges</t>
  </si>
  <si>
    <t>Freeze Panes</t>
  </si>
  <si>
    <r>
      <t xml:space="preserve">Cell References (aka </t>
    </r>
    <r>
      <rPr>
        <i/>
        <sz val="11"/>
        <color theme="1"/>
        <rFont val="Segoe UI"/>
        <family val="2"/>
      </rPr>
      <t>cell addressing</t>
    </r>
    <r>
      <rPr>
        <sz val="11"/>
        <color theme="1"/>
        <rFont val="Segoe UI"/>
        <family val="2"/>
      </rPr>
      <t>)</t>
    </r>
  </si>
  <si>
    <t>Descriptive Statistics</t>
  </si>
  <si>
    <t>How to create a Mixed Reference (2:32)</t>
  </si>
  <si>
    <t>Commission Rates by year</t>
  </si>
  <si>
    <t>Commission ($)</t>
  </si>
  <si>
    <t>Employee</t>
  </si>
  <si>
    <t>Sales ($) YTD 2018</t>
  </si>
  <si>
    <t>Adam</t>
  </si>
  <si>
    <t>Andy</t>
  </si>
  <si>
    <t>Ann</t>
  </si>
  <si>
    <t>Christopher</t>
  </si>
  <si>
    <t>Donny</t>
  </si>
  <si>
    <t>Eileen</t>
  </si>
  <si>
    <t>Jessica</t>
  </si>
  <si>
    <t>John</t>
  </si>
  <si>
    <t>Jon</t>
  </si>
  <si>
    <t>Lawrence</t>
  </si>
  <si>
    <t>Morgan</t>
  </si>
  <si>
    <t>Nick</t>
  </si>
  <si>
    <t>Nicole</t>
  </si>
  <si>
    <t>Sam</t>
  </si>
  <si>
    <t>Shelley</t>
  </si>
  <si>
    <t>Steven</t>
  </si>
  <si>
    <t>Todd</t>
  </si>
  <si>
    <t>Mark</t>
  </si>
  <si>
    <t>Leah</t>
  </si>
  <si>
    <t>Sarah</t>
  </si>
  <si>
    <t>Michelle</t>
  </si>
  <si>
    <t>Timothy</t>
  </si>
  <si>
    <t>Eugene</t>
  </si>
  <si>
    <t>Joseph</t>
  </si>
  <si>
    <t>Paul</t>
  </si>
  <si>
    <t>Frances</t>
  </si>
  <si>
    <t>Becky</t>
  </si>
  <si>
    <t>Sasha</t>
  </si>
  <si>
    <t>Jay</t>
  </si>
  <si>
    <t>Joshua</t>
  </si>
  <si>
    <t>Kristina</t>
  </si>
  <si>
    <t>Grace</t>
  </si>
  <si>
    <t>Carrie</t>
  </si>
  <si>
    <t>Jeremy</t>
  </si>
  <si>
    <t>Tyler</t>
  </si>
  <si>
    <t>Caleb</t>
  </si>
  <si>
    <t>Calvin</t>
  </si>
  <si>
    <t>Antoine</t>
  </si>
  <si>
    <t>Joy</t>
  </si>
  <si>
    <t>Arthur</t>
  </si>
  <si>
    <t>Eric</t>
  </si>
  <si>
    <t>Amy</t>
  </si>
  <si>
    <t>Shree</t>
  </si>
  <si>
    <t>Dhruv</t>
  </si>
  <si>
    <t>James</t>
  </si>
  <si>
    <t>Marielle</t>
  </si>
  <si>
    <t>Mia</t>
  </si>
  <si>
    <t>Kyle</t>
  </si>
  <si>
    <t>Logan</t>
  </si>
  <si>
    <t>Arnold</t>
  </si>
  <si>
    <t>Brad</t>
  </si>
  <si>
    <t>Daniel</t>
  </si>
  <si>
    <t>Donald</t>
  </si>
  <si>
    <t>Erica</t>
  </si>
  <si>
    <t>Esther</t>
  </si>
  <si>
    <t>Ethan</t>
  </si>
  <si>
    <t>Elijah</t>
  </si>
  <si>
    <t>Faith</t>
  </si>
  <si>
    <t>Francesca</t>
  </si>
  <si>
    <t>Misha</t>
  </si>
  <si>
    <t>Pooja</t>
  </si>
  <si>
    <t>Gail</t>
  </si>
  <si>
    <t>Gary</t>
  </si>
  <si>
    <t>Garrett</t>
  </si>
  <si>
    <t>Holly</t>
  </si>
  <si>
    <t>Harold</t>
  </si>
  <si>
    <t>Issaiah</t>
  </si>
  <si>
    <t>Issac</t>
  </si>
  <si>
    <t>Isabel</t>
  </si>
  <si>
    <t>Jude</t>
  </si>
  <si>
    <t>Josiah</t>
  </si>
  <si>
    <t>Jake</t>
  </si>
  <si>
    <t>Carly</t>
  </si>
  <si>
    <t>Larry</t>
  </si>
  <si>
    <t>Mary</t>
  </si>
  <si>
    <t>Martha</t>
  </si>
  <si>
    <t>Mitchell</t>
  </si>
  <si>
    <t>Nicholas</t>
  </si>
  <si>
    <t>Nathan</t>
  </si>
  <si>
    <t>Peter</t>
  </si>
  <si>
    <t>Patricia</t>
  </si>
  <si>
    <t>Rachael</t>
  </si>
  <si>
    <t>Tina</t>
  </si>
  <si>
    <t>Ursula</t>
  </si>
  <si>
    <t>Victoria</t>
  </si>
  <si>
    <t>Victor</t>
  </si>
  <si>
    <t>INPUT CELLS:</t>
  </si>
  <si>
    <t xml:space="preserve">Create a multiplication table using Mixed References (aka Mixed Addressing). </t>
  </si>
  <si>
    <t>Write one formula in cell C5 that can be filled down to row 16 and dragged right to column N</t>
  </si>
  <si>
    <t xml:space="preserve">A mixed reference is part relative, and part absolute. Mixed references are useful when you want only part of a cell reference to change when you copy a formula. </t>
  </si>
  <si>
    <t>Commission Rate</t>
  </si>
  <si>
    <t>2018 Sales ($)</t>
  </si>
  <si>
    <t>2018 Commission ($)</t>
  </si>
  <si>
    <r>
      <t>=</t>
    </r>
    <r>
      <rPr>
        <sz val="10"/>
        <color rgb="FF0000FF"/>
        <rFont val="Trebuchet MS"/>
        <family val="2"/>
      </rPr>
      <t>D$1</t>
    </r>
    <r>
      <rPr>
        <sz val="10"/>
        <rFont val="Trebuchet MS"/>
        <family val="2"/>
      </rPr>
      <t>*</t>
    </r>
    <r>
      <rPr>
        <sz val="10"/>
        <color rgb="FFC00000"/>
        <rFont val="Trebuchet MS"/>
        <family val="2"/>
      </rPr>
      <t>$C4</t>
    </r>
  </si>
  <si>
    <t>Formulas &gt; Defined Names &gt; Create from selection</t>
  </si>
  <si>
    <t>(1) Calculate the sum of the world population in cell B11</t>
  </si>
  <si>
    <t>(2) Write a formula in cell C5 that can be filled down cells C5:C10</t>
  </si>
  <si>
    <t>(3) Without calculating the World Pop total in a separate cell, write a formula in cell C16 that can be filled down cells C16:C21</t>
  </si>
  <si>
    <t>Create with FlashFill feature</t>
  </si>
  <si>
    <t>Create series of numbers from 1 to 1000</t>
  </si>
  <si>
    <t>World Population by Continent</t>
  </si>
  <si>
    <t>Conference</t>
  </si>
  <si>
    <t>Wins</t>
  </si>
  <si>
    <t>Losses</t>
  </si>
  <si>
    <t>Ties</t>
  </si>
  <si>
    <t>WinLossPercentage</t>
  </si>
  <si>
    <t>SRS</t>
  </si>
  <si>
    <t>SOS</t>
  </si>
  <si>
    <t>AP Pre</t>
  </si>
  <si>
    <t>AP High</t>
  </si>
  <si>
    <t>AP Post</t>
  </si>
  <si>
    <t>Coaches</t>
  </si>
  <si>
    <t>Bowl</t>
  </si>
  <si>
    <t>Big 12</t>
  </si>
  <si>
    <t>Mack Brown (9-3)</t>
  </si>
  <si>
    <t>Holiday Bowl-L</t>
  </si>
  <si>
    <t>Mack Brown (11-2)</t>
  </si>
  <si>
    <t>Holiday Bowl-W</t>
  </si>
  <si>
    <t>Cotton Bowl-W</t>
  </si>
  <si>
    <t>Mack Brown (10-3)</t>
  </si>
  <si>
    <t>Mack Brown (11-1)</t>
  </si>
  <si>
    <t>Rose Bowl-W</t>
  </si>
  <si>
    <t>Mack Brown (13-0)</t>
  </si>
  <si>
    <t>Alamo Bowl-W</t>
  </si>
  <si>
    <t>Mack Brown (12-1)</t>
  </si>
  <si>
    <t>Fiesta Bowl-W</t>
  </si>
  <si>
    <t>Mack Brown (13-1)</t>
  </si>
  <si>
    <t>BCS Championship-L</t>
  </si>
  <si>
    <t>Mack Brown (5-7)</t>
  </si>
  <si>
    <t>Mack Brown (8-5)</t>
  </si>
  <si>
    <t>Mack Brown (9-4)</t>
  </si>
  <si>
    <t>Alamo Bowl-L</t>
  </si>
  <si>
    <t>Charlie Strong (6-7)</t>
  </si>
  <si>
    <t>Texas Bowl-L</t>
  </si>
  <si>
    <t>Charlie Strong (5-7)</t>
  </si>
  <si>
    <t>Tom Herman (7-6)</t>
  </si>
  <si>
    <t>Texas Bowl-W</t>
  </si>
  <si>
    <t>Tom Herman (10-4)</t>
  </si>
  <si>
    <t>Sugar Bowl-W</t>
  </si>
  <si>
    <t>Tom Herman (7-5)</t>
  </si>
  <si>
    <t>Assignment</t>
  </si>
  <si>
    <t>grade</t>
  </si>
  <si>
    <t>Paper 1</t>
  </si>
  <si>
    <t>Paper 2</t>
  </si>
  <si>
    <t>Quiz</t>
  </si>
  <si>
    <t>Lab</t>
  </si>
  <si>
    <t>final exam</t>
  </si>
  <si>
    <t>final grade</t>
  </si>
  <si>
    <t>weight</t>
  </si>
  <si>
    <t>Click on Data to bring up the Data Ribbon</t>
  </si>
  <si>
    <t>Click on the What-if-Analysis icon and select Goal Seek</t>
  </si>
  <si>
    <t>By changing cell C6</t>
  </si>
  <si>
    <t xml:space="preserve">I used the SUMPRODUCT() function to calculate the weighted </t>
  </si>
  <si>
    <t>average in cell C7! It's a very handy function!</t>
  </si>
  <si>
    <t>extra credit</t>
  </si>
  <si>
    <t>Set cell C8</t>
  </si>
  <si>
    <t>to value 70.5</t>
  </si>
  <si>
    <t>Notice that I added extra credit here</t>
  </si>
  <si>
    <t>Canvas messes this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</si>
</sst>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4" formatCode="_(&quot;$&quot;* #,##0.00_);_(&quot;$&quot;* \(#,##0.00\);_(&quot;$&quot;* &quot;-&quot;??_);_(@_)"/>
    <numFmt numFmtId="43" formatCode="_(* #,##0.00_);_(* \(#,##0.00\);_(* &quot;-&quot;??_);_(@_)"/>
    <numFmt numFmtId="164" formatCode="#,##0.000"/>
    <numFmt numFmtId="165" formatCode="0.0000"/>
    <numFmt numFmtId="166" formatCode="_(* #,##0_);_(* \(#,##0\);_(* &quot;-&quot;??_);_(@_)"/>
    <numFmt numFmtId="167" formatCode="#,##0.0000"/>
    <numFmt numFmtId="168" formatCode="#,##0.0"/>
    <numFmt numFmtId="169" formatCode="0.000"/>
  </numFmts>
  <fonts count="134">
    <font>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rgb="FF000000"/>
      <name val="Arial"/>
      <family val="2"/>
    </font>
    <font>
      <sz val="12"/>
      <color rgb="FF0000FF"/>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1"/>
      <name val="Calibri Light"/>
      <family val="2"/>
      <scheme val="major"/>
    </font>
    <font>
      <sz val="12"/>
      <color theme="1"/>
      <name val="Calibri Light"/>
      <family val="2"/>
      <scheme val="major"/>
    </font>
    <font>
      <b/>
      <sz val="11"/>
      <color theme="1"/>
      <name val="Calibri Light"/>
      <family val="2"/>
      <scheme val="major"/>
    </font>
    <font>
      <sz val="11"/>
      <color rgb="FF003399"/>
      <name val="Calibri"/>
      <family val="2"/>
      <scheme val="minor"/>
    </font>
    <font>
      <b/>
      <sz val="11"/>
      <color rgb="FF003399"/>
      <name val="Calibri"/>
      <family val="2"/>
      <scheme val="minor"/>
    </font>
    <font>
      <b/>
      <sz val="12"/>
      <color rgb="FF003399"/>
      <name val="Calibri"/>
      <family val="2"/>
      <scheme val="minor"/>
    </font>
    <font>
      <b/>
      <sz val="11"/>
      <color rgb="FF4E5057"/>
      <name val="Game of Thrones"/>
    </font>
    <font>
      <i/>
      <sz val="11"/>
      <color rgb="FF0070C0"/>
      <name val="Calibri"/>
      <family val="2"/>
      <scheme val="minor"/>
    </font>
    <font>
      <u/>
      <sz val="11"/>
      <color theme="10"/>
      <name val="Calibri"/>
      <family val="2"/>
      <scheme val="minor"/>
    </font>
    <font>
      <sz val="11"/>
      <color rgb="FFC00000"/>
      <name val="Calibri"/>
      <family val="2"/>
      <scheme val="minor"/>
    </font>
    <font>
      <b/>
      <sz val="10"/>
      <color rgb="FF4E5057"/>
      <name val="Game of Thrones"/>
    </font>
    <font>
      <b/>
      <sz val="11"/>
      <color rgb="FFC00000"/>
      <name val="Calibri Light"/>
      <family val="2"/>
      <scheme val="major"/>
    </font>
    <font>
      <sz val="12"/>
      <color rgb="FFC00000"/>
      <name val="Calibri"/>
      <family val="2"/>
      <scheme val="minor"/>
    </font>
    <font>
      <sz val="9"/>
      <color theme="1"/>
      <name val="Calibri"/>
      <family val="2"/>
      <scheme val="minor"/>
    </font>
    <font>
      <sz val="10"/>
      <name val="MS Sans Serif"/>
    </font>
    <font>
      <u/>
      <sz val="14"/>
      <color theme="10"/>
      <name val="Calibri"/>
      <family val="2"/>
      <scheme val="minor"/>
    </font>
    <font>
      <b/>
      <sz val="11"/>
      <name val="Calibri"/>
      <family val="2"/>
      <scheme val="minor"/>
    </font>
    <font>
      <sz val="11"/>
      <name val="Calibri"/>
      <family val="2"/>
      <scheme val="minor"/>
    </font>
    <font>
      <sz val="12"/>
      <color rgb="FF3F3F76"/>
      <name val="Calibri"/>
      <family val="2"/>
      <scheme val="minor"/>
    </font>
    <font>
      <sz val="12"/>
      <color theme="1"/>
      <name val="Gill Sans MT"/>
      <family val="2"/>
    </font>
    <font>
      <sz val="11"/>
      <color theme="1"/>
      <name val="Gill Sans MT"/>
      <family val="2"/>
    </font>
    <font>
      <i/>
      <sz val="11"/>
      <color rgb="FF0000FF"/>
      <name val="Gill Sans MT"/>
      <family val="2"/>
    </font>
    <font>
      <i/>
      <sz val="11"/>
      <color rgb="FF006666"/>
      <name val="Gill Sans MT"/>
      <family val="2"/>
    </font>
    <font>
      <i/>
      <sz val="11"/>
      <name val="Gill Sans MT"/>
      <family val="2"/>
    </font>
    <font>
      <i/>
      <sz val="10"/>
      <color theme="1"/>
      <name val="Gill Sans MT"/>
      <family val="2"/>
    </font>
    <font>
      <sz val="12"/>
      <color rgb="FF0000FF"/>
      <name val="Gill Sans MT"/>
      <family val="2"/>
    </font>
    <font>
      <b/>
      <sz val="12"/>
      <color rgb="FF0000FF"/>
      <name val="Gill Sans MT"/>
      <family val="2"/>
    </font>
    <font>
      <sz val="10"/>
      <color rgb="FF0000FF"/>
      <name val="Calibri Light"/>
      <family val="2"/>
      <scheme val="major"/>
    </font>
    <font>
      <sz val="10"/>
      <name val="Calibri Light"/>
      <family val="2"/>
      <scheme val="major"/>
    </font>
    <font>
      <b/>
      <i/>
      <sz val="12"/>
      <color rgb="FF006666"/>
      <name val="Gill Sans MT"/>
      <family val="2"/>
    </font>
    <font>
      <b/>
      <i/>
      <sz val="12"/>
      <color rgb="FF0000FF"/>
      <name val="Gill Sans MT"/>
      <family val="2"/>
    </font>
    <font>
      <sz val="11"/>
      <color rgb="FF0000FF"/>
      <name val="Calibri"/>
      <family val="2"/>
      <scheme val="minor"/>
    </font>
    <font>
      <i/>
      <sz val="11"/>
      <color rgb="FF00B050"/>
      <name val="Segoe UI"/>
      <family val="2"/>
    </font>
    <font>
      <b/>
      <sz val="12"/>
      <color rgb="FF0000FF"/>
      <name val="Calibri Light"/>
      <family val="2"/>
      <scheme val="major"/>
    </font>
    <font>
      <i/>
      <sz val="11"/>
      <color rgb="FF0000FF"/>
      <name val="Calibri Light"/>
      <family val="2"/>
      <scheme val="major"/>
    </font>
    <font>
      <sz val="12"/>
      <color rgb="FF0000FF"/>
      <name val="Calibri Light"/>
      <family val="2"/>
      <scheme val="major"/>
    </font>
    <font>
      <sz val="11"/>
      <color theme="1"/>
      <name val="Calibri Light"/>
      <family val="2"/>
      <scheme val="major"/>
    </font>
    <font>
      <sz val="11"/>
      <name val="Calibri Light"/>
      <family val="2"/>
      <scheme val="major"/>
    </font>
    <font>
      <i/>
      <sz val="14"/>
      <color rgb="FF2D3B45"/>
      <name val="Calibri Light"/>
      <family val="2"/>
      <scheme val="major"/>
    </font>
    <font>
      <b/>
      <sz val="12"/>
      <color theme="1"/>
      <name val="Calibri"/>
      <family val="2"/>
      <scheme val="minor"/>
    </font>
    <font>
      <i/>
      <sz val="12"/>
      <color rgb="FF2D3B45"/>
      <name val="Calibri Light"/>
      <family val="2"/>
    </font>
    <font>
      <sz val="10"/>
      <color theme="1"/>
      <name val="Segoe UI"/>
      <family val="2"/>
    </font>
    <font>
      <sz val="9"/>
      <color theme="0" tint="-0.499984740745262"/>
      <name val="Calibri"/>
      <family val="2"/>
      <scheme val="minor"/>
    </font>
    <font>
      <sz val="11"/>
      <color theme="1"/>
      <name val="Segoe UI"/>
      <family val="2"/>
    </font>
    <font>
      <sz val="12"/>
      <color theme="1"/>
      <name val="Segoe UI"/>
      <family val="2"/>
    </font>
    <font>
      <b/>
      <sz val="11"/>
      <color theme="1"/>
      <name val="Segoe UI"/>
      <family val="2"/>
    </font>
    <font>
      <b/>
      <i/>
      <sz val="12"/>
      <color rgb="FF00642D"/>
      <name val="Segoe UI"/>
      <family val="2"/>
    </font>
    <font>
      <sz val="11"/>
      <color rgb="FF2D3B45"/>
      <name val="Segoe UI"/>
      <family val="2"/>
    </font>
    <font>
      <u/>
      <sz val="11"/>
      <color rgb="FF0563C1"/>
      <name val="Segoe UI"/>
      <family val="2"/>
    </font>
    <font>
      <vertAlign val="superscript"/>
      <sz val="11"/>
      <color rgb="FF2D3B45"/>
      <name val="Segoe UI"/>
      <family val="2"/>
    </font>
    <font>
      <b/>
      <sz val="11"/>
      <color rgb="FF2D3B45"/>
      <name val="Segoe UI"/>
      <family val="2"/>
    </font>
    <font>
      <vertAlign val="superscript"/>
      <sz val="8.5"/>
      <color theme="0" tint="-0.499984740745262"/>
      <name val="Calibri"/>
      <family val="2"/>
      <scheme val="minor"/>
    </font>
    <font>
      <sz val="8.5"/>
      <color theme="0" tint="-0.499984740745262"/>
      <name val="Calibri"/>
      <family val="2"/>
      <scheme val="minor"/>
    </font>
    <font>
      <i/>
      <sz val="8.5"/>
      <color theme="0" tint="-0.499984740745262"/>
      <name val="Calibri"/>
      <family val="2"/>
      <scheme val="minor"/>
    </font>
    <font>
      <sz val="10"/>
      <color theme="0" tint="-0.499984740745262"/>
      <name val="Calibri"/>
      <family val="2"/>
      <scheme val="minor"/>
    </font>
    <font>
      <b/>
      <sz val="14"/>
      <color theme="1"/>
      <name val="Calibri"/>
      <family val="2"/>
      <scheme val="minor"/>
    </font>
    <font>
      <sz val="9"/>
      <color rgb="FF0000FF"/>
      <name val="Calibri"/>
      <family val="2"/>
      <scheme val="minor"/>
    </font>
    <font>
      <b/>
      <sz val="14"/>
      <color rgb="FF0000FF"/>
      <name val="Calibri"/>
      <family val="2"/>
      <scheme val="minor"/>
    </font>
    <font>
      <sz val="11"/>
      <color rgb="FF0070C0"/>
      <name val="Calibri"/>
      <family val="2"/>
      <scheme val="minor"/>
    </font>
    <font>
      <sz val="9"/>
      <color rgb="FF0070C0"/>
      <name val="Calibri"/>
      <family val="2"/>
      <scheme val="minor"/>
    </font>
    <font>
      <b/>
      <i/>
      <sz val="12"/>
      <color rgb="FF0070C0"/>
      <name val="Gill Sans MT"/>
      <family val="2"/>
    </font>
    <font>
      <b/>
      <i/>
      <sz val="12"/>
      <color rgb="FF7030A0"/>
      <name val="Gill Sans MT"/>
      <family val="2"/>
    </font>
    <font>
      <b/>
      <sz val="16"/>
      <color rgb="FF0000FF"/>
      <name val="Calibri"/>
      <family val="2"/>
      <scheme val="minor"/>
    </font>
    <font>
      <sz val="12"/>
      <color theme="0" tint="-0.499984740745262"/>
      <name val="Gill Sans MT"/>
      <family val="2"/>
    </font>
    <font>
      <sz val="11"/>
      <color theme="0" tint="-0.499984740745262"/>
      <name val="Calibri Light"/>
      <family val="2"/>
      <scheme val="major"/>
    </font>
    <font>
      <sz val="12"/>
      <color theme="0" tint="-0.499984740745262"/>
      <name val="Calibri Light"/>
      <family val="2"/>
      <scheme val="major"/>
    </font>
    <font>
      <sz val="13"/>
      <color rgb="FFC00000"/>
      <name val="Calibri Light"/>
      <family val="2"/>
      <scheme val="major"/>
    </font>
    <font>
      <sz val="13"/>
      <color rgb="FF0000FF"/>
      <name val="Calibri Light"/>
      <family val="2"/>
      <scheme val="major"/>
    </font>
    <font>
      <sz val="12"/>
      <name val="Calibri Light"/>
      <family val="2"/>
      <scheme val="major"/>
    </font>
    <font>
      <sz val="12"/>
      <color rgb="FFC00000"/>
      <name val="Calibri Light"/>
      <family val="2"/>
      <scheme val="major"/>
    </font>
    <font>
      <b/>
      <sz val="12"/>
      <color rgb="FFC00000"/>
      <name val="Calibri Light"/>
      <family val="2"/>
      <scheme val="major"/>
    </font>
    <font>
      <b/>
      <sz val="12"/>
      <name val="Calibri Light"/>
      <family val="2"/>
      <scheme val="major"/>
    </font>
    <font>
      <sz val="11"/>
      <color rgb="FF0000FF"/>
      <name val="Calibri Light"/>
      <family val="2"/>
      <scheme val="major"/>
    </font>
    <font>
      <i/>
      <sz val="11"/>
      <name val="Segoe UI"/>
      <family val="2"/>
    </font>
    <font>
      <i/>
      <sz val="11"/>
      <color theme="1"/>
      <name val="Segoe UI"/>
      <family val="2"/>
    </font>
    <font>
      <sz val="11"/>
      <color rgb="FF0070C0"/>
      <name val="Segoe UI"/>
      <family val="2"/>
    </font>
    <font>
      <b/>
      <sz val="11"/>
      <color rgb="FF0070C0"/>
      <name val="Segoe UI"/>
      <family val="2"/>
    </font>
    <font>
      <sz val="10"/>
      <name val="Trebuchet MS"/>
      <family val="2"/>
    </font>
    <font>
      <sz val="12"/>
      <color theme="1"/>
      <name val="Trebuchet MS"/>
      <family val="2"/>
    </font>
    <font>
      <sz val="10"/>
      <color rgb="FF0000FF"/>
      <name val="Trebuchet MS"/>
      <family val="2"/>
    </font>
    <font>
      <b/>
      <sz val="14"/>
      <color rgb="FF3F3F76"/>
      <name val="Calibri"/>
      <family val="2"/>
      <scheme val="minor"/>
    </font>
    <font>
      <u/>
      <sz val="10"/>
      <color theme="10"/>
      <name val="Segoe UI"/>
      <family val="2"/>
    </font>
    <font>
      <sz val="10"/>
      <color theme="1" tint="0.34998626667073579"/>
      <name val="Segoe UI"/>
      <family val="2"/>
    </font>
    <font>
      <b/>
      <sz val="10"/>
      <color theme="1" tint="0.34998626667073579"/>
      <name val="Segoe UI"/>
      <family val="2"/>
    </font>
    <font>
      <sz val="7"/>
      <color rgb="FF0A0A0A"/>
      <name val="Arial"/>
      <family val="2"/>
    </font>
    <font>
      <b/>
      <sz val="11"/>
      <color rgb="FFFF0000"/>
      <name val="Calibri"/>
      <family val="2"/>
      <scheme val="minor"/>
    </font>
    <font>
      <b/>
      <sz val="11"/>
      <color rgb="FF0000FF"/>
      <name val="Calibri"/>
      <family val="2"/>
      <scheme val="minor"/>
    </font>
    <font>
      <sz val="10"/>
      <name val="Gill Sans MT"/>
      <family val="2"/>
    </font>
    <font>
      <sz val="12"/>
      <color theme="1" tint="0.34998626667073579"/>
      <name val="Gill Sans MT"/>
      <family val="2"/>
    </font>
    <font>
      <sz val="10"/>
      <color theme="1" tint="0.34998626667073579"/>
      <name val="Gill Sans MT"/>
      <family val="2"/>
    </font>
    <font>
      <sz val="11"/>
      <color theme="1" tint="0.34998626667073579"/>
      <name val="Gill Sans MT"/>
      <family val="2"/>
    </font>
    <font>
      <sz val="10"/>
      <color rgb="FFC00000"/>
      <name val="Trebuchet MS"/>
      <family val="2"/>
    </font>
    <font>
      <i/>
      <sz val="9"/>
      <color rgb="FF0070C0"/>
      <name val="Calibri"/>
      <family val="2"/>
      <scheme val="minor"/>
    </font>
    <font>
      <sz val="8"/>
      <name val="Calibri"/>
      <family val="2"/>
      <scheme val="minor"/>
    </font>
    <font>
      <u/>
      <sz val="12"/>
      <color theme="10"/>
      <name val="Calibri"/>
      <family val="2"/>
      <scheme val="minor"/>
    </font>
    <font>
      <sz val="12"/>
      <name val="Myriad Pro"/>
      <family val="2"/>
    </font>
    <font>
      <sz val="12"/>
      <color rgb="FFFF0000"/>
      <name val="Myriad Pro"/>
      <family val="2"/>
    </font>
    <font>
      <sz val="12"/>
      <color theme="1"/>
      <name val="Myriad Pro"/>
      <family val="2"/>
    </font>
    <font>
      <sz val="10"/>
      <name val="Myriad Pro"/>
      <family val="2"/>
    </font>
    <font>
      <sz val="11"/>
      <color rgb="FF0000FF"/>
      <name val="Myriad Pro"/>
      <family val="2"/>
    </font>
    <font>
      <sz val="11"/>
      <name val="Myriad Pro"/>
      <family val="2"/>
    </font>
    <font>
      <sz val="11"/>
      <color theme="1"/>
      <name val="Myriad Pro"/>
      <family val="2"/>
    </font>
    <font>
      <sz val="12"/>
      <color rgb="FF0000FF"/>
      <name val="Trebuchet MS"/>
      <family val="2"/>
    </font>
    <font>
      <sz val="12"/>
      <color theme="1" tint="0.34998626667073579"/>
      <name val="Trebuchet MS"/>
      <family val="2"/>
    </font>
    <font>
      <sz val="10"/>
      <color theme="1" tint="0.34998626667073579"/>
      <name val="Trebuchet MS"/>
      <family val="2"/>
    </font>
    <font>
      <sz val="11"/>
      <color theme="1" tint="0.34998626667073579"/>
      <name val="Trebuchet MS"/>
      <family val="2"/>
    </font>
    <font>
      <sz val="12"/>
      <name val="Trebuchet MS"/>
      <family val="2"/>
    </font>
    <font>
      <sz val="14"/>
      <name val="Calibri Light"/>
      <family val="2"/>
      <scheme val="major"/>
    </font>
    <font>
      <b/>
      <sz val="14"/>
      <color theme="1"/>
      <name val="Game of Thrones"/>
    </font>
    <font>
      <u/>
      <sz val="12"/>
      <color rgb="FF008000"/>
      <name val="Calibri"/>
      <family val="2"/>
      <scheme val="minor"/>
    </font>
    <font>
      <sz val="14"/>
      <color theme="1"/>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2"/>
        <bgColor indexed="64"/>
      </patternFill>
    </fill>
    <fill>
      <patternFill patternType="solid">
        <fgColor rgb="FFCCECFF"/>
        <bgColor indexed="64"/>
      </patternFill>
    </fill>
    <fill>
      <patternFill patternType="solid">
        <fgColor rgb="FFCCFFCC"/>
        <bgColor indexed="64"/>
      </patternFill>
    </fill>
    <fill>
      <patternFill patternType="solid">
        <fgColor rgb="FFCCCCFF"/>
        <bgColor indexed="64"/>
      </patternFill>
    </fill>
    <fill>
      <patternFill patternType="solid">
        <fgColor rgb="FFFFCC00"/>
        <bgColor indexed="64"/>
      </patternFill>
    </fill>
    <fill>
      <patternFill patternType="solid">
        <fgColor theme="4"/>
        <bgColor indexed="64"/>
      </patternFill>
    </fill>
    <fill>
      <patternFill patternType="solid">
        <fgColor theme="8" tint="0.79998168889431442"/>
        <bgColor indexed="64"/>
      </patternFill>
    </fill>
    <fill>
      <patternFill patternType="solid">
        <fgColor rgb="FFBF5700"/>
        <bgColor indexed="64"/>
      </patternFill>
    </fill>
    <fill>
      <patternFill patternType="solid">
        <fgColor theme="9" tint="-0.2499465926084170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4506668294322"/>
        <bgColor indexed="64"/>
      </patternFill>
    </fill>
    <fill>
      <patternFill patternType="solid">
        <fgColor theme="7" tint="0.39994506668294322"/>
        <bgColor indexed="64"/>
      </patternFill>
    </fill>
    <fill>
      <patternFill patternType="solid">
        <fgColor theme="8" tint="0.59996337778862885"/>
        <bgColor indexed="64"/>
      </patternFill>
    </fill>
  </fills>
  <borders count="35">
    <border>
      <left/>
      <right/>
      <top/>
      <bottom/>
      <diagonal/>
    </border>
    <border>
      <left/>
      <right/>
      <top/>
      <bottom style="thin">
        <color auto="1"/>
      </bottom>
      <diagonal/>
    </border>
    <border>
      <left/>
      <right style="thin">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indexed="64"/>
      </left>
      <right style="medium">
        <color indexed="64"/>
      </right>
      <top style="medium">
        <color indexed="64"/>
      </top>
      <bottom style="medium">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right style="thin">
        <color rgb="FFC00000"/>
      </right>
      <top/>
      <bottom style="thin">
        <color rgb="FFC00000"/>
      </bottom>
      <diagonal/>
    </border>
    <border>
      <left style="thin">
        <color rgb="FFC00000"/>
      </left>
      <right/>
      <top/>
      <bottom style="thin">
        <color rgb="FFC00000"/>
      </bottom>
      <diagonal/>
    </border>
    <border>
      <left/>
      <right style="thin">
        <color rgb="FFC00000"/>
      </right>
      <top/>
      <bottom/>
      <diagonal/>
    </border>
    <border>
      <left style="thin">
        <color rgb="FFC00000"/>
      </left>
      <right/>
      <top/>
      <bottom/>
      <diagonal/>
    </border>
    <border>
      <left/>
      <right style="thin">
        <color rgb="FFC00000"/>
      </right>
      <top style="thin">
        <color rgb="FFC00000"/>
      </top>
      <bottom/>
      <diagonal/>
    </border>
    <border>
      <left style="thin">
        <color rgb="FFC00000"/>
      </left>
      <right/>
      <top style="thin">
        <color rgb="FFC00000"/>
      </top>
      <bottom/>
      <diagonal/>
    </border>
    <border>
      <left/>
      <right/>
      <top/>
      <bottom style="double">
        <color auto="1"/>
      </bottom>
      <diagonal/>
    </border>
    <border>
      <left/>
      <right style="thin">
        <color indexed="64"/>
      </right>
      <top/>
      <bottom style="thin">
        <color indexed="64"/>
      </bottom>
      <diagonal/>
    </border>
  </borders>
  <cellStyleXfs count="58">
    <xf numFmtId="0" fontId="0" fillId="0" borderId="0"/>
    <xf numFmtId="0" fontId="2" fillId="0" borderId="0"/>
    <xf numFmtId="0" fontId="5" fillId="0" borderId="0"/>
    <xf numFmtId="44" fontId="5" fillId="0" borderId="0" applyFont="0" applyFill="0" applyBorder="0" applyAlignment="0" applyProtection="0"/>
    <xf numFmtId="0" fontId="6" fillId="0" borderId="0"/>
    <xf numFmtId="0" fontId="8" fillId="0" borderId="0" applyNumberFormat="0" applyFill="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13" applyNumberFormat="0" applyAlignment="0" applyProtection="0"/>
    <xf numFmtId="0" fontId="16" fillId="6" borderId="14" applyNumberFormat="0" applyAlignment="0" applyProtection="0"/>
    <xf numFmtId="0" fontId="17" fillId="6" borderId="13" applyNumberFormat="0" applyAlignment="0" applyProtection="0"/>
    <xf numFmtId="0" fontId="18" fillId="0" borderId="15" applyNumberFormat="0" applyFill="0" applyAlignment="0" applyProtection="0"/>
    <xf numFmtId="0" fontId="19" fillId="7" borderId="16" applyNumberFormat="0" applyAlignment="0" applyProtection="0"/>
    <xf numFmtId="0" fontId="20" fillId="0" borderId="0" applyNumberFormat="0" applyFill="0" applyBorder="0" applyAlignment="0" applyProtection="0"/>
    <xf numFmtId="0" fontId="3" fillId="8" borderId="17" applyNumberFormat="0" applyFont="0" applyAlignment="0" applyProtection="0"/>
    <xf numFmtId="0" fontId="21" fillId="0" borderId="0" applyNumberFormat="0" applyFill="0" applyBorder="0" applyAlignment="0" applyProtection="0"/>
    <xf numFmtId="0" fontId="4" fillId="0" borderId="18" applyNumberFormat="0" applyFill="0" applyAlignment="0" applyProtection="0"/>
    <xf numFmtId="0" fontId="22"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2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2"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22"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22"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22"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43" fontId="2" fillId="0" borderId="0" applyFont="0" applyFill="0" applyBorder="0" applyAlignment="0" applyProtection="0"/>
    <xf numFmtId="0" fontId="31" fillId="0" borderId="0" applyNumberFormat="0" applyFill="0" applyBorder="0" applyAlignment="0" applyProtection="0"/>
    <xf numFmtId="44" fontId="2" fillId="0" borderId="0" applyFont="0" applyFill="0" applyBorder="0" applyAlignment="0" applyProtection="0"/>
    <xf numFmtId="0" fontId="37" fillId="0" borderId="0"/>
    <xf numFmtId="0" fontId="5" fillId="0" borderId="0"/>
    <xf numFmtId="44" fontId="5" fillId="0" borderId="0" applyFont="0" applyFill="0" applyBorder="0" applyAlignment="0" applyProtection="0"/>
    <xf numFmtId="43" fontId="5" fillId="0" borderId="0" applyFont="0" applyFill="0" applyBorder="0" applyAlignment="0" applyProtection="0"/>
    <xf numFmtId="0" fontId="5" fillId="0" borderId="0"/>
    <xf numFmtId="43" fontId="3" fillId="0" borderId="0" applyFont="0" applyFill="0" applyBorder="0" applyAlignment="0" applyProtection="0"/>
    <xf numFmtId="0" fontId="41" fillId="5" borderId="13" applyNumberFormat="0" applyAlignment="0" applyProtection="0"/>
    <xf numFmtId="44" fontId="3" fillId="0" borderId="0" applyFont="0" applyFill="0" applyBorder="0" applyAlignment="0" applyProtection="0"/>
    <xf numFmtId="0" fontId="2" fillId="0" borderId="0"/>
  </cellStyleXfs>
  <cellXfs count="383">
    <xf numFmtId="0" fontId="0" fillId="0" borderId="0" xfId="0"/>
    <xf numFmtId="0" fontId="2" fillId="0" borderId="0" xfId="1"/>
    <xf numFmtId="164" fontId="0" fillId="0" borderId="0" xfId="0" applyNumberFormat="1"/>
    <xf numFmtId="0" fontId="1" fillId="0" borderId="0" xfId="0" applyFont="1"/>
    <xf numFmtId="0" fontId="25" fillId="0" borderId="0" xfId="0" applyFont="1" applyAlignment="1">
      <alignment horizontal="center"/>
    </xf>
    <xf numFmtId="0" fontId="31" fillId="0" borderId="0" xfId="47" applyAlignment="1">
      <alignment vertical="center"/>
    </xf>
    <xf numFmtId="0" fontId="0" fillId="0" borderId="0" xfId="0" applyAlignment="1">
      <alignment wrapText="1"/>
    </xf>
    <xf numFmtId="0" fontId="33" fillId="0" borderId="0" xfId="0" applyFont="1" applyAlignment="1">
      <alignment horizontal="center" vertical="center"/>
    </xf>
    <xf numFmtId="0" fontId="31" fillId="0" borderId="0" xfId="47"/>
    <xf numFmtId="0" fontId="34" fillId="33" borderId="0" xfId="0" applyFont="1" applyFill="1" applyAlignment="1">
      <alignment horizontal="center"/>
    </xf>
    <xf numFmtId="0" fontId="54" fillId="0" borderId="0" xfId="0" applyFont="1"/>
    <xf numFmtId="0" fontId="0" fillId="34" borderId="0" xfId="0" applyFill="1"/>
    <xf numFmtId="0" fontId="31" fillId="34" borderId="0" xfId="47" applyFill="1"/>
    <xf numFmtId="0" fontId="4" fillId="34" borderId="0" xfId="0" applyFont="1" applyFill="1"/>
    <xf numFmtId="0" fontId="0" fillId="34" borderId="19" xfId="0" applyFill="1" applyBorder="1"/>
    <xf numFmtId="0" fontId="0" fillId="34" borderId="19" xfId="0" applyFill="1" applyBorder="1" applyAlignment="1">
      <alignment horizontal="left"/>
    </xf>
    <xf numFmtId="14" fontId="0" fillId="34" borderId="19" xfId="0" applyNumberFormat="1" applyFill="1" applyBorder="1" applyAlignment="1">
      <alignment horizontal="left"/>
    </xf>
    <xf numFmtId="20" fontId="0" fillId="34" borderId="19" xfId="0" applyNumberFormat="1" applyFill="1" applyBorder="1"/>
    <xf numFmtId="14" fontId="0" fillId="34" borderId="19" xfId="0" applyNumberFormat="1" applyFill="1" applyBorder="1"/>
    <xf numFmtId="14" fontId="54" fillId="34" borderId="19" xfId="0" applyNumberFormat="1" applyFont="1" applyFill="1" applyBorder="1"/>
    <xf numFmtId="0" fontId="54" fillId="34" borderId="0" xfId="0" applyFont="1" applyFill="1"/>
    <xf numFmtId="14" fontId="54" fillId="34" borderId="19" xfId="0" applyNumberFormat="1" applyFont="1" applyFill="1" applyBorder="1" applyAlignment="1">
      <alignment horizontal="left"/>
    </xf>
    <xf numFmtId="20" fontId="54" fillId="34" borderId="19" xfId="0" applyNumberFormat="1" applyFont="1" applyFill="1" applyBorder="1"/>
    <xf numFmtId="0" fontId="54" fillId="34" borderId="19" xfId="0" applyFont="1" applyFill="1" applyBorder="1" applyAlignment="1">
      <alignment horizontal="left"/>
    </xf>
    <xf numFmtId="14" fontId="54" fillId="34" borderId="19" xfId="0" applyNumberFormat="1" applyFont="1" applyFill="1" applyBorder="1" applyAlignment="1">
      <alignment horizontal="right"/>
    </xf>
    <xf numFmtId="0" fontId="32" fillId="34" borderId="19" xfId="0" applyFont="1" applyFill="1" applyBorder="1"/>
    <xf numFmtId="0" fontId="0" fillId="35" borderId="0" xfId="0" applyFill="1"/>
    <xf numFmtId="0" fontId="0" fillId="36" borderId="0" xfId="0" applyFill="1"/>
    <xf numFmtId="166" fontId="0" fillId="0" borderId="0" xfId="54" applyNumberFormat="1" applyFont="1"/>
    <xf numFmtId="0" fontId="56" fillId="0" borderId="0" xfId="0" applyFont="1" applyAlignment="1">
      <alignment horizontal="center" vertical="center"/>
    </xf>
    <xf numFmtId="0" fontId="57" fillId="0" borderId="0" xfId="0" applyFont="1" applyAlignment="1">
      <alignment horizontal="left" vertical="center" wrapText="1" indent="1"/>
    </xf>
    <xf numFmtId="0" fontId="58" fillId="0" borderId="0" xfId="0" applyFont="1" applyAlignment="1">
      <alignment horizontal="center" vertical="center"/>
    </xf>
    <xf numFmtId="0" fontId="29" fillId="0" borderId="0" xfId="0" applyFont="1" applyAlignment="1">
      <alignment vertical="center"/>
    </xf>
    <xf numFmtId="0" fontId="24" fillId="0" borderId="0" xfId="1" applyFont="1"/>
    <xf numFmtId="0" fontId="59" fillId="0" borderId="0" xfId="1" applyFont="1"/>
    <xf numFmtId="2" fontId="59" fillId="0" borderId="0" xfId="48" applyNumberFormat="1" applyFont="1"/>
    <xf numFmtId="166" fontId="59" fillId="0" borderId="0" xfId="46" applyNumberFormat="1" applyFont="1"/>
    <xf numFmtId="44" fontId="25" fillId="0" borderId="0" xfId="1" applyNumberFormat="1" applyFont="1"/>
    <xf numFmtId="2" fontId="25" fillId="0" borderId="0" xfId="48" applyNumberFormat="1" applyFont="1"/>
    <xf numFmtId="166" fontId="25" fillId="0" borderId="0" xfId="46" applyNumberFormat="1" applyFont="1"/>
    <xf numFmtId="0" fontId="25" fillId="0" borderId="0" xfId="1" applyFont="1"/>
    <xf numFmtId="166" fontId="59" fillId="0" borderId="0" xfId="54" applyNumberFormat="1" applyFont="1"/>
    <xf numFmtId="43" fontId="59" fillId="0" borderId="0" xfId="54" applyFont="1"/>
    <xf numFmtId="0" fontId="59" fillId="0" borderId="0" xfId="1" applyFont="1" applyAlignment="1">
      <alignment horizontal="left" indent="1"/>
    </xf>
    <xf numFmtId="0" fontId="59" fillId="0" borderId="0" xfId="1" applyFont="1" applyAlignment="1">
      <alignment vertical="center"/>
    </xf>
    <xf numFmtId="0" fontId="25" fillId="0" borderId="20" xfId="1" applyFont="1" applyBorder="1" applyAlignment="1">
      <alignment horizontal="center" vertical="center" wrapText="1"/>
    </xf>
    <xf numFmtId="0" fontId="25" fillId="0" borderId="21" xfId="1" applyFont="1" applyBorder="1" applyAlignment="1">
      <alignment horizontal="center" vertical="center" wrapText="1"/>
    </xf>
    <xf numFmtId="0" fontId="25" fillId="0" borderId="9" xfId="1" applyFont="1" applyBorder="1" applyAlignment="1">
      <alignment horizontal="center" vertical="center" wrapText="1"/>
    </xf>
    <xf numFmtId="0" fontId="60" fillId="37" borderId="7" xfId="55" applyFont="1" applyFill="1" applyBorder="1" applyAlignment="1">
      <alignment horizontal="left" vertical="center"/>
    </xf>
    <xf numFmtId="0" fontId="60" fillId="38" borderId="6" xfId="1" applyFont="1" applyFill="1" applyBorder="1" applyAlignment="1">
      <alignment horizontal="left" vertical="center"/>
    </xf>
    <xf numFmtId="0" fontId="60" fillId="39" borderId="3" xfId="55" applyFont="1" applyFill="1" applyBorder="1" applyAlignment="1">
      <alignment horizontal="left" vertical="center"/>
    </xf>
    <xf numFmtId="0" fontId="3" fillId="0" borderId="0" xfId="1" applyFont="1"/>
    <xf numFmtId="2" fontId="3" fillId="0" borderId="0" xfId="48" applyNumberFormat="1" applyFont="1"/>
    <xf numFmtId="166" fontId="3" fillId="0" borderId="0" xfId="46" applyNumberFormat="1" applyFont="1"/>
    <xf numFmtId="0" fontId="25" fillId="0" borderId="0" xfId="1" applyFont="1" applyAlignment="1">
      <alignment horizontal="left"/>
    </xf>
    <xf numFmtId="0" fontId="25" fillId="0" borderId="0" xfId="1" applyFont="1" applyAlignment="1">
      <alignment horizontal="right"/>
    </xf>
    <xf numFmtId="0" fontId="25" fillId="39" borderId="0" xfId="1" applyFont="1" applyFill="1" applyAlignment="1">
      <alignment horizontal="left"/>
    </xf>
    <xf numFmtId="0" fontId="0" fillId="0" borderId="0" xfId="1" applyFont="1"/>
    <xf numFmtId="44" fontId="4" fillId="0" borderId="0" xfId="1" applyNumberFormat="1" applyFont="1"/>
    <xf numFmtId="166" fontId="4" fillId="0" borderId="0" xfId="46" applyNumberFormat="1" applyFont="1"/>
    <xf numFmtId="166" fontId="4" fillId="39" borderId="0" xfId="46" applyNumberFormat="1" applyFont="1" applyFill="1"/>
    <xf numFmtId="0" fontId="62" fillId="0" borderId="0" xfId="1" applyFont="1"/>
    <xf numFmtId="2" fontId="4" fillId="0" borderId="0" xfId="48" applyNumberFormat="1" applyFont="1"/>
    <xf numFmtId="0" fontId="4" fillId="0" borderId="0" xfId="1" applyFont="1"/>
    <xf numFmtId="166" fontId="3" fillId="0" borderId="0" xfId="54" applyNumberFormat="1"/>
    <xf numFmtId="166" fontId="3" fillId="40" borderId="2" xfId="54" applyNumberFormat="1" applyFill="1" applyBorder="1"/>
    <xf numFmtId="43" fontId="3" fillId="37" borderId="6" xfId="54" applyFill="1" applyBorder="1"/>
    <xf numFmtId="166" fontId="3" fillId="38" borderId="0" xfId="46" applyNumberFormat="1" applyFont="1" applyFill="1"/>
    <xf numFmtId="166" fontId="3" fillId="39" borderId="6" xfId="46" applyNumberFormat="1" applyFont="1" applyFill="1" applyBorder="1"/>
    <xf numFmtId="0" fontId="3" fillId="0" borderId="0" xfId="1" applyFont="1" applyAlignment="1">
      <alignment horizontal="left" indent="1"/>
    </xf>
    <xf numFmtId="166" fontId="3" fillId="0" borderId="2" xfId="54" applyNumberFormat="1" applyBorder="1"/>
    <xf numFmtId="166" fontId="3" fillId="0" borderId="5" xfId="54" applyNumberFormat="1" applyBorder="1"/>
    <xf numFmtId="43" fontId="3" fillId="37" borderId="3" xfId="54" applyFill="1" applyBorder="1"/>
    <xf numFmtId="0" fontId="3" fillId="0" borderId="0" xfId="1" applyFont="1" applyAlignment="1">
      <alignment vertical="center"/>
    </xf>
    <xf numFmtId="0" fontId="25" fillId="0" borderId="0" xfId="1" applyFont="1" applyAlignment="1">
      <alignment horizontal="center" vertical="center" wrapText="1"/>
    </xf>
    <xf numFmtId="0" fontId="25" fillId="37" borderId="21" xfId="1" applyFont="1" applyFill="1" applyBorder="1" applyAlignment="1">
      <alignment horizontal="center" vertical="center" wrapText="1"/>
    </xf>
    <xf numFmtId="0" fontId="25" fillId="38" borderId="20" xfId="1" applyFont="1" applyFill="1" applyBorder="1" applyAlignment="1">
      <alignment horizontal="center" vertical="center" wrapText="1"/>
    </xf>
    <xf numFmtId="0" fontId="25" fillId="39" borderId="21" xfId="1" applyFont="1" applyFill="1" applyBorder="1" applyAlignment="1">
      <alignment horizontal="center" vertical="center" wrapText="1"/>
    </xf>
    <xf numFmtId="2" fontId="59" fillId="0" borderId="0" xfId="48" applyNumberFormat="1" applyFont="1" applyAlignment="1">
      <alignment horizontal="center"/>
    </xf>
    <xf numFmtId="0" fontId="2" fillId="0" borderId="0" xfId="1" applyAlignment="1">
      <alignment vertical="center"/>
    </xf>
    <xf numFmtId="0" fontId="63" fillId="0" borderId="0" xfId="0" applyFont="1"/>
    <xf numFmtId="0" fontId="0" fillId="34" borderId="0" xfId="0" applyFill="1" applyAlignment="1">
      <alignment vertical="center"/>
    </xf>
    <xf numFmtId="0" fontId="0" fillId="34" borderId="0" xfId="0" applyFill="1" applyAlignment="1">
      <alignment horizontal="left" indent="1"/>
    </xf>
    <xf numFmtId="0" fontId="1" fillId="34" borderId="0" xfId="0" applyFont="1" applyFill="1"/>
    <xf numFmtId="0" fontId="38" fillId="34" borderId="0" xfId="47" applyFont="1" applyFill="1" applyAlignment="1">
      <alignment horizontal="left" vertical="top" indent="1"/>
    </xf>
    <xf numFmtId="0" fontId="36" fillId="34" borderId="0" xfId="0" applyFont="1" applyFill="1"/>
    <xf numFmtId="0" fontId="39" fillId="34" borderId="8" xfId="50" applyFont="1" applyFill="1" applyBorder="1" applyAlignment="1">
      <alignment horizontal="center"/>
    </xf>
    <xf numFmtId="0" fontId="40" fillId="34" borderId="8" xfId="50" applyFont="1" applyFill="1" applyBorder="1" applyAlignment="1">
      <alignment horizontal="left" indent="1"/>
    </xf>
    <xf numFmtId="0" fontId="40" fillId="34" borderId="8" xfId="50" applyFont="1" applyFill="1" applyBorder="1"/>
    <xf numFmtId="4" fontId="40" fillId="34" borderId="8" xfId="50" applyNumberFormat="1" applyFont="1" applyFill="1" applyBorder="1"/>
    <xf numFmtId="4" fontId="0" fillId="34" borderId="8" xfId="0" applyNumberFormat="1" applyFill="1" applyBorder="1"/>
    <xf numFmtId="0" fontId="65" fillId="34" borderId="8" xfId="0" applyFont="1" applyFill="1" applyBorder="1" applyAlignment="1">
      <alignment vertical="center"/>
    </xf>
    <xf numFmtId="0" fontId="66" fillId="34" borderId="0" xfId="0" applyFont="1" applyFill="1"/>
    <xf numFmtId="0" fontId="67" fillId="0" borderId="0" xfId="0" applyFont="1"/>
    <xf numFmtId="0" fontId="68" fillId="34" borderId="0" xfId="0" applyFont="1" applyFill="1"/>
    <xf numFmtId="0" fontId="64" fillId="34" borderId="0" xfId="0" applyFont="1" applyFill="1" applyAlignment="1">
      <alignment vertical="center"/>
    </xf>
    <xf numFmtId="0" fontId="64" fillId="34" borderId="0" xfId="0" applyFont="1" applyFill="1" applyAlignment="1">
      <alignment horizontal="left" vertical="center" indent="1"/>
    </xf>
    <xf numFmtId="0" fontId="64" fillId="34" borderId="22" xfId="0" applyFont="1" applyFill="1" applyBorder="1"/>
    <xf numFmtId="0" fontId="64" fillId="34" borderId="22" xfId="0" applyFont="1" applyFill="1" applyBorder="1" applyAlignment="1">
      <alignment horizontal="left" indent="1"/>
    </xf>
    <xf numFmtId="165" fontId="64" fillId="34" borderId="22" xfId="0" applyNumberFormat="1" applyFont="1" applyFill="1" applyBorder="1"/>
    <xf numFmtId="4" fontId="64" fillId="34" borderId="22" xfId="0" applyNumberFormat="1" applyFont="1" applyFill="1" applyBorder="1"/>
    <xf numFmtId="22" fontId="64" fillId="34" borderId="22" xfId="0" applyNumberFormat="1" applyFont="1" applyFill="1" applyBorder="1"/>
    <xf numFmtId="14" fontId="64" fillId="34" borderId="22" xfId="0" applyNumberFormat="1" applyFont="1" applyFill="1" applyBorder="1"/>
    <xf numFmtId="0" fontId="69" fillId="34" borderId="0" xfId="0" applyFont="1" applyFill="1" applyAlignment="1">
      <alignment horizontal="left" vertical="center" indent="1"/>
    </xf>
    <xf numFmtId="0" fontId="42" fillId="34" borderId="0" xfId="1" applyFont="1" applyFill="1" applyAlignment="1">
      <alignment horizontal="center" vertical="center"/>
    </xf>
    <xf numFmtId="0" fontId="42" fillId="34" borderId="0" xfId="1" applyFont="1" applyFill="1" applyAlignment="1">
      <alignment horizontal="center" vertical="center" wrapText="1"/>
    </xf>
    <xf numFmtId="0" fontId="42" fillId="34" borderId="0" xfId="1" applyFont="1" applyFill="1"/>
    <xf numFmtId="0" fontId="48" fillId="34" borderId="0" xfId="1" applyFont="1" applyFill="1" applyAlignment="1">
      <alignment horizontal="center" vertical="center" wrapText="1"/>
    </xf>
    <xf numFmtId="9" fontId="42" fillId="34" borderId="0" xfId="1" applyNumberFormat="1" applyFont="1" applyFill="1"/>
    <xf numFmtId="43" fontId="48" fillId="34" borderId="0" xfId="1" applyNumberFormat="1" applyFont="1" applyFill="1"/>
    <xf numFmtId="0" fontId="44" fillId="34" borderId="0" xfId="1" applyFont="1" applyFill="1"/>
    <xf numFmtId="0" fontId="45" fillId="34" borderId="0" xfId="1" applyFont="1" applyFill="1"/>
    <xf numFmtId="0" fontId="46" fillId="34" borderId="0" xfId="1" applyFont="1" applyFill="1"/>
    <xf numFmtId="166" fontId="49" fillId="34" borderId="9" xfId="1" applyNumberFormat="1" applyFont="1" applyFill="1" applyBorder="1"/>
    <xf numFmtId="9" fontId="42" fillId="34" borderId="9" xfId="1" applyNumberFormat="1" applyFont="1" applyFill="1" applyBorder="1"/>
    <xf numFmtId="0" fontId="50" fillId="34" borderId="0" xfId="1" applyFont="1" applyFill="1" applyAlignment="1">
      <alignment horizontal="right"/>
    </xf>
    <xf numFmtId="0" fontId="51" fillId="34" borderId="0" xfId="1" applyFont="1" applyFill="1" applyAlignment="1">
      <alignment horizontal="right"/>
    </xf>
    <xf numFmtId="0" fontId="42" fillId="34" borderId="24" xfId="1" applyFont="1" applyFill="1" applyBorder="1" applyAlignment="1">
      <alignment horizontal="center" vertical="center"/>
    </xf>
    <xf numFmtId="0" fontId="42" fillId="34" borderId="24" xfId="1" applyFont="1" applyFill="1" applyBorder="1" applyAlignment="1">
      <alignment horizontal="center" vertical="center" wrapText="1"/>
    </xf>
    <xf numFmtId="0" fontId="42" fillId="34" borderId="24" xfId="1" applyFont="1" applyFill="1" applyBorder="1"/>
    <xf numFmtId="166" fontId="43" fillId="34" borderId="24" xfId="46" applyNumberFormat="1" applyFont="1" applyFill="1" applyBorder="1"/>
    <xf numFmtId="9" fontId="42" fillId="34" borderId="24" xfId="1" applyNumberFormat="1" applyFont="1" applyFill="1" applyBorder="1"/>
    <xf numFmtId="166" fontId="49" fillId="34" borderId="24" xfId="1" applyNumberFormat="1" applyFont="1" applyFill="1" applyBorder="1"/>
    <xf numFmtId="0" fontId="2" fillId="34" borderId="0" xfId="1" applyFill="1"/>
    <xf numFmtId="0" fontId="53" fillId="34" borderId="0" xfId="1" applyFont="1" applyFill="1"/>
    <xf numFmtId="167" fontId="42" fillId="34" borderId="0" xfId="1" applyNumberFormat="1" applyFont="1" applyFill="1"/>
    <xf numFmtId="167" fontId="42" fillId="34" borderId="9" xfId="1" applyNumberFormat="1" applyFont="1" applyFill="1" applyBorder="1"/>
    <xf numFmtId="168" fontId="42" fillId="34" borderId="0" xfId="1" applyNumberFormat="1" applyFont="1" applyFill="1"/>
    <xf numFmtId="0" fontId="52" fillId="34" borderId="0" xfId="1" applyFont="1" applyFill="1"/>
    <xf numFmtId="0" fontId="42" fillId="34" borderId="6" xfId="1" applyFont="1" applyFill="1" applyBorder="1" applyAlignment="1">
      <alignment horizontal="center" vertical="center"/>
    </xf>
    <xf numFmtId="0" fontId="42" fillId="34" borderId="2" xfId="1" applyFont="1" applyFill="1" applyBorder="1" applyAlignment="1">
      <alignment horizontal="center" vertical="center" wrapText="1"/>
    </xf>
    <xf numFmtId="0" fontId="2" fillId="34" borderId="0" xfId="0" applyFont="1" applyFill="1"/>
    <xf numFmtId="8" fontId="2" fillId="34" borderId="0" xfId="56" applyNumberFormat="1" applyFont="1" applyFill="1"/>
    <xf numFmtId="9" fontId="2" fillId="34" borderId="0" xfId="0" applyNumberFormat="1" applyFont="1" applyFill="1"/>
    <xf numFmtId="8" fontId="2" fillId="34" borderId="23" xfId="56" applyNumberFormat="1" applyFont="1" applyFill="1" applyBorder="1"/>
    <xf numFmtId="8" fontId="0" fillId="34" borderId="0" xfId="0" applyNumberFormat="1" applyFill="1"/>
    <xf numFmtId="0" fontId="77" fillId="34" borderId="0" xfId="0" applyFont="1" applyFill="1" applyAlignment="1">
      <alignment vertical="center"/>
    </xf>
    <xf numFmtId="0" fontId="30" fillId="34" borderId="0" xfId="0" applyFont="1" applyFill="1"/>
    <xf numFmtId="0" fontId="25" fillId="34" borderId="25" xfId="0" applyFont="1" applyFill="1" applyBorder="1" applyAlignment="1">
      <alignment horizontal="center"/>
    </xf>
    <xf numFmtId="0" fontId="0" fillId="34" borderId="25" xfId="0" applyFill="1" applyBorder="1"/>
    <xf numFmtId="0" fontId="26" fillId="34" borderId="0" xfId="0" applyFont="1" applyFill="1"/>
    <xf numFmtId="0" fontId="4" fillId="34" borderId="0" xfId="0" applyFont="1" applyFill="1" applyAlignment="1">
      <alignment horizontal="center"/>
    </xf>
    <xf numFmtId="0" fontId="78" fillId="34" borderId="0" xfId="0" applyFont="1" applyFill="1" applyAlignment="1">
      <alignment horizontal="center"/>
    </xf>
    <xf numFmtId="0" fontId="0" fillId="34" borderId="0" xfId="0" applyFill="1" applyAlignment="1">
      <alignment horizontal="left"/>
    </xf>
    <xf numFmtId="0" fontId="79" fillId="34" borderId="0" xfId="0" applyFont="1" applyFill="1"/>
    <xf numFmtId="0" fontId="80" fillId="34" borderId="0" xfId="0" applyFont="1" applyFill="1" applyAlignment="1">
      <alignment horizontal="center"/>
    </xf>
    <xf numFmtId="4" fontId="54" fillId="34" borderId="8" xfId="0" applyNumberFormat="1" applyFont="1" applyFill="1" applyBorder="1"/>
    <xf numFmtId="0" fontId="81" fillId="34" borderId="0" xfId="0" applyFont="1" applyFill="1" applyAlignment="1">
      <alignment horizontal="left"/>
    </xf>
    <xf numFmtId="0" fontId="82" fillId="34" borderId="8" xfId="0" applyFont="1" applyFill="1" applyBorder="1" applyAlignment="1">
      <alignment vertical="center"/>
    </xf>
    <xf numFmtId="0" fontId="83" fillId="34" borderId="0" xfId="1" applyFont="1" applyFill="1"/>
    <xf numFmtId="0" fontId="84" fillId="34" borderId="0" xfId="1" applyFont="1" applyFill="1"/>
    <xf numFmtId="0" fontId="47" fillId="34" borderId="0" xfId="1" applyFont="1" applyFill="1" applyAlignment="1">
      <alignment horizontal="center"/>
    </xf>
    <xf numFmtId="0" fontId="85" fillId="34" borderId="0" xfId="0" applyFont="1" applyFill="1" applyAlignment="1">
      <alignment horizontal="left" indent="1"/>
    </xf>
    <xf numFmtId="0" fontId="40" fillId="34" borderId="0" xfId="0" applyFont="1" applyFill="1"/>
    <xf numFmtId="0" fontId="0" fillId="34" borderId="0" xfId="0" applyFill="1" applyAlignment="1">
      <alignment horizontal="right" indent="1"/>
    </xf>
    <xf numFmtId="0" fontId="26" fillId="34" borderId="3" xfId="0" quotePrefix="1" applyFont="1" applyFill="1" applyBorder="1"/>
    <xf numFmtId="0" fontId="26" fillId="34" borderId="4" xfId="0" quotePrefix="1" applyFont="1" applyFill="1" applyBorder="1"/>
    <xf numFmtId="0" fontId="26" fillId="34" borderId="5" xfId="0" quotePrefix="1" applyFont="1" applyFill="1" applyBorder="1"/>
    <xf numFmtId="0" fontId="26" fillId="34" borderId="6" xfId="0" quotePrefix="1" applyFont="1" applyFill="1" applyBorder="1" applyAlignment="1">
      <alignment horizontal="center"/>
    </xf>
    <xf numFmtId="0" fontId="26" fillId="34" borderId="0" xfId="0" quotePrefix="1" applyFont="1" applyFill="1" applyAlignment="1">
      <alignment horizontal="center"/>
    </xf>
    <xf numFmtId="0" fontId="26" fillId="34" borderId="2" xfId="0" quotePrefix="1" applyFont="1" applyFill="1" applyBorder="1" applyAlignment="1">
      <alignment horizontal="center"/>
    </xf>
    <xf numFmtId="0" fontId="2" fillId="34" borderId="0" xfId="0" applyFont="1" applyFill="1" applyAlignment="1">
      <alignment horizontal="right" vertical="center"/>
    </xf>
    <xf numFmtId="0" fontId="2" fillId="34" borderId="0" xfId="0" applyFont="1" applyFill="1" applyAlignment="1">
      <alignment vertical="center"/>
    </xf>
    <xf numFmtId="0" fontId="2" fillId="34" borderId="0" xfId="0" applyFont="1" applyFill="1" applyAlignment="1">
      <alignment horizontal="center" vertical="center"/>
    </xf>
    <xf numFmtId="0" fontId="4" fillId="34" borderId="24" xfId="0" applyFont="1" applyFill="1" applyBorder="1" applyAlignment="1">
      <alignment horizontal="center"/>
    </xf>
    <xf numFmtId="0" fontId="0" fillId="34" borderId="24" xfId="0" applyFill="1" applyBorder="1" applyAlignment="1">
      <alignment horizontal="right" indent="1"/>
    </xf>
    <xf numFmtId="0" fontId="0" fillId="34" borderId="24" xfId="0" applyFill="1" applyBorder="1"/>
    <xf numFmtId="0" fontId="27" fillId="34" borderId="26" xfId="0" applyFont="1" applyFill="1" applyBorder="1" applyAlignment="1">
      <alignment horizontal="center"/>
    </xf>
    <xf numFmtId="0" fontId="26" fillId="34" borderId="26" xfId="0" applyFont="1" applyFill="1" applyBorder="1"/>
    <xf numFmtId="0" fontId="86" fillId="34" borderId="0" xfId="1" applyFont="1" applyFill="1"/>
    <xf numFmtId="0" fontId="87" fillId="34" borderId="0" xfId="1" quotePrefix="1" applyFont="1" applyFill="1" applyAlignment="1">
      <alignment horizontal="left" indent="1"/>
    </xf>
    <xf numFmtId="0" fontId="88" fillId="34" borderId="0" xfId="1" applyFont="1" applyFill="1"/>
    <xf numFmtId="0" fontId="24" fillId="34" borderId="0" xfId="1" applyFont="1" applyFill="1"/>
    <xf numFmtId="0" fontId="56" fillId="34" borderId="0" xfId="1" applyFont="1" applyFill="1"/>
    <xf numFmtId="0" fontId="89" fillId="34" borderId="0" xfId="0" applyFont="1" applyFill="1" applyAlignment="1">
      <alignment horizontal="left" vertical="center" readingOrder="1"/>
    </xf>
    <xf numFmtId="0" fontId="58" fillId="34" borderId="0" xfId="1" applyFont="1" applyFill="1"/>
    <xf numFmtId="0" fontId="90" fillId="34" borderId="0" xfId="0" applyFont="1" applyFill="1"/>
    <xf numFmtId="4" fontId="91" fillId="34" borderId="1" xfId="1" applyNumberFormat="1" applyFont="1" applyFill="1" applyBorder="1"/>
    <xf numFmtId="4" fontId="58" fillId="34" borderId="1" xfId="1" applyNumberFormat="1" applyFont="1" applyFill="1" applyBorder="1"/>
    <xf numFmtId="4" fontId="24" fillId="34" borderId="1" xfId="1" applyNumberFormat="1" applyFont="1" applyFill="1" applyBorder="1"/>
    <xf numFmtId="2" fontId="91" fillId="34" borderId="0" xfId="1" applyNumberFormat="1" applyFont="1" applyFill="1"/>
    <xf numFmtId="2" fontId="58" fillId="34" borderId="0" xfId="1" applyNumberFormat="1" applyFont="1" applyFill="1"/>
    <xf numFmtId="2" fontId="24" fillId="34" borderId="0" xfId="1" applyNumberFormat="1" applyFont="1" applyFill="1"/>
    <xf numFmtId="2" fontId="91" fillId="34" borderId="4" xfId="1" applyNumberFormat="1" applyFont="1" applyFill="1" applyBorder="1"/>
    <xf numFmtId="2" fontId="58" fillId="34" borderId="4" xfId="1" applyNumberFormat="1" applyFont="1" applyFill="1" applyBorder="1"/>
    <xf numFmtId="2" fontId="24" fillId="34" borderId="4" xfId="1" applyNumberFormat="1" applyFont="1" applyFill="1" applyBorder="1"/>
    <xf numFmtId="4" fontId="92" fillId="34" borderId="24" xfId="1" applyNumberFormat="1" applyFont="1" applyFill="1" applyBorder="1"/>
    <xf numFmtId="2" fontId="24" fillId="34" borderId="24" xfId="1" applyNumberFormat="1" applyFont="1" applyFill="1" applyBorder="1"/>
    <xf numFmtId="2" fontId="56" fillId="34" borderId="24" xfId="1" applyNumberFormat="1" applyFont="1" applyFill="1" applyBorder="1"/>
    <xf numFmtId="0" fontId="24" fillId="34" borderId="24" xfId="1" applyFont="1" applyFill="1" applyBorder="1"/>
    <xf numFmtId="4" fontId="92" fillId="34" borderId="0" xfId="1" applyNumberFormat="1" applyFont="1" applyFill="1"/>
    <xf numFmtId="0" fontId="92" fillId="34" borderId="0" xfId="1" applyFont="1" applyFill="1"/>
    <xf numFmtId="0" fontId="91" fillId="34" borderId="31" xfId="1" applyFont="1" applyFill="1" applyBorder="1"/>
    <xf numFmtId="0" fontId="91" fillId="34" borderId="32" xfId="1" applyFont="1" applyFill="1" applyBorder="1"/>
    <xf numFmtId="4" fontId="24" fillId="34" borderId="24" xfId="1" applyNumberFormat="1" applyFont="1" applyFill="1" applyBorder="1"/>
    <xf numFmtId="0" fontId="93" fillId="34" borderId="24" xfId="1" applyFont="1" applyFill="1" applyBorder="1" applyAlignment="1">
      <alignment horizontal="center" vertical="center" wrapText="1"/>
    </xf>
    <xf numFmtId="0" fontId="94" fillId="34" borderId="24" xfId="1" applyFont="1" applyFill="1" applyBorder="1" applyAlignment="1">
      <alignment horizontal="center" vertical="center" wrapText="1"/>
    </xf>
    <xf numFmtId="0" fontId="56" fillId="34" borderId="24" xfId="1" applyFont="1" applyFill="1" applyBorder="1" applyAlignment="1">
      <alignment horizontal="center" vertical="center" wrapText="1"/>
    </xf>
    <xf numFmtId="0" fontId="94" fillId="34" borderId="24" xfId="1" applyFont="1" applyFill="1" applyBorder="1" applyAlignment="1">
      <alignment horizontal="center" vertical="center"/>
    </xf>
    <xf numFmtId="9" fontId="56" fillId="34" borderId="0" xfId="1" applyNumberFormat="1" applyFont="1" applyFill="1"/>
    <xf numFmtId="0" fontId="56" fillId="0" borderId="0" xfId="1" applyFont="1"/>
    <xf numFmtId="0" fontId="89" fillId="0" borderId="0" xfId="0" applyFont="1" applyAlignment="1">
      <alignment horizontal="left" vertical="center" readingOrder="1"/>
    </xf>
    <xf numFmtId="0" fontId="95" fillId="0" borderId="0" xfId="1" applyFont="1" applyAlignment="1">
      <alignment horizontal="left"/>
    </xf>
    <xf numFmtId="0" fontId="90" fillId="0" borderId="0" xfId="0" applyFont="1"/>
    <xf numFmtId="4" fontId="24" fillId="0" borderId="0" xfId="1" applyNumberFormat="1" applyFont="1"/>
    <xf numFmtId="4" fontId="58" fillId="0" borderId="0" xfId="1" applyNumberFormat="1" applyFont="1"/>
    <xf numFmtId="4" fontId="24" fillId="0" borderId="1" xfId="1" applyNumberFormat="1" applyFont="1" applyBorder="1"/>
    <xf numFmtId="4" fontId="58" fillId="0" borderId="1" xfId="1" applyNumberFormat="1" applyFont="1" applyBorder="1"/>
    <xf numFmtId="2" fontId="24" fillId="0" borderId="0" xfId="1" applyNumberFormat="1" applyFont="1"/>
    <xf numFmtId="2" fontId="58" fillId="0" borderId="0" xfId="1" applyNumberFormat="1" applyFont="1"/>
    <xf numFmtId="2" fontId="24" fillId="0" borderId="4" xfId="1" applyNumberFormat="1" applyFont="1" applyBorder="1"/>
    <xf numFmtId="2" fontId="58" fillId="0" borderId="4" xfId="1" applyNumberFormat="1" applyFont="1" applyBorder="1"/>
    <xf numFmtId="4" fontId="92" fillId="0" borderId="0" xfId="1" applyNumberFormat="1" applyFont="1"/>
    <xf numFmtId="0" fontId="92" fillId="0" borderId="0" xfId="1" applyFont="1"/>
    <xf numFmtId="0" fontId="91" fillId="0" borderId="0" xfId="1" applyFont="1"/>
    <xf numFmtId="0" fontId="93" fillId="0" borderId="33" xfId="1" applyFont="1" applyBorder="1" applyAlignment="1">
      <alignment horizontal="center" vertical="center" wrapText="1"/>
    </xf>
    <xf numFmtId="0" fontId="94" fillId="0" borderId="33" xfId="1" applyFont="1" applyBorder="1" applyAlignment="1">
      <alignment horizontal="center" vertical="center" wrapText="1"/>
    </xf>
    <xf numFmtId="0" fontId="56" fillId="0" borderId="33" xfId="1" applyFont="1" applyBorder="1" applyAlignment="1">
      <alignment horizontal="center" vertical="center" wrapText="1"/>
    </xf>
    <xf numFmtId="0" fontId="94" fillId="0" borderId="33" xfId="1" applyFont="1" applyBorder="1" applyAlignment="1">
      <alignment horizontal="center" vertical="center"/>
    </xf>
    <xf numFmtId="9" fontId="56" fillId="0" borderId="0" xfId="1" applyNumberFormat="1" applyFont="1"/>
    <xf numFmtId="0" fontId="97" fillId="34" borderId="0" xfId="0" applyFont="1" applyFill="1" applyAlignment="1">
      <alignment vertical="top"/>
    </xf>
    <xf numFmtId="0" fontId="68" fillId="34" borderId="0" xfId="0" applyFont="1" applyFill="1" applyAlignment="1">
      <alignment horizontal="center"/>
    </xf>
    <xf numFmtId="0" fontId="68" fillId="34" borderId="0" xfId="0" applyFont="1" applyFill="1" applyAlignment="1">
      <alignment horizontal="left" indent="1"/>
    </xf>
    <xf numFmtId="0" fontId="99" fillId="34" borderId="0" xfId="0" applyFont="1" applyFill="1" applyAlignment="1">
      <alignment horizontal="left" indent="1"/>
    </xf>
    <xf numFmtId="0" fontId="66" fillId="34" borderId="0" xfId="0" applyFont="1" applyFill="1" applyAlignment="1">
      <alignment horizontal="left" indent="2"/>
    </xf>
    <xf numFmtId="0" fontId="39" fillId="34" borderId="0" xfId="50" applyFont="1" applyFill="1" applyAlignment="1">
      <alignment horizontal="center"/>
    </xf>
    <xf numFmtId="0" fontId="0" fillId="34" borderId="0" xfId="0" applyFill="1" applyAlignment="1">
      <alignment vertical="top"/>
    </xf>
    <xf numFmtId="0" fontId="39" fillId="34" borderId="0" xfId="50" applyFont="1" applyFill="1" applyAlignment="1">
      <alignment horizontal="left"/>
    </xf>
    <xf numFmtId="0" fontId="0" fillId="42" borderId="3" xfId="0" applyFill="1" applyBorder="1"/>
    <xf numFmtId="0" fontId="0" fillId="43" borderId="4" xfId="0" applyFill="1" applyBorder="1" applyAlignment="1">
      <alignment horizontal="center"/>
    </xf>
    <xf numFmtId="0" fontId="0" fillId="43" borderId="5" xfId="0" applyFill="1" applyBorder="1" applyAlignment="1">
      <alignment horizontal="center"/>
    </xf>
    <xf numFmtId="0" fontId="0" fillId="43" borderId="6" xfId="0" applyFill="1" applyBorder="1" applyAlignment="1">
      <alignment horizontal="center"/>
    </xf>
    <xf numFmtId="0" fontId="0" fillId="0" borderId="2" xfId="0" applyBorder="1"/>
    <xf numFmtId="0" fontId="0" fillId="43" borderId="7" xfId="0" applyFill="1" applyBorder="1" applyAlignment="1">
      <alignment horizontal="center"/>
    </xf>
    <xf numFmtId="0" fontId="0" fillId="0" borderId="1" xfId="0" applyBorder="1"/>
    <xf numFmtId="0" fontId="0" fillId="0" borderId="34" xfId="0" applyBorder="1"/>
    <xf numFmtId="9" fontId="103" fillId="5" borderId="13" xfId="13" applyNumberFormat="1" applyFont="1" applyAlignment="1">
      <alignment horizontal="right" vertical="center"/>
    </xf>
    <xf numFmtId="9" fontId="103" fillId="5" borderId="13" xfId="13" applyNumberFormat="1" applyFont="1" applyAlignment="1">
      <alignment vertical="center"/>
    </xf>
    <xf numFmtId="44" fontId="103" fillId="5" borderId="13" xfId="13" applyNumberFormat="1" applyFont="1" applyAlignment="1">
      <alignment horizontal="right" vertical="center"/>
    </xf>
    <xf numFmtId="0" fontId="61" fillId="34" borderId="0" xfId="0" applyFont="1" applyFill="1" applyAlignment="1">
      <alignment vertical="top"/>
    </xf>
    <xf numFmtId="166" fontId="59" fillId="34" borderId="0" xfId="46" applyNumberFormat="1" applyFont="1" applyFill="1"/>
    <xf numFmtId="2" fontId="59" fillId="34" borderId="0" xfId="48" applyNumberFormat="1" applyFont="1" applyFill="1"/>
    <xf numFmtId="0" fontId="59" fillId="34" borderId="0" xfId="1" applyFont="1" applyFill="1"/>
    <xf numFmtId="0" fontId="59" fillId="34" borderId="0" xfId="1" applyFont="1" applyFill="1" applyAlignment="1">
      <alignment vertical="center"/>
    </xf>
    <xf numFmtId="0" fontId="60" fillId="34" borderId="3" xfId="55" applyFont="1" applyFill="1" applyBorder="1" applyAlignment="1">
      <alignment horizontal="left" vertical="center"/>
    </xf>
    <xf numFmtId="9" fontId="103" fillId="34" borderId="13" xfId="13" applyNumberFormat="1" applyFont="1" applyFill="1" applyAlignment="1">
      <alignment horizontal="right" vertical="center"/>
    </xf>
    <xf numFmtId="0" fontId="24" fillId="34" borderId="0" xfId="1" applyFont="1" applyFill="1" applyAlignment="1">
      <alignment vertical="center"/>
    </xf>
    <xf numFmtId="0" fontId="60" fillId="34" borderId="6" xfId="1" applyFont="1" applyFill="1" applyBorder="1" applyAlignment="1">
      <alignment horizontal="left" vertical="center"/>
    </xf>
    <xf numFmtId="9" fontId="103" fillId="34" borderId="13" xfId="13" applyNumberFormat="1" applyFont="1" applyFill="1" applyAlignment="1">
      <alignment vertical="center"/>
    </xf>
    <xf numFmtId="0" fontId="60" fillId="34" borderId="7" xfId="55" applyFont="1" applyFill="1" applyBorder="1" applyAlignment="1">
      <alignment horizontal="left" vertical="center"/>
    </xf>
    <xf numFmtId="44" fontId="103" fillId="34" borderId="13" xfId="13" applyNumberFormat="1" applyFont="1" applyFill="1" applyAlignment="1">
      <alignment horizontal="right" vertical="center"/>
    </xf>
    <xf numFmtId="0" fontId="59" fillId="34" borderId="0" xfId="0" applyFont="1" applyFill="1"/>
    <xf numFmtId="9" fontId="59" fillId="34" borderId="0" xfId="0" applyNumberFormat="1" applyFont="1" applyFill="1"/>
    <xf numFmtId="44" fontId="59" fillId="34" borderId="0" xfId="56" applyFont="1" applyFill="1"/>
    <xf numFmtId="0" fontId="23" fillId="34" borderId="0" xfId="1" applyFont="1" applyFill="1"/>
    <xf numFmtId="0" fontId="104" fillId="34" borderId="0" xfId="47" applyFont="1" applyFill="1"/>
    <xf numFmtId="0" fontId="105" fillId="34" borderId="0" xfId="0" applyFont="1" applyFill="1"/>
    <xf numFmtId="0" fontId="106" fillId="34" borderId="0" xfId="0" applyFont="1" applyFill="1"/>
    <xf numFmtId="0" fontId="105" fillId="34" borderId="0" xfId="0" applyFont="1" applyFill="1" applyAlignment="1">
      <alignment horizontal="left" vertical="top" indent="1"/>
    </xf>
    <xf numFmtId="0" fontId="107" fillId="0" borderId="0" xfId="0" applyFont="1"/>
    <xf numFmtId="0" fontId="108" fillId="0" borderId="2" xfId="0" applyFont="1" applyBorder="1"/>
    <xf numFmtId="0" fontId="108" fillId="34" borderId="0" xfId="0" applyFont="1" applyFill="1" applyAlignment="1">
      <alignment horizontal="left"/>
    </xf>
    <xf numFmtId="0" fontId="109" fillId="0" borderId="1" xfId="0" applyFont="1" applyBorder="1"/>
    <xf numFmtId="0" fontId="109" fillId="34" borderId="0" xfId="0" applyFont="1" applyFill="1" applyAlignment="1">
      <alignment horizontal="left"/>
    </xf>
    <xf numFmtId="9" fontId="48" fillId="34" borderId="0" xfId="57" applyNumberFormat="1" applyFont="1" applyFill="1" applyAlignment="1">
      <alignment horizontal="center" vertical="center" wrapText="1"/>
    </xf>
    <xf numFmtId="0" fontId="110" fillId="34" borderId="0" xfId="57" applyFont="1" applyFill="1" applyAlignment="1">
      <alignment wrapText="1"/>
    </xf>
    <xf numFmtId="0" fontId="42" fillId="34" borderId="0" xfId="57" applyFont="1" applyFill="1"/>
    <xf numFmtId="0" fontId="111" fillId="34" borderId="0" xfId="57" applyFont="1" applyFill="1" applyAlignment="1">
      <alignment horizontal="left" indent="1"/>
    </xf>
    <xf numFmtId="0" fontId="111" fillId="34" borderId="0" xfId="57" applyFont="1" applyFill="1"/>
    <xf numFmtId="0" fontId="111" fillId="34" borderId="0" xfId="57" applyFont="1" applyFill="1" applyAlignment="1">
      <alignment horizontal="center" vertical="center"/>
    </xf>
    <xf numFmtId="0" fontId="112" fillId="34" borderId="0" xfId="57" applyFont="1" applyFill="1" applyAlignment="1">
      <alignment wrapText="1"/>
    </xf>
    <xf numFmtId="0" fontId="111" fillId="34" borderId="24" xfId="57" applyFont="1" applyFill="1" applyBorder="1" applyAlignment="1">
      <alignment horizontal="center" vertical="center" wrapText="1"/>
    </xf>
    <xf numFmtId="0" fontId="112" fillId="34" borderId="0" xfId="57" applyFont="1" applyFill="1" applyAlignment="1">
      <alignment vertical="center" wrapText="1"/>
    </xf>
    <xf numFmtId="0" fontId="42" fillId="34" borderId="0" xfId="57" applyFont="1" applyFill="1" applyAlignment="1">
      <alignment vertical="center"/>
    </xf>
    <xf numFmtId="0" fontId="112" fillId="34" borderId="24" xfId="57" applyFont="1" applyFill="1" applyBorder="1" applyAlignment="1">
      <alignment horizontal="left" wrapText="1" indent="1"/>
    </xf>
    <xf numFmtId="0" fontId="111" fillId="34" borderId="24" xfId="57" applyFont="1" applyFill="1" applyBorder="1" applyAlignment="1">
      <alignment horizontal="left"/>
    </xf>
    <xf numFmtId="166" fontId="113" fillId="34" borderId="24" xfId="46" applyNumberFormat="1" applyFont="1" applyFill="1" applyBorder="1"/>
    <xf numFmtId="43" fontId="111" fillId="34" borderId="24" xfId="57" applyNumberFormat="1" applyFont="1" applyFill="1" applyBorder="1"/>
    <xf numFmtId="0" fontId="111" fillId="34" borderId="24" xfId="57" applyFont="1" applyFill="1" applyBorder="1"/>
    <xf numFmtId="0" fontId="112" fillId="34" borderId="0" xfId="57" applyFont="1" applyFill="1" applyAlignment="1">
      <alignment horizontal="left" vertical="center" wrapText="1"/>
    </xf>
    <xf numFmtId="0" fontId="42" fillId="34" borderId="0" xfId="57" applyFont="1" applyFill="1" applyAlignment="1">
      <alignment horizontal="left" indent="1"/>
    </xf>
    <xf numFmtId="0" fontId="100" fillId="34" borderId="0" xfId="57" applyFont="1" applyFill="1" applyAlignment="1">
      <alignment wrapText="1"/>
    </xf>
    <xf numFmtId="0" fontId="101" fillId="34" borderId="0" xfId="57" applyFont="1" applyFill="1"/>
    <xf numFmtId="0" fontId="100" fillId="34" borderId="0" xfId="57" applyFont="1" applyFill="1" applyAlignment="1">
      <alignment vertical="center" wrapText="1"/>
    </xf>
    <xf numFmtId="0" fontId="101" fillId="34" borderId="0" xfId="57" applyFont="1" applyFill="1" applyAlignment="1">
      <alignment vertical="center"/>
    </xf>
    <xf numFmtId="0" fontId="100" fillId="34" borderId="0" xfId="57" applyFont="1" applyFill="1" applyAlignment="1">
      <alignment horizontal="left" vertical="center" wrapText="1"/>
    </xf>
    <xf numFmtId="0" fontId="101" fillId="34" borderId="0" xfId="57" applyFont="1" applyFill="1" applyAlignment="1">
      <alignment horizontal="left" indent="1"/>
    </xf>
    <xf numFmtId="0" fontId="100" fillId="34" borderId="0" xfId="57" quotePrefix="1" applyFont="1" applyFill="1" applyAlignment="1">
      <alignment wrapText="1"/>
    </xf>
    <xf numFmtId="0" fontId="36" fillId="0" borderId="0" xfId="0" applyFont="1"/>
    <xf numFmtId="0" fontId="115" fillId="0" borderId="0" xfId="0" applyFont="1"/>
    <xf numFmtId="4" fontId="42" fillId="34" borderId="0" xfId="1" applyNumberFormat="1" applyFont="1" applyFill="1"/>
    <xf numFmtId="0" fontId="117" fillId="34" borderId="0" xfId="47" applyFont="1" applyFill="1" applyAlignment="1">
      <alignment horizontal="left" vertical="top" indent="1"/>
    </xf>
    <xf numFmtId="0" fontId="1" fillId="34" borderId="0" xfId="0" applyFont="1" applyFill="1" applyAlignment="1">
      <alignment horizontal="left" indent="3"/>
    </xf>
    <xf numFmtId="169" fontId="0" fillId="36" borderId="0" xfId="0" applyNumberFormat="1" applyFill="1"/>
    <xf numFmtId="166" fontId="0" fillId="41" borderId="0" xfId="54" applyNumberFormat="1" applyFont="1" applyFill="1"/>
    <xf numFmtId="3" fontId="2" fillId="34" borderId="0" xfId="1" applyNumberFormat="1" applyFill="1"/>
    <xf numFmtId="10" fontId="2" fillId="34" borderId="0" xfId="1" applyNumberFormat="1" applyFill="1"/>
    <xf numFmtId="166" fontId="2" fillId="34" borderId="0" xfId="54" applyNumberFormat="1" applyFont="1" applyFill="1"/>
    <xf numFmtId="9" fontId="118" fillId="34" borderId="0" xfId="57" applyNumberFormat="1" applyFont="1" applyFill="1" applyAlignment="1">
      <alignment horizontal="center" vertical="center" wrapText="1"/>
    </xf>
    <xf numFmtId="9" fontId="119" fillId="34" borderId="0" xfId="57" applyNumberFormat="1" applyFont="1" applyFill="1" applyAlignment="1">
      <alignment horizontal="center" vertical="center" wrapText="1"/>
    </xf>
    <xf numFmtId="0" fontId="120" fillId="34" borderId="0" xfId="57" applyFont="1" applyFill="1" applyAlignment="1">
      <alignment horizontal="left" indent="1"/>
    </xf>
    <xf numFmtId="0" fontId="120" fillId="34" borderId="0" xfId="57" applyFont="1" applyFill="1"/>
    <xf numFmtId="0" fontId="120" fillId="34" borderId="0" xfId="57" applyFont="1" applyFill="1" applyAlignment="1">
      <alignment horizontal="center" vertical="center"/>
    </xf>
    <xf numFmtId="0" fontId="118" fillId="34" borderId="24" xfId="57" applyFont="1" applyFill="1" applyBorder="1" applyAlignment="1">
      <alignment horizontal="center" vertical="center" wrapText="1"/>
    </xf>
    <xf numFmtId="0" fontId="121" fillId="34" borderId="24" xfId="57" applyFont="1" applyFill="1" applyBorder="1" applyAlignment="1">
      <alignment horizontal="left" wrapText="1" indent="1"/>
    </xf>
    <xf numFmtId="0" fontId="120" fillId="34" borderId="24" xfId="57" applyFont="1" applyFill="1" applyBorder="1" applyAlignment="1">
      <alignment horizontal="left"/>
    </xf>
    <xf numFmtId="166" fontId="122" fillId="34" borderId="24" xfId="46" applyNumberFormat="1" applyFont="1" applyFill="1" applyBorder="1"/>
    <xf numFmtId="166" fontId="123" fillId="34" borderId="24" xfId="54" applyNumberFormat="1" applyFont="1" applyFill="1" applyBorder="1" applyAlignment="1">
      <alignment wrapText="1"/>
    </xf>
    <xf numFmtId="166" fontId="124" fillId="34" borderId="24" xfId="46" applyNumberFormat="1" applyFont="1" applyFill="1" applyBorder="1"/>
    <xf numFmtId="9" fontId="125" fillId="34" borderId="0" xfId="57" applyNumberFormat="1" applyFont="1" applyFill="1" applyAlignment="1">
      <alignment horizontal="center" vertical="center" wrapText="1"/>
    </xf>
    <xf numFmtId="0" fontId="126" fillId="34" borderId="22" xfId="57" applyFont="1" applyFill="1" applyBorder="1" applyAlignment="1">
      <alignment horizontal="center" vertical="center" wrapText="1"/>
    </xf>
    <xf numFmtId="0" fontId="127" fillId="34" borderId="22" xfId="57" applyFont="1" applyFill="1" applyBorder="1" applyAlignment="1">
      <alignment horizontal="left" wrapText="1" indent="1"/>
    </xf>
    <xf numFmtId="0" fontId="126" fillId="34" borderId="22" xfId="57" applyFont="1" applyFill="1" applyBorder="1" applyAlignment="1">
      <alignment horizontal="left"/>
    </xf>
    <xf numFmtId="166" fontId="128" fillId="34" borderId="22" xfId="46" applyNumberFormat="1" applyFont="1" applyFill="1" applyBorder="1"/>
    <xf numFmtId="43" fontId="129" fillId="34" borderId="22" xfId="57" applyNumberFormat="1" applyFont="1" applyFill="1" applyBorder="1"/>
    <xf numFmtId="0" fontId="129" fillId="34" borderId="22" xfId="57" applyFont="1" applyFill="1" applyBorder="1"/>
    <xf numFmtId="0" fontId="31" fillId="34" borderId="0" xfId="47" applyFill="1" applyAlignment="1">
      <alignment vertical="center"/>
    </xf>
    <xf numFmtId="0" fontId="33" fillId="34" borderId="0" xfId="0" applyFont="1" applyFill="1" applyAlignment="1">
      <alignment vertical="center"/>
    </xf>
    <xf numFmtId="0" fontId="35" fillId="34" borderId="0" xfId="0" applyFont="1" applyFill="1" applyAlignment="1">
      <alignment vertical="center" wrapText="1"/>
    </xf>
    <xf numFmtId="0" fontId="33" fillId="34" borderId="0" xfId="0" applyFont="1" applyFill="1" applyAlignment="1">
      <alignment horizontal="center" vertical="center"/>
    </xf>
    <xf numFmtId="0" fontId="25" fillId="34" borderId="22" xfId="0" applyFont="1" applyFill="1" applyBorder="1" applyAlignment="1">
      <alignment horizontal="center"/>
    </xf>
    <xf numFmtId="0" fontId="0" fillId="34" borderId="22" xfId="0" applyFill="1" applyBorder="1"/>
    <xf numFmtId="0" fontId="0" fillId="34" borderId="22" xfId="0" applyFill="1" applyBorder="1" applyAlignment="1">
      <alignment horizontal="left" indent="2"/>
    </xf>
    <xf numFmtId="0" fontId="0" fillId="34" borderId="22" xfId="0" applyFill="1" applyBorder="1" applyAlignment="1">
      <alignment wrapText="1"/>
    </xf>
    <xf numFmtId="0" fontId="130" fillId="34" borderId="30" xfId="1" applyFont="1" applyFill="1" applyBorder="1"/>
    <xf numFmtId="0" fontId="130" fillId="34" borderId="29" xfId="1" applyFont="1" applyFill="1" applyBorder="1"/>
    <xf numFmtId="0" fontId="130" fillId="34" borderId="28" xfId="1" applyFont="1" applyFill="1" applyBorder="1"/>
    <xf numFmtId="0" fontId="130" fillId="34" borderId="27" xfId="1" applyFont="1" applyFill="1" applyBorder="1"/>
    <xf numFmtId="0" fontId="131" fillId="34" borderId="0" xfId="0" applyFont="1" applyFill="1" applyAlignment="1">
      <alignment vertical="center"/>
    </xf>
    <xf numFmtId="16" fontId="0" fillId="34" borderId="0" xfId="0" applyNumberFormat="1" applyFill="1"/>
    <xf numFmtId="3" fontId="42" fillId="34" borderId="0" xfId="1" applyNumberFormat="1" applyFont="1" applyFill="1"/>
    <xf numFmtId="10" fontId="42" fillId="34" borderId="0" xfId="1" applyNumberFormat="1" applyFont="1" applyFill="1"/>
    <xf numFmtId="0" fontId="132" fillId="34" borderId="0" xfId="47" applyFont="1" applyFill="1"/>
    <xf numFmtId="0" fontId="133" fillId="34" borderId="0" xfId="1" applyFont="1" applyFill="1"/>
    <xf numFmtId="0" fontId="19" fillId="44" borderId="0" xfId="0" applyFont="1" applyFill="1" applyAlignment="1">
      <alignment horizontal="center"/>
    </xf>
    <xf numFmtId="0" fontId="0" fillId="34" borderId="22" xfId="0" applyFill="1" applyBorder="1" applyAlignment="1">
      <alignment horizontal="left" indent="1"/>
    </xf>
    <xf numFmtId="0" fontId="66" fillId="34" borderId="0" xfId="0" applyFont="1" applyFill="1" applyAlignment="1">
      <alignment horizontal="left" indent="4"/>
    </xf>
    <xf numFmtId="0" fontId="96" fillId="34" borderId="0" xfId="0" applyFont="1" applyFill="1" applyAlignment="1">
      <alignment horizontal="left" vertical="top" indent="2"/>
    </xf>
    <xf numFmtId="0" fontId="55" fillId="34" borderId="0" xfId="0" applyFont="1" applyFill="1" applyAlignment="1">
      <alignment horizontal="left" vertical="top" indent="2"/>
    </xf>
    <xf numFmtId="0" fontId="68" fillId="34" borderId="0" xfId="0" applyFont="1" applyFill="1" applyAlignment="1">
      <alignment horizontal="left" indent="2"/>
    </xf>
    <xf numFmtId="0" fontId="66" fillId="34" borderId="0" xfId="0" applyFont="1" applyFill="1" applyAlignment="1">
      <alignment horizontal="left" indent="5"/>
    </xf>
    <xf numFmtId="0" fontId="98" fillId="34" borderId="0" xfId="0" applyFont="1" applyFill="1" applyAlignment="1">
      <alignment horizontal="left" indent="5"/>
    </xf>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10" fontId="0" fillId="46" borderId="0" xfId="0" applyNumberFormat="1" applyFill="1"/>
    <xf numFmtId="10" fontId="0" fillId="48" borderId="0" xfId="0" applyNumberFormat="1" applyFill="1"/>
    <xf numFmtId="10" fontId="0" fillId="47" borderId="0" xfId="0" applyNumberFormat="1" applyFill="1"/>
    <xf numFmtId="10" fontId="0" fillId="49" borderId="0" xfId="0" applyNumberFormat="1" applyFill="1"/>
    <xf numFmtId="2" fontId="0" fillId="49" borderId="0" xfId="0" applyNumberFormat="1" applyFill="1"/>
    <xf numFmtId="0" fontId="0" fillId="50" borderId="0" xfId="0" applyFill="1"/>
    <xf numFmtId="10" fontId="0" fillId="50" borderId="0" xfId="0" applyNumberFormat="1" applyFill="1"/>
    <xf numFmtId="0" fontId="70" fillId="0" borderId="0" xfId="0" applyFont="1" applyAlignment="1">
      <alignment horizontal="left" vertical="center" wrapText="1" indent="1"/>
    </xf>
    <xf numFmtId="0" fontId="74" fillId="0" borderId="0" xfId="0" applyFont="1" applyAlignment="1">
      <alignment horizontal="left" vertical="center" wrapText="1" indent="1"/>
    </xf>
    <xf numFmtId="0" fontId="2" fillId="34" borderId="3" xfId="0" applyFont="1" applyFill="1" applyBorder="1" applyAlignment="1">
      <alignment horizontal="center" vertical="center"/>
    </xf>
    <xf numFmtId="0" fontId="2" fillId="34" borderId="4" xfId="0" applyFont="1" applyFill="1" applyBorder="1" applyAlignment="1">
      <alignment horizontal="center" vertical="center"/>
    </xf>
    <xf numFmtId="0" fontId="2" fillId="34" borderId="5" xfId="0" applyFont="1" applyFill="1" applyBorder="1" applyAlignment="1">
      <alignment horizontal="center" vertical="center"/>
    </xf>
    <xf numFmtId="0" fontId="28" fillId="34" borderId="26" xfId="0" applyFont="1" applyFill="1" applyBorder="1" applyAlignment="1">
      <alignment horizontal="center" vertical="center"/>
    </xf>
    <xf numFmtId="0" fontId="47" fillId="34" borderId="3" xfId="1" applyFont="1" applyFill="1" applyBorder="1" applyAlignment="1">
      <alignment horizontal="center"/>
    </xf>
    <xf numFmtId="0" fontId="47" fillId="34" borderId="4" xfId="1" applyFont="1" applyFill="1" applyBorder="1" applyAlignment="1">
      <alignment horizontal="center"/>
    </xf>
    <xf numFmtId="0" fontId="47" fillId="34" borderId="5" xfId="1" applyFont="1" applyFill="1" applyBorder="1" applyAlignment="1">
      <alignment horizontal="center"/>
    </xf>
    <xf numFmtId="0" fontId="133" fillId="34" borderId="0" xfId="1" applyFont="1" applyFill="1" applyAlignment="1">
      <alignment horizontal="left" vertical="center" wrapText="1" indent="1"/>
    </xf>
    <xf numFmtId="0" fontId="45" fillId="34" borderId="0" xfId="1" applyFont="1" applyFill="1" applyAlignment="1">
      <alignment horizontal="center"/>
    </xf>
    <xf numFmtId="0" fontId="56" fillId="34" borderId="0" xfId="0" applyFont="1" applyFill="1" applyAlignment="1">
      <alignment horizontal="center" vertical="center" wrapText="1"/>
    </xf>
    <xf numFmtId="0" fontId="7" fillId="34" borderId="0" xfId="0" applyFont="1" applyFill="1" applyAlignment="1">
      <alignment horizontal="center" vertical="center" wrapText="1"/>
    </xf>
    <xf numFmtId="2" fontId="25" fillId="0" borderId="1" xfId="48" applyNumberFormat="1" applyFont="1" applyBorder="1" applyAlignment="1">
      <alignment horizontal="center" vertical="center"/>
    </xf>
    <xf numFmtId="2" fontId="59" fillId="0" borderId="21" xfId="48" applyNumberFormat="1" applyFont="1" applyBorder="1" applyAlignment="1">
      <alignment horizontal="center"/>
    </xf>
    <xf numFmtId="2" fontId="59" fillId="0" borderId="20" xfId="48" applyNumberFormat="1" applyFont="1" applyBorder="1" applyAlignment="1">
      <alignment horizontal="center"/>
    </xf>
    <xf numFmtId="0" fontId="48" fillId="34" borderId="0" xfId="57" applyFont="1" applyFill="1" applyAlignment="1">
      <alignment horizontal="right" vertical="center" wrapText="1"/>
    </xf>
    <xf numFmtId="0" fontId="111" fillId="34" borderId="3" xfId="57" applyFont="1" applyFill="1" applyBorder="1" applyAlignment="1">
      <alignment horizontal="center" vertical="center"/>
    </xf>
    <xf numFmtId="0" fontId="111" fillId="34" borderId="4" xfId="57" applyFont="1" applyFill="1" applyBorder="1" applyAlignment="1">
      <alignment horizontal="center" vertical="center"/>
    </xf>
    <xf numFmtId="0" fontId="111" fillId="34" borderId="5" xfId="57" applyFont="1" applyFill="1" applyBorder="1" applyAlignment="1">
      <alignment horizontal="center" vertical="center"/>
    </xf>
    <xf numFmtId="0" fontId="111" fillId="34" borderId="24" xfId="57" applyFont="1" applyFill="1" applyBorder="1" applyAlignment="1">
      <alignment horizontal="center" vertical="center" wrapText="1"/>
    </xf>
    <xf numFmtId="0" fontId="125" fillId="34" borderId="0" xfId="57" applyFont="1" applyFill="1" applyAlignment="1">
      <alignment horizontal="right" vertical="center" wrapText="1"/>
    </xf>
    <xf numFmtId="0" fontId="126" fillId="34" borderId="22" xfId="57" applyFont="1" applyFill="1" applyBorder="1" applyAlignment="1">
      <alignment horizontal="center" vertical="center"/>
    </xf>
    <xf numFmtId="0" fontId="126" fillId="34" borderId="22" xfId="57" applyFont="1" applyFill="1" applyBorder="1" applyAlignment="1">
      <alignment horizontal="center" vertical="center" wrapText="1"/>
    </xf>
    <xf numFmtId="0" fontId="118" fillId="34" borderId="0" xfId="57" applyFont="1" applyFill="1" applyAlignment="1">
      <alignment horizontal="center" vertical="center" wrapText="1"/>
    </xf>
    <xf numFmtId="0" fontId="120" fillId="34" borderId="3" xfId="57" applyFont="1" applyFill="1" applyBorder="1" applyAlignment="1">
      <alignment horizontal="center" vertical="center"/>
    </xf>
    <xf numFmtId="0" fontId="120" fillId="34" borderId="4" xfId="57" applyFont="1" applyFill="1" applyBorder="1" applyAlignment="1">
      <alignment horizontal="center" vertical="center"/>
    </xf>
    <xf numFmtId="0" fontId="120" fillId="34" borderId="5" xfId="57" applyFont="1" applyFill="1" applyBorder="1" applyAlignment="1">
      <alignment horizontal="center" vertical="center"/>
    </xf>
    <xf numFmtId="0" fontId="118" fillId="34" borderId="24" xfId="57" applyFont="1" applyFill="1" applyBorder="1" applyAlignment="1">
      <alignment horizontal="center" vertical="center" wrapText="1"/>
    </xf>
  </cellXfs>
  <cellStyles count="58">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xfId="54" builtinId="3"/>
    <cellStyle name="Comma 2" xfId="46" xr:uid="{00000000-0005-0000-0000-00001B000000}"/>
    <cellStyle name="Comma 2 2" xfId="52" xr:uid="{00000000-0005-0000-0000-00001C000000}"/>
    <cellStyle name="Currency" xfId="56" builtinId="4"/>
    <cellStyle name="Currency 2" xfId="3" xr:uid="{00000000-0005-0000-0000-00001D000000}"/>
    <cellStyle name="Currency 2 2" xfId="48" xr:uid="{00000000-0005-0000-0000-00001E000000}"/>
    <cellStyle name="Currency 3" xfId="51" xr:uid="{00000000-0005-0000-0000-00001F000000}"/>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7" builtinId="8"/>
    <cellStyle name="Input" xfId="13" builtinId="20" customBuiltin="1"/>
    <cellStyle name="Input 2" xfId="55" xr:uid="{D9F2B85D-1343-4D30-8B78-46CBB9510246}"/>
    <cellStyle name="Linked Cell" xfId="16" builtinId="24" customBuiltin="1"/>
    <cellStyle name="Neutral" xfId="12" builtinId="28" customBuiltin="1"/>
    <cellStyle name="Normal" xfId="0" builtinId="0"/>
    <cellStyle name="Normal 2" xfId="1" xr:uid="{00000000-0005-0000-0000-00002B000000}"/>
    <cellStyle name="Normal 2 2" xfId="2" xr:uid="{00000000-0005-0000-0000-00002C000000}"/>
    <cellStyle name="Normal 2 2 2" xfId="57" xr:uid="{E3512194-141F-485F-B639-092DC43A6B18}"/>
    <cellStyle name="Normal 3" xfId="4" xr:uid="{00000000-0005-0000-0000-00002D000000}"/>
    <cellStyle name="Normal 3 2" xfId="49" xr:uid="{00000000-0005-0000-0000-00002E000000}"/>
    <cellStyle name="Normal 4" xfId="50" xr:uid="{00000000-0005-0000-0000-00002F000000}"/>
    <cellStyle name="Normal 5" xfId="53" xr:uid="{00000000-0005-0000-0000-000030000000}"/>
    <cellStyle name="Note" xfId="19" builtinId="10" customBuiltin="1"/>
    <cellStyle name="Output" xfId="14" builtinId="21" customBuiltin="1"/>
    <cellStyle name="Title" xfId="5" builtinId="15" customBuiltin="1"/>
    <cellStyle name="Total" xfId="21" builtinId="25" customBuiltin="1"/>
    <cellStyle name="Warning Text" xfId="18" builtinId="11" customBuiltin="1"/>
  </cellStyles>
  <dxfs count="0"/>
  <tableStyles count="0" defaultTableStyle="TableStyleMedium2" defaultPivotStyle="PivotStyleLight16"/>
  <colors>
    <mruColors>
      <color rgb="FF008000"/>
      <color rgb="FFFFCC00"/>
      <color rgb="FFCC66FF"/>
      <color rgb="FF0000FF"/>
      <color rgb="FF006600"/>
      <color rgb="FFFFFFCC"/>
      <color rgb="FFFFCCFF"/>
      <color rgb="FFFF9933"/>
      <color rgb="FF00CC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tiff"/><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xdr:col>
      <xdr:colOff>472342</xdr:colOff>
      <xdr:row>13</xdr:row>
      <xdr:rowOff>26866</xdr:rowOff>
    </xdr:from>
    <xdr:to>
      <xdr:col>9</xdr:col>
      <xdr:colOff>355647</xdr:colOff>
      <xdr:row>22</xdr:row>
      <xdr:rowOff>208851</xdr:rowOff>
    </xdr:to>
    <xdr:pic>
      <xdr:nvPicPr>
        <xdr:cNvPr id="3" name="Picture 2">
          <a:extLst>
            <a:ext uri="{FF2B5EF4-FFF2-40B4-BE49-F238E27FC236}">
              <a16:creationId xmlns:a16="http://schemas.microsoft.com/office/drawing/2014/main" id="{A2CBFF0A-27DD-4138-93FE-0A079F2C8017}"/>
            </a:ext>
          </a:extLst>
        </xdr:cNvPr>
        <xdr:cNvPicPr>
          <a:picLocks noChangeAspect="1"/>
        </xdr:cNvPicPr>
      </xdr:nvPicPr>
      <xdr:blipFill>
        <a:blip xmlns:r="http://schemas.openxmlformats.org/officeDocument/2006/relationships" r:embed="rId1"/>
        <a:stretch>
          <a:fillRect/>
        </a:stretch>
      </xdr:blipFill>
      <xdr:spPr>
        <a:xfrm>
          <a:off x="4307742" y="2770066"/>
          <a:ext cx="4150505" cy="2067935"/>
        </a:xfrm>
        <a:prstGeom prst="rect">
          <a:avLst/>
        </a:prstGeom>
      </xdr:spPr>
    </xdr:pic>
    <xdr:clientData/>
  </xdr:twoCellAnchor>
  <xdr:twoCellAnchor editAs="oneCell">
    <xdr:from>
      <xdr:col>0</xdr:col>
      <xdr:colOff>1849438</xdr:colOff>
      <xdr:row>1</xdr:row>
      <xdr:rowOff>146486</xdr:rowOff>
    </xdr:from>
    <xdr:to>
      <xdr:col>6</xdr:col>
      <xdr:colOff>96123</xdr:colOff>
      <xdr:row>11</xdr:row>
      <xdr:rowOff>121325</xdr:rowOff>
    </xdr:to>
    <xdr:pic>
      <xdr:nvPicPr>
        <xdr:cNvPr id="4" name="Picture 3">
          <a:extLst>
            <a:ext uri="{FF2B5EF4-FFF2-40B4-BE49-F238E27FC236}">
              <a16:creationId xmlns:a16="http://schemas.microsoft.com/office/drawing/2014/main" id="{82BA8228-2F07-412A-A63C-0889572BFAB0}"/>
            </a:ext>
          </a:extLst>
        </xdr:cNvPr>
        <xdr:cNvPicPr>
          <a:picLocks noChangeAspect="1"/>
        </xdr:cNvPicPr>
      </xdr:nvPicPr>
      <xdr:blipFill>
        <a:blip xmlns:r="http://schemas.openxmlformats.org/officeDocument/2006/relationships" r:embed="rId2"/>
        <a:stretch>
          <a:fillRect/>
        </a:stretch>
      </xdr:blipFill>
      <xdr:spPr>
        <a:xfrm>
          <a:off x="1849438" y="376674"/>
          <a:ext cx="4659392" cy="20782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1016001</xdr:colOff>
      <xdr:row>9</xdr:row>
      <xdr:rowOff>55563</xdr:rowOff>
    </xdr:from>
    <xdr:to>
      <xdr:col>14</xdr:col>
      <xdr:colOff>442006</xdr:colOff>
      <xdr:row>26</xdr:row>
      <xdr:rowOff>0</xdr:rowOff>
    </xdr:to>
    <xdr:sp macro="" textlink="">
      <xdr:nvSpPr>
        <xdr:cNvPr id="2" name="TextBox 1">
          <a:extLst>
            <a:ext uri="{FF2B5EF4-FFF2-40B4-BE49-F238E27FC236}">
              <a16:creationId xmlns:a16="http://schemas.microsoft.com/office/drawing/2014/main" id="{0D371769-FC5E-4DCF-87FA-6BC94D277A1D}"/>
            </a:ext>
          </a:extLst>
        </xdr:cNvPr>
        <xdr:cNvSpPr txBox="1"/>
      </xdr:nvSpPr>
      <xdr:spPr>
        <a:xfrm>
          <a:off x="6604001" y="1712913"/>
          <a:ext cx="5395005" cy="3074987"/>
        </a:xfrm>
        <a:prstGeom prst="rect">
          <a:avLst/>
        </a:prstGeom>
        <a:solidFill>
          <a:schemeClr val="bg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300" b="0" baseline="0">
              <a:solidFill>
                <a:sysClr val="windowText" lastClr="000000"/>
              </a:solidFill>
              <a:latin typeface="+mj-lt"/>
            </a:rPr>
            <a:t>-  Freeze panes below Row 2. </a:t>
          </a:r>
        </a:p>
        <a:p>
          <a:endParaRPr lang="en-US" sz="1300" baseline="0">
            <a:solidFill>
              <a:schemeClr val="tx1">
                <a:lumMod val="50000"/>
                <a:lumOff val="50000"/>
              </a:schemeClr>
            </a:solidFill>
            <a:latin typeface="+mj-lt"/>
          </a:endParaRPr>
        </a:p>
        <a:p>
          <a:r>
            <a:rPr lang="en-US" sz="1300" baseline="0">
              <a:solidFill>
                <a:srgbClr val="C00000"/>
              </a:solidFill>
              <a:latin typeface="+mj-lt"/>
            </a:rPr>
            <a:t>-  Create a formula in cell G3 that can be filled down the column to calculate final grades for each </a:t>
          </a:r>
          <a:r>
            <a:rPr lang="en-US" sz="1300" kern="1200" baseline="0">
              <a:solidFill>
                <a:srgbClr val="C00000"/>
              </a:solidFill>
              <a:latin typeface="+mj-lt"/>
              <a:ea typeface="+mn-ea"/>
              <a:cs typeface="+mn-cs"/>
            </a:rPr>
            <a:t>student (30% Homework, 20% Midterm, 50% final exam).</a:t>
          </a:r>
        </a:p>
        <a:p>
          <a:endParaRPr lang="en-US" sz="1300" baseline="0">
            <a:solidFill>
              <a:srgbClr val="C00000"/>
            </a:solidFill>
            <a:latin typeface="+mj-l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300" kern="1200" baseline="0">
              <a:solidFill>
                <a:sysClr val="windowText" lastClr="000000"/>
              </a:solidFill>
              <a:effectLst/>
              <a:latin typeface="+mj-lt"/>
              <a:ea typeface="+mn-ea"/>
              <a:cs typeface="+mn-cs"/>
            </a:rPr>
            <a:t>-  At the bottom of the worksheet, use functions to calculate high grade, low grade, average, median, and standard deviation for each grade component. </a:t>
          </a:r>
          <a:endParaRPr lang="en-US" sz="1300">
            <a:solidFill>
              <a:sysClr val="windowText" lastClr="000000"/>
            </a:solidFill>
            <a:effectLst/>
            <a:latin typeface="+mj-lt"/>
          </a:endParaRPr>
        </a:p>
        <a:p>
          <a:endParaRPr lang="en-US" sz="1300" baseline="0">
            <a:latin typeface="+mj-lt"/>
          </a:endParaRPr>
        </a:p>
        <a:p>
          <a:r>
            <a:rPr lang="en-US" sz="1300" baseline="0">
              <a:solidFill>
                <a:srgbClr val="0000FF"/>
              </a:solidFill>
              <a:latin typeface="+mj-lt"/>
            </a:rPr>
            <a:t>-  Name the cells containing grade weights (e.g., name cell D1 containing 30% "homework",  E1 = "midterm",  and F1 = "final". Use named cells in a formulain Column C to calculate final grades. </a:t>
          </a:r>
        </a:p>
        <a:p>
          <a:endParaRPr lang="en-US" sz="1300" baseline="0">
            <a:solidFill>
              <a:srgbClr val="0000FF"/>
            </a:solidFill>
            <a:latin typeface="+mj-lt"/>
          </a:endParaRPr>
        </a:p>
        <a:p>
          <a:r>
            <a:rPr lang="en-US" sz="1300" baseline="0">
              <a:solidFill>
                <a:srgbClr val="0000FF"/>
              </a:solidFill>
              <a:latin typeface="+mj-lt"/>
            </a:rPr>
            <a:t>-  Name the range of cells where you have calculated final grades (C3:C62) = "grades". Use this named range in functions to calculate high grade, low grade, average, median, and standard deviation at the bottom of the worksheet.  </a:t>
          </a: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5</xdr:col>
      <xdr:colOff>161926</xdr:colOff>
      <xdr:row>7</xdr:row>
      <xdr:rowOff>82989</xdr:rowOff>
    </xdr:from>
    <xdr:ext cx="6010274" cy="2360174"/>
    <xdr:pic>
      <xdr:nvPicPr>
        <xdr:cNvPr id="2" name="Picture 1">
          <a:extLst>
            <a:ext uri="{FF2B5EF4-FFF2-40B4-BE49-F238E27FC236}">
              <a16:creationId xmlns:a16="http://schemas.microsoft.com/office/drawing/2014/main" id="{34E4EE87-A3DC-42A7-9405-52E3CABCE224}"/>
            </a:ext>
          </a:extLst>
        </xdr:cNvPr>
        <xdr:cNvPicPr>
          <a:picLocks noChangeAspect="1"/>
        </xdr:cNvPicPr>
      </xdr:nvPicPr>
      <xdr:blipFill>
        <a:blip xmlns:r="http://schemas.openxmlformats.org/officeDocument/2006/relationships" r:embed="rId1"/>
        <a:stretch>
          <a:fillRect/>
        </a:stretch>
      </xdr:blipFill>
      <xdr:spPr>
        <a:xfrm>
          <a:off x="4257676" y="1372039"/>
          <a:ext cx="6010274" cy="2360174"/>
        </a:xfrm>
        <a:prstGeom prst="rect">
          <a:avLst/>
        </a:prstGeom>
        <a:ln>
          <a:solidFill>
            <a:schemeClr val="accent1"/>
          </a:solid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5</xdr:col>
      <xdr:colOff>368299</xdr:colOff>
      <xdr:row>8</xdr:row>
      <xdr:rowOff>16328</xdr:rowOff>
    </xdr:from>
    <xdr:ext cx="6896101" cy="2556623"/>
    <xdr:pic>
      <xdr:nvPicPr>
        <xdr:cNvPr id="2" name="Picture 1">
          <a:extLst>
            <a:ext uri="{FF2B5EF4-FFF2-40B4-BE49-F238E27FC236}">
              <a16:creationId xmlns:a16="http://schemas.microsoft.com/office/drawing/2014/main" id="{FEAE1C5D-540B-4F27-81E7-243078F098F2}"/>
            </a:ext>
          </a:extLst>
        </xdr:cNvPr>
        <xdr:cNvPicPr>
          <a:picLocks noChangeAspect="1"/>
        </xdr:cNvPicPr>
      </xdr:nvPicPr>
      <xdr:blipFill>
        <a:blip xmlns:r="http://schemas.openxmlformats.org/officeDocument/2006/relationships" r:embed="rId1"/>
        <a:stretch>
          <a:fillRect/>
        </a:stretch>
      </xdr:blipFill>
      <xdr:spPr>
        <a:xfrm>
          <a:off x="4464049" y="1489528"/>
          <a:ext cx="6896101" cy="2556623"/>
        </a:xfrm>
        <a:prstGeom prst="rect">
          <a:avLst/>
        </a:prstGeom>
        <a:ln>
          <a:solidFill>
            <a:schemeClr val="accent1"/>
          </a:solid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1</xdr:col>
      <xdr:colOff>484187</xdr:colOff>
      <xdr:row>5</xdr:row>
      <xdr:rowOff>59973</xdr:rowOff>
    </xdr:from>
    <xdr:ext cx="4484688" cy="576602"/>
    <xdr:pic>
      <xdr:nvPicPr>
        <xdr:cNvPr id="2" name="Picture 1">
          <a:extLst>
            <a:ext uri="{FF2B5EF4-FFF2-40B4-BE49-F238E27FC236}">
              <a16:creationId xmlns:a16="http://schemas.microsoft.com/office/drawing/2014/main" id="{55DB34B0-8B8E-4DE7-BD0E-A318837FD370}"/>
            </a:ext>
          </a:extLst>
        </xdr:cNvPr>
        <xdr:cNvPicPr>
          <a:picLocks noChangeAspect="1"/>
        </xdr:cNvPicPr>
      </xdr:nvPicPr>
      <xdr:blipFill>
        <a:blip xmlns:r="http://schemas.openxmlformats.org/officeDocument/2006/relationships" r:embed="rId1"/>
        <a:stretch>
          <a:fillRect/>
        </a:stretch>
      </xdr:blipFill>
      <xdr:spPr>
        <a:xfrm>
          <a:off x="744537" y="1272823"/>
          <a:ext cx="4484688" cy="576602"/>
        </a:xfrm>
        <a:prstGeom prst="rect">
          <a:avLst/>
        </a:prstGeom>
        <a:ln>
          <a:noFill/>
        </a:ln>
      </xdr:spPr>
    </xdr:pic>
    <xdr:clientData/>
  </xdr:oneCellAnchor>
</xdr:wsDr>
</file>

<file path=xl/drawings/drawing14.xml><?xml version="1.0" encoding="utf-8"?>
<xdr:wsDr xmlns:xdr="http://schemas.openxmlformats.org/drawingml/2006/spreadsheetDrawing" xmlns:a="http://schemas.openxmlformats.org/drawingml/2006/main">
  <xdr:twoCellAnchor>
    <xdr:from>
      <xdr:col>7</xdr:col>
      <xdr:colOff>650121</xdr:colOff>
      <xdr:row>4</xdr:row>
      <xdr:rowOff>93736</xdr:rowOff>
    </xdr:from>
    <xdr:to>
      <xdr:col>11</xdr:col>
      <xdr:colOff>462643</xdr:colOff>
      <xdr:row>26</xdr:row>
      <xdr:rowOff>134055</xdr:rowOff>
    </xdr:to>
    <xdr:sp macro="" textlink="">
      <xdr:nvSpPr>
        <xdr:cNvPr id="2" name="TextBox 1">
          <a:extLst>
            <a:ext uri="{FF2B5EF4-FFF2-40B4-BE49-F238E27FC236}">
              <a16:creationId xmlns:a16="http://schemas.microsoft.com/office/drawing/2014/main" id="{5E6BE7E6-3EF0-40CA-954D-18B836AA4C90}"/>
            </a:ext>
          </a:extLst>
        </xdr:cNvPr>
        <xdr:cNvSpPr txBox="1"/>
      </xdr:nvSpPr>
      <xdr:spPr>
        <a:xfrm>
          <a:off x="7028343" y="1032125"/>
          <a:ext cx="3763633" cy="4386541"/>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fontAlgn="base"/>
          <a:r>
            <a:rPr lang="en-US" sz="1200" b="0" i="0">
              <a:solidFill>
                <a:schemeClr val="dk1"/>
              </a:solidFill>
              <a:effectLst/>
              <a:latin typeface="Segoe UI" panose="020B0502040204020203" pitchFamily="34" charset="0"/>
              <a:ea typeface="+mn-ea"/>
              <a:cs typeface="Segoe UI" panose="020B0502040204020203" pitchFamily="34" charset="0"/>
            </a:rPr>
            <a:t>Employees earn</a:t>
          </a:r>
          <a:r>
            <a:rPr lang="en-US" sz="1200" b="0" i="0" baseline="0">
              <a:solidFill>
                <a:schemeClr val="dk1"/>
              </a:solidFill>
              <a:effectLst/>
              <a:latin typeface="Segoe UI" panose="020B0502040204020203" pitchFamily="34" charset="0"/>
              <a:ea typeface="+mn-ea"/>
              <a:cs typeface="Segoe UI" panose="020B0502040204020203" pitchFamily="34" charset="0"/>
            </a:rPr>
            <a:t> commission each year as a percentage of their sales. The start-up has increased commission rates in each of the past four years to reward hard workers, but times are tight as they try to scale up the operation with Series B Funding. Human Resources is evaluating the commission rate policy in part using Sales data from 2018. </a:t>
          </a:r>
        </a:p>
        <a:p>
          <a:pPr algn="l" fontAlgn="base"/>
          <a:endParaRPr lang="en-US" sz="1200" b="0" i="0" baseline="0">
            <a:solidFill>
              <a:schemeClr val="dk1"/>
            </a:solidFill>
            <a:effectLst/>
            <a:latin typeface="Segoe UI" panose="020B0502040204020203" pitchFamily="34" charset="0"/>
            <a:ea typeface="+mn-ea"/>
            <a:cs typeface="Segoe UI" panose="020B0502040204020203" pitchFamily="34" charset="0"/>
          </a:endParaRPr>
        </a:p>
        <a:p>
          <a:pPr algn="l" fontAlgn="base"/>
          <a:r>
            <a:rPr lang="en-US" sz="1200" b="0" i="0" baseline="0">
              <a:solidFill>
                <a:schemeClr val="dk1"/>
              </a:solidFill>
              <a:effectLst/>
              <a:latin typeface="Segoe UI" panose="020B0502040204020203" pitchFamily="34" charset="0"/>
              <a:ea typeface="+mn-ea"/>
              <a:cs typeface="Segoe UI" panose="020B0502040204020203" pitchFamily="34" charset="0"/>
            </a:rPr>
            <a:t>What amount of commission ($) did employees earn on their sales in 2018, and what would they have earned on the same sales with the commission rates in each of the previous three years? </a:t>
          </a:r>
          <a:endParaRPr lang="en-US" sz="1200" b="0" i="0">
            <a:solidFill>
              <a:schemeClr val="dk1"/>
            </a:solidFill>
            <a:effectLst/>
            <a:latin typeface="Segoe UI" panose="020B0502040204020203" pitchFamily="34" charset="0"/>
            <a:ea typeface="+mn-ea"/>
            <a:cs typeface="Segoe UI" panose="020B0502040204020203" pitchFamily="34" charset="0"/>
          </a:endParaRPr>
        </a:p>
        <a:p>
          <a:pPr algn="l" fontAlgn="base"/>
          <a:endParaRPr lang="en-US" sz="1200" b="1" i="0">
            <a:solidFill>
              <a:schemeClr val="dk1"/>
            </a:solidFill>
            <a:effectLst/>
            <a:latin typeface="Segoe UI" panose="020B0502040204020203" pitchFamily="34" charset="0"/>
            <a:ea typeface="+mn-ea"/>
            <a:cs typeface="Segoe UI" panose="020B0502040204020203" pitchFamily="34" charset="0"/>
          </a:endParaRPr>
        </a:p>
        <a:p>
          <a:pPr fontAlgn="base"/>
          <a:r>
            <a:rPr lang="en-US" sz="1200" b="0" i="0">
              <a:solidFill>
                <a:schemeClr val="dk1"/>
              </a:solidFill>
              <a:effectLst/>
              <a:latin typeface="Segoe UI" panose="020B0502040204020203" pitchFamily="34" charset="0"/>
              <a:ea typeface="+mn-ea"/>
              <a:cs typeface="Segoe UI" panose="020B0502040204020203" pitchFamily="34" charset="0"/>
            </a:rPr>
            <a:t>Freeze Panes below row 3. </a:t>
          </a:r>
          <a:endParaRPr lang="en-US" sz="1200">
            <a:effectLst/>
            <a:latin typeface="Segoe UI" panose="020B0502040204020203" pitchFamily="34" charset="0"/>
            <a:cs typeface="Segoe UI" panose="020B0502040204020203" pitchFamily="34" charset="0"/>
          </a:endParaRPr>
        </a:p>
        <a:p>
          <a:pPr fontAlgn="base"/>
          <a:r>
            <a:rPr lang="en-US" sz="1200" b="0" i="0">
              <a:solidFill>
                <a:schemeClr val="dk1"/>
              </a:solidFill>
              <a:effectLst/>
              <a:latin typeface="Segoe UI" panose="020B0502040204020203" pitchFamily="34" charset="0"/>
              <a:ea typeface="+mn-ea"/>
              <a:cs typeface="Segoe UI" panose="020B0502040204020203" pitchFamily="34" charset="0"/>
            </a:rPr>
            <a:t>We want to refer to Sales column, changing by row, and the Commission</a:t>
          </a:r>
          <a:r>
            <a:rPr lang="en-US" sz="1200" b="0" i="0" baseline="0">
              <a:solidFill>
                <a:schemeClr val="dk1"/>
              </a:solidFill>
              <a:effectLst/>
              <a:latin typeface="Segoe UI" panose="020B0502040204020203" pitchFamily="34" charset="0"/>
              <a:ea typeface="+mn-ea"/>
              <a:cs typeface="Segoe UI" panose="020B0502040204020203" pitchFamily="34" charset="0"/>
            </a:rPr>
            <a:t> Rates, changing by column</a:t>
          </a:r>
          <a:r>
            <a:rPr lang="en-US" sz="1200" b="0" i="0">
              <a:solidFill>
                <a:schemeClr val="dk1"/>
              </a:solidFill>
              <a:effectLst/>
              <a:latin typeface="Segoe UI" panose="020B0502040204020203" pitchFamily="34" charset="0"/>
              <a:ea typeface="+mn-ea"/>
              <a:cs typeface="Segoe UI" panose="020B0502040204020203" pitchFamily="34" charset="0"/>
            </a:rPr>
            <a:t>. </a:t>
          </a:r>
          <a:endParaRPr lang="en-US" sz="1200">
            <a:effectLst/>
            <a:latin typeface="Segoe UI" panose="020B0502040204020203" pitchFamily="34" charset="0"/>
            <a:cs typeface="Segoe UI" panose="020B0502040204020203" pitchFamily="34" charset="0"/>
          </a:endParaRPr>
        </a:p>
        <a:p>
          <a:pPr fontAlgn="base"/>
          <a:r>
            <a:rPr lang="en-US" sz="1200" b="1" i="0">
              <a:solidFill>
                <a:schemeClr val="dk1"/>
              </a:solidFill>
              <a:effectLst/>
              <a:latin typeface="Segoe UI" panose="020B0502040204020203" pitchFamily="34" charset="0"/>
              <a:ea typeface="+mn-ea"/>
              <a:cs typeface="Segoe UI" panose="020B0502040204020203" pitchFamily="34" charset="0"/>
            </a:rPr>
            <a:t>What formula should</a:t>
          </a:r>
          <a:r>
            <a:rPr lang="en-US" sz="1200" b="1" i="0" baseline="0">
              <a:solidFill>
                <a:schemeClr val="dk1"/>
              </a:solidFill>
              <a:effectLst/>
              <a:latin typeface="Segoe UI" panose="020B0502040204020203" pitchFamily="34" charset="0"/>
              <a:ea typeface="+mn-ea"/>
              <a:cs typeface="Segoe UI" panose="020B0502040204020203" pitchFamily="34" charset="0"/>
            </a:rPr>
            <a:t> be in cell D4? </a:t>
          </a:r>
          <a:endParaRPr lang="en-US" sz="1200">
            <a:effectLst/>
            <a:latin typeface="Segoe UI" panose="020B0502040204020203" pitchFamily="34" charset="0"/>
            <a:cs typeface="Segoe UI" panose="020B0502040204020203" pitchFamily="34" charset="0"/>
          </a:endParaRPr>
        </a:p>
        <a:p>
          <a:pPr fontAlgn="base"/>
          <a:r>
            <a:rPr lang="en-US" sz="1200" b="0" i="0" baseline="0">
              <a:solidFill>
                <a:schemeClr val="dk1"/>
              </a:solidFill>
              <a:effectLst/>
              <a:latin typeface="Segoe UI" panose="020B0502040204020203" pitchFamily="34" charset="0"/>
              <a:ea typeface="+mn-ea"/>
              <a:cs typeface="Segoe UI" panose="020B0502040204020203" pitchFamily="34" charset="0"/>
            </a:rPr>
            <a:t>Which cells to reference? </a:t>
          </a:r>
          <a:endParaRPr lang="en-US" sz="1200">
            <a:effectLst/>
            <a:latin typeface="Segoe UI" panose="020B0502040204020203" pitchFamily="34" charset="0"/>
            <a:cs typeface="Segoe UI" panose="020B0502040204020203" pitchFamily="34" charset="0"/>
          </a:endParaRPr>
        </a:p>
        <a:p>
          <a:r>
            <a:rPr lang="en-US" sz="1200" b="0" i="0" baseline="0">
              <a:solidFill>
                <a:schemeClr val="dk1"/>
              </a:solidFill>
              <a:effectLst/>
              <a:latin typeface="Segoe UI" panose="020B0502040204020203" pitchFamily="34" charset="0"/>
              <a:ea typeface="+mn-ea"/>
              <a:cs typeface="Segoe UI" panose="020B0502040204020203" pitchFamily="34" charset="0"/>
            </a:rPr>
            <a:t>How to use $ syntax for mixed references? </a:t>
          </a:r>
        </a:p>
        <a:p>
          <a:pPr lvl="1" fontAlgn="base"/>
          <a:endParaRPr lang="en-US" sz="1200" b="0" i="0">
            <a:solidFill>
              <a:schemeClr val="dk1"/>
            </a:solidFill>
            <a:effectLst/>
            <a:latin typeface="Segoe UI" panose="020B0502040204020203" pitchFamily="34" charset="0"/>
            <a:ea typeface="+mn-ea"/>
            <a:cs typeface="Segoe UI" panose="020B0502040204020203" pitchFamily="34" charset="0"/>
          </a:endParaRPr>
        </a:p>
      </xdr:txBody>
    </xdr:sp>
    <xdr:clientData/>
  </xdr:twoCellAnchor>
  <xdr:oneCellAnchor>
    <xdr:from>
      <xdr:col>7</xdr:col>
      <xdr:colOff>281340</xdr:colOff>
      <xdr:row>0</xdr:row>
      <xdr:rowOff>233715</xdr:rowOff>
    </xdr:from>
    <xdr:ext cx="3736975" cy="480468"/>
    <xdr:pic>
      <xdr:nvPicPr>
        <xdr:cNvPr id="3" name="Picture 2">
          <a:extLst>
            <a:ext uri="{FF2B5EF4-FFF2-40B4-BE49-F238E27FC236}">
              <a16:creationId xmlns:a16="http://schemas.microsoft.com/office/drawing/2014/main" id="{A1D7D631-5F9B-49DB-9CF3-3B269978B3F4}"/>
            </a:ext>
          </a:extLst>
        </xdr:cNvPr>
        <xdr:cNvPicPr>
          <a:picLocks noChangeAspect="1"/>
        </xdr:cNvPicPr>
      </xdr:nvPicPr>
      <xdr:blipFill>
        <a:blip xmlns:r="http://schemas.openxmlformats.org/officeDocument/2006/relationships" r:embed="rId1"/>
        <a:stretch>
          <a:fillRect/>
        </a:stretch>
      </xdr:blipFill>
      <xdr:spPr>
        <a:xfrm>
          <a:off x="6669440" y="233715"/>
          <a:ext cx="3736975" cy="480468"/>
        </a:xfrm>
        <a:prstGeom prst="rect">
          <a:avLst/>
        </a:prstGeom>
        <a:ln>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7</xdr:col>
      <xdr:colOff>771071</xdr:colOff>
      <xdr:row>0</xdr:row>
      <xdr:rowOff>63500</xdr:rowOff>
    </xdr:from>
    <xdr:ext cx="3736975" cy="480468"/>
    <xdr:pic>
      <xdr:nvPicPr>
        <xdr:cNvPr id="2" name="Picture 1">
          <a:extLst>
            <a:ext uri="{FF2B5EF4-FFF2-40B4-BE49-F238E27FC236}">
              <a16:creationId xmlns:a16="http://schemas.microsoft.com/office/drawing/2014/main" id="{ADD1ECD4-B50F-4833-80FE-E82A799F0172}"/>
            </a:ext>
          </a:extLst>
        </xdr:cNvPr>
        <xdr:cNvPicPr>
          <a:picLocks noChangeAspect="1"/>
        </xdr:cNvPicPr>
      </xdr:nvPicPr>
      <xdr:blipFill>
        <a:blip xmlns:r="http://schemas.openxmlformats.org/officeDocument/2006/relationships" r:embed="rId1"/>
        <a:stretch>
          <a:fillRect/>
        </a:stretch>
      </xdr:blipFill>
      <xdr:spPr>
        <a:xfrm>
          <a:off x="7159171" y="63500"/>
          <a:ext cx="3736975" cy="480468"/>
        </a:xfrm>
        <a:prstGeom prst="rect">
          <a:avLst/>
        </a:prstGeom>
        <a:ln>
          <a:noFill/>
        </a:ln>
      </xdr:spPr>
    </xdr:pic>
    <xdr:clientData/>
  </xdr:oneCellAnchor>
  <xdr:twoCellAnchor>
    <xdr:from>
      <xdr:col>7</xdr:col>
      <xdr:colOff>580571</xdr:colOff>
      <xdr:row>4</xdr:row>
      <xdr:rowOff>172358</xdr:rowOff>
    </xdr:from>
    <xdr:to>
      <xdr:col>11</xdr:col>
      <xdr:colOff>58458</xdr:colOff>
      <xdr:row>20</xdr:row>
      <xdr:rowOff>208643</xdr:rowOff>
    </xdr:to>
    <xdr:sp macro="" textlink="">
      <xdr:nvSpPr>
        <xdr:cNvPr id="3" name="TextBox 2">
          <a:extLst>
            <a:ext uri="{FF2B5EF4-FFF2-40B4-BE49-F238E27FC236}">
              <a16:creationId xmlns:a16="http://schemas.microsoft.com/office/drawing/2014/main" id="{B72EA3E3-4F6E-4AD9-A014-2D2F5237BEAA}"/>
            </a:ext>
          </a:extLst>
        </xdr:cNvPr>
        <xdr:cNvSpPr txBox="1"/>
      </xdr:nvSpPr>
      <xdr:spPr>
        <a:xfrm>
          <a:off x="6968671" y="1124858"/>
          <a:ext cx="3433937" cy="379548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l" fontAlgn="base"/>
          <a:r>
            <a:rPr lang="en-US" sz="1100" b="0" i="0">
              <a:solidFill>
                <a:schemeClr val="dk1"/>
              </a:solidFill>
              <a:effectLst/>
              <a:latin typeface="Segoe UI" panose="020B0502040204020203" pitchFamily="34" charset="0"/>
              <a:ea typeface="+mn-ea"/>
              <a:cs typeface="Segoe UI" panose="020B0502040204020203" pitchFamily="34" charset="0"/>
            </a:rPr>
            <a:t>Employees earn</a:t>
          </a:r>
          <a:r>
            <a:rPr lang="en-US" sz="1100" b="0" i="0" baseline="0">
              <a:solidFill>
                <a:schemeClr val="dk1"/>
              </a:solidFill>
              <a:effectLst/>
              <a:latin typeface="Segoe UI" panose="020B0502040204020203" pitchFamily="34" charset="0"/>
              <a:ea typeface="+mn-ea"/>
              <a:cs typeface="Segoe UI" panose="020B0502040204020203" pitchFamily="34" charset="0"/>
            </a:rPr>
            <a:t> commission each year as a percentage of their sales. The start-up has increased commission rates in each of the past four years to reward hard workers, but times are tight as they try to scale up the operation with Series B Funding. Human Resources is evaluating the commission rate policy in part using Sales data from 2018. </a:t>
          </a:r>
        </a:p>
        <a:p>
          <a:pPr algn="l" fontAlgn="base"/>
          <a:endParaRPr lang="en-US" sz="1100" b="0" i="0" baseline="0">
            <a:solidFill>
              <a:schemeClr val="dk1"/>
            </a:solidFill>
            <a:effectLst/>
            <a:latin typeface="Segoe UI" panose="020B0502040204020203" pitchFamily="34" charset="0"/>
            <a:ea typeface="+mn-ea"/>
            <a:cs typeface="Segoe UI" panose="020B0502040204020203" pitchFamily="34" charset="0"/>
          </a:endParaRPr>
        </a:p>
        <a:p>
          <a:pPr algn="l" fontAlgn="base"/>
          <a:r>
            <a:rPr lang="en-US" sz="1100" b="0" i="0" baseline="0">
              <a:solidFill>
                <a:schemeClr val="dk1"/>
              </a:solidFill>
              <a:effectLst/>
              <a:latin typeface="Segoe UI" panose="020B0502040204020203" pitchFamily="34" charset="0"/>
              <a:ea typeface="+mn-ea"/>
              <a:cs typeface="Segoe UI" panose="020B0502040204020203" pitchFamily="34" charset="0"/>
            </a:rPr>
            <a:t>What amount of commission ($) did employees earn on their sales in 2018, and what would they have earned on the same sales with the commission rates in each of the previous three years? </a:t>
          </a:r>
          <a:endParaRPr lang="en-US" sz="1100" b="0" i="0">
            <a:solidFill>
              <a:schemeClr val="dk1"/>
            </a:solidFill>
            <a:effectLst/>
            <a:latin typeface="Segoe UI" panose="020B0502040204020203" pitchFamily="34" charset="0"/>
            <a:ea typeface="+mn-ea"/>
            <a:cs typeface="Segoe UI" panose="020B0502040204020203" pitchFamily="34" charset="0"/>
          </a:endParaRPr>
        </a:p>
        <a:p>
          <a:pPr algn="l" fontAlgn="base"/>
          <a:endParaRPr lang="en-US" sz="1100" b="1" i="0">
            <a:solidFill>
              <a:schemeClr val="dk1"/>
            </a:solidFill>
            <a:effectLst/>
            <a:latin typeface="Segoe UI" panose="020B0502040204020203" pitchFamily="34" charset="0"/>
            <a:ea typeface="+mn-ea"/>
            <a:cs typeface="Segoe UI" panose="020B0502040204020203" pitchFamily="34" charset="0"/>
          </a:endParaRPr>
        </a:p>
        <a:p>
          <a:pPr fontAlgn="base"/>
          <a:r>
            <a:rPr lang="en-US" sz="1100" b="0" i="0">
              <a:solidFill>
                <a:schemeClr val="dk1"/>
              </a:solidFill>
              <a:effectLst/>
              <a:latin typeface="Segoe UI" panose="020B0502040204020203" pitchFamily="34" charset="0"/>
              <a:ea typeface="+mn-ea"/>
              <a:cs typeface="Segoe UI" panose="020B0502040204020203" pitchFamily="34" charset="0"/>
            </a:rPr>
            <a:t>Freeze Panes below row 3. </a:t>
          </a:r>
          <a:endParaRPr lang="en-US">
            <a:effectLst/>
            <a:latin typeface="Segoe UI" panose="020B0502040204020203" pitchFamily="34" charset="0"/>
            <a:cs typeface="Segoe UI" panose="020B0502040204020203" pitchFamily="34" charset="0"/>
          </a:endParaRPr>
        </a:p>
        <a:p>
          <a:pPr fontAlgn="base"/>
          <a:r>
            <a:rPr lang="en-US" sz="1100" b="0" i="0">
              <a:solidFill>
                <a:schemeClr val="dk1"/>
              </a:solidFill>
              <a:effectLst/>
              <a:latin typeface="Segoe UI" panose="020B0502040204020203" pitchFamily="34" charset="0"/>
              <a:ea typeface="+mn-ea"/>
              <a:cs typeface="Segoe UI" panose="020B0502040204020203" pitchFamily="34" charset="0"/>
            </a:rPr>
            <a:t>We want to refer to Sales column, changing by row, and the Commission</a:t>
          </a:r>
          <a:r>
            <a:rPr lang="en-US" sz="1100" b="0" i="0" baseline="0">
              <a:solidFill>
                <a:schemeClr val="dk1"/>
              </a:solidFill>
              <a:effectLst/>
              <a:latin typeface="Segoe UI" panose="020B0502040204020203" pitchFamily="34" charset="0"/>
              <a:ea typeface="+mn-ea"/>
              <a:cs typeface="Segoe UI" panose="020B0502040204020203" pitchFamily="34" charset="0"/>
            </a:rPr>
            <a:t> Rates, changing by column</a:t>
          </a:r>
          <a:r>
            <a:rPr lang="en-US" sz="1100" b="0" i="0">
              <a:solidFill>
                <a:schemeClr val="dk1"/>
              </a:solidFill>
              <a:effectLst/>
              <a:latin typeface="Segoe UI" panose="020B0502040204020203" pitchFamily="34" charset="0"/>
              <a:ea typeface="+mn-ea"/>
              <a:cs typeface="Segoe UI" panose="020B0502040204020203" pitchFamily="34" charset="0"/>
            </a:rPr>
            <a:t>. </a:t>
          </a:r>
          <a:endParaRPr lang="en-US">
            <a:effectLst/>
            <a:latin typeface="Segoe UI" panose="020B0502040204020203" pitchFamily="34" charset="0"/>
            <a:cs typeface="Segoe UI" panose="020B0502040204020203" pitchFamily="34" charset="0"/>
          </a:endParaRPr>
        </a:p>
        <a:p>
          <a:pPr fontAlgn="base"/>
          <a:r>
            <a:rPr lang="en-US" sz="1100" b="1" i="0">
              <a:solidFill>
                <a:schemeClr val="dk1"/>
              </a:solidFill>
              <a:effectLst/>
              <a:latin typeface="Segoe UI" panose="020B0502040204020203" pitchFamily="34" charset="0"/>
              <a:ea typeface="+mn-ea"/>
              <a:cs typeface="Segoe UI" panose="020B0502040204020203" pitchFamily="34" charset="0"/>
            </a:rPr>
            <a:t>What formula should</a:t>
          </a:r>
          <a:r>
            <a:rPr lang="en-US" sz="1100" b="1" i="0" baseline="0">
              <a:solidFill>
                <a:schemeClr val="dk1"/>
              </a:solidFill>
              <a:effectLst/>
              <a:latin typeface="Segoe UI" panose="020B0502040204020203" pitchFamily="34" charset="0"/>
              <a:ea typeface="+mn-ea"/>
              <a:cs typeface="Segoe UI" panose="020B0502040204020203" pitchFamily="34" charset="0"/>
            </a:rPr>
            <a:t> be in cell D4? </a:t>
          </a:r>
          <a:endParaRPr lang="en-US">
            <a:effectLst/>
            <a:latin typeface="Segoe UI" panose="020B0502040204020203" pitchFamily="34" charset="0"/>
            <a:cs typeface="Segoe UI" panose="020B0502040204020203" pitchFamily="34" charset="0"/>
          </a:endParaRPr>
        </a:p>
        <a:p>
          <a:pPr fontAlgn="base"/>
          <a:r>
            <a:rPr lang="en-US" sz="1100" b="0" i="0" baseline="0">
              <a:solidFill>
                <a:schemeClr val="dk1"/>
              </a:solidFill>
              <a:effectLst/>
              <a:latin typeface="Segoe UI" panose="020B0502040204020203" pitchFamily="34" charset="0"/>
              <a:ea typeface="+mn-ea"/>
              <a:cs typeface="Segoe UI" panose="020B0502040204020203" pitchFamily="34" charset="0"/>
            </a:rPr>
            <a:t>Which cells to reference? </a:t>
          </a:r>
          <a:endParaRPr lang="en-US">
            <a:effectLst/>
            <a:latin typeface="Segoe UI" panose="020B0502040204020203" pitchFamily="34" charset="0"/>
            <a:cs typeface="Segoe UI" panose="020B0502040204020203" pitchFamily="34" charset="0"/>
          </a:endParaRPr>
        </a:p>
        <a:p>
          <a:r>
            <a:rPr lang="en-US" sz="1100" b="0" i="0" baseline="0">
              <a:solidFill>
                <a:schemeClr val="dk1"/>
              </a:solidFill>
              <a:effectLst/>
              <a:latin typeface="Segoe UI" panose="020B0502040204020203" pitchFamily="34" charset="0"/>
              <a:ea typeface="+mn-ea"/>
              <a:cs typeface="Segoe UI" panose="020B0502040204020203" pitchFamily="34" charset="0"/>
            </a:rPr>
            <a:t>How to use $ syntax for mixed references? </a:t>
          </a:r>
        </a:p>
        <a:p>
          <a:pPr lvl="1" fontAlgn="base"/>
          <a:endParaRPr lang="en-US" sz="1100" b="0" i="0">
            <a:solidFill>
              <a:schemeClr val="dk1"/>
            </a:solidFill>
            <a:effectLst/>
            <a:latin typeface="Segoe UI" panose="020B0502040204020203" pitchFamily="34" charset="0"/>
            <a:ea typeface="+mn-ea"/>
            <a:cs typeface="Segoe UI"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56445</xdr:colOff>
      <xdr:row>1</xdr:row>
      <xdr:rowOff>146536</xdr:rowOff>
    </xdr:from>
    <xdr:to>
      <xdr:col>9</xdr:col>
      <xdr:colOff>745772</xdr:colOff>
      <xdr:row>12</xdr:row>
      <xdr:rowOff>102072</xdr:rowOff>
    </xdr:to>
    <xdr:pic>
      <xdr:nvPicPr>
        <xdr:cNvPr id="5" name="Picture 4">
          <a:extLst>
            <a:ext uri="{FF2B5EF4-FFF2-40B4-BE49-F238E27FC236}">
              <a16:creationId xmlns:a16="http://schemas.microsoft.com/office/drawing/2014/main" id="{24F4038D-E66D-4A5B-9972-B18CE358824D}"/>
            </a:ext>
          </a:extLst>
        </xdr:cNvPr>
        <xdr:cNvPicPr>
          <a:picLocks noChangeAspect="1"/>
        </xdr:cNvPicPr>
      </xdr:nvPicPr>
      <xdr:blipFill>
        <a:blip xmlns:r="http://schemas.openxmlformats.org/officeDocument/2006/relationships" r:embed="rId1"/>
        <a:stretch>
          <a:fillRect/>
        </a:stretch>
      </xdr:blipFill>
      <xdr:spPr>
        <a:xfrm>
          <a:off x="5129389" y="513425"/>
          <a:ext cx="4979105" cy="22133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793750</xdr:colOff>
      <xdr:row>1</xdr:row>
      <xdr:rowOff>0</xdr:rowOff>
    </xdr:from>
    <xdr:to>
      <xdr:col>13</xdr:col>
      <xdr:colOff>501650</xdr:colOff>
      <xdr:row>9</xdr:row>
      <xdr:rowOff>177800</xdr:rowOff>
    </xdr:to>
    <xdr:pic>
      <xdr:nvPicPr>
        <xdr:cNvPr id="2" name="Picture 1">
          <a:extLst>
            <a:ext uri="{FF2B5EF4-FFF2-40B4-BE49-F238E27FC236}">
              <a16:creationId xmlns:a16="http://schemas.microsoft.com/office/drawing/2014/main" id="{9B056918-2F1F-E34F-8ED6-2AD7BE58B3C6}"/>
            </a:ext>
          </a:extLst>
        </xdr:cNvPr>
        <xdr:cNvPicPr>
          <a:picLocks noChangeAspect="1"/>
        </xdr:cNvPicPr>
      </xdr:nvPicPr>
      <xdr:blipFill>
        <a:blip xmlns:r="http://schemas.openxmlformats.org/officeDocument/2006/relationships" r:embed="rId1"/>
        <a:stretch>
          <a:fillRect/>
        </a:stretch>
      </xdr:blipFill>
      <xdr:spPr>
        <a:xfrm>
          <a:off x="7397750" y="190500"/>
          <a:ext cx="3835400" cy="1701800"/>
        </a:xfrm>
        <a:prstGeom prst="rect">
          <a:avLst/>
        </a:prstGeom>
      </xdr:spPr>
    </xdr:pic>
    <xdr:clientData/>
  </xdr:twoCellAnchor>
  <xdr:twoCellAnchor editAs="oneCell">
    <xdr:from>
      <xdr:col>9</xdr:col>
      <xdr:colOff>0</xdr:colOff>
      <xdr:row>12</xdr:row>
      <xdr:rowOff>0</xdr:rowOff>
    </xdr:from>
    <xdr:to>
      <xdr:col>14</xdr:col>
      <xdr:colOff>177800</xdr:colOff>
      <xdr:row>25</xdr:row>
      <xdr:rowOff>152400</xdr:rowOff>
    </xdr:to>
    <xdr:pic>
      <xdr:nvPicPr>
        <xdr:cNvPr id="3" name="Picture 2">
          <a:extLst>
            <a:ext uri="{FF2B5EF4-FFF2-40B4-BE49-F238E27FC236}">
              <a16:creationId xmlns:a16="http://schemas.microsoft.com/office/drawing/2014/main" id="{6DCDC92C-7E9B-CB4E-B613-B0BCC219FE8B}"/>
            </a:ext>
          </a:extLst>
        </xdr:cNvPr>
        <xdr:cNvPicPr>
          <a:picLocks noChangeAspect="1"/>
        </xdr:cNvPicPr>
      </xdr:nvPicPr>
      <xdr:blipFill>
        <a:blip xmlns:r="http://schemas.openxmlformats.org/officeDocument/2006/relationships" r:embed="rId2"/>
        <a:stretch>
          <a:fillRect/>
        </a:stretch>
      </xdr:blipFill>
      <xdr:spPr>
        <a:xfrm>
          <a:off x="7429500" y="2095500"/>
          <a:ext cx="4305300" cy="2628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204106</xdr:colOff>
      <xdr:row>18</xdr:row>
      <xdr:rowOff>7258</xdr:rowOff>
    </xdr:from>
    <xdr:to>
      <xdr:col>4</xdr:col>
      <xdr:colOff>259895</xdr:colOff>
      <xdr:row>33</xdr:row>
      <xdr:rowOff>24789</xdr:rowOff>
    </xdr:to>
    <xdr:pic>
      <xdr:nvPicPr>
        <xdr:cNvPr id="2" name="Picture 1">
          <a:extLst>
            <a:ext uri="{FF2B5EF4-FFF2-40B4-BE49-F238E27FC236}">
              <a16:creationId xmlns:a16="http://schemas.microsoft.com/office/drawing/2014/main" id="{BAAC2057-3D03-418F-B4BD-A5067C6EFC1F}"/>
            </a:ext>
          </a:extLst>
        </xdr:cNvPr>
        <xdr:cNvPicPr>
          <a:picLocks noChangeAspect="1"/>
        </xdr:cNvPicPr>
      </xdr:nvPicPr>
      <xdr:blipFill>
        <a:blip xmlns:r="http://schemas.openxmlformats.org/officeDocument/2006/relationships" r:embed="rId1"/>
        <a:stretch>
          <a:fillRect/>
        </a:stretch>
      </xdr:blipFill>
      <xdr:spPr>
        <a:xfrm>
          <a:off x="204106" y="3481615"/>
          <a:ext cx="3258003" cy="2806995"/>
        </a:xfrm>
        <a:prstGeom prst="rect">
          <a:avLst/>
        </a:prstGeom>
        <a:ln>
          <a:noFill/>
        </a:ln>
      </xdr:spPr>
    </xdr:pic>
    <xdr:clientData/>
  </xdr:twoCellAnchor>
  <xdr:twoCellAnchor editAs="oneCell">
    <xdr:from>
      <xdr:col>3</xdr:col>
      <xdr:colOff>13853</xdr:colOff>
      <xdr:row>11</xdr:row>
      <xdr:rowOff>114300</xdr:rowOff>
    </xdr:from>
    <xdr:to>
      <xdr:col>11</xdr:col>
      <xdr:colOff>203200</xdr:colOff>
      <xdr:row>13</xdr:row>
      <xdr:rowOff>116154</xdr:rowOff>
    </xdr:to>
    <xdr:pic>
      <xdr:nvPicPr>
        <xdr:cNvPr id="5" name="Picture 4">
          <a:extLst>
            <a:ext uri="{FF2B5EF4-FFF2-40B4-BE49-F238E27FC236}">
              <a16:creationId xmlns:a16="http://schemas.microsoft.com/office/drawing/2014/main" id="{D1396536-03A4-4964-B7EB-64CABC421DBA}"/>
            </a:ext>
          </a:extLst>
        </xdr:cNvPr>
        <xdr:cNvPicPr>
          <a:picLocks noChangeAspect="1"/>
        </xdr:cNvPicPr>
      </xdr:nvPicPr>
      <xdr:blipFill rotWithShape="1">
        <a:blip xmlns:r="http://schemas.openxmlformats.org/officeDocument/2006/relationships" r:embed="rId2"/>
        <a:srcRect b="52190"/>
        <a:stretch/>
      </xdr:blipFill>
      <xdr:spPr>
        <a:xfrm>
          <a:off x="2611003" y="850900"/>
          <a:ext cx="5186797" cy="388297"/>
        </a:xfrm>
        <a:prstGeom prst="rect">
          <a:avLst/>
        </a:prstGeom>
        <a:ln>
          <a:noFill/>
        </a:ln>
      </xdr:spPr>
    </xdr:pic>
    <xdr:clientData/>
  </xdr:twoCellAnchor>
  <xdr:twoCellAnchor editAs="oneCell">
    <xdr:from>
      <xdr:col>4</xdr:col>
      <xdr:colOff>421821</xdr:colOff>
      <xdr:row>18</xdr:row>
      <xdr:rowOff>12229</xdr:rowOff>
    </xdr:from>
    <xdr:to>
      <xdr:col>11</xdr:col>
      <xdr:colOff>165749</xdr:colOff>
      <xdr:row>30</xdr:row>
      <xdr:rowOff>43356</xdr:rowOff>
    </xdr:to>
    <xdr:pic>
      <xdr:nvPicPr>
        <xdr:cNvPr id="6" name="Picture 5">
          <a:extLst>
            <a:ext uri="{FF2B5EF4-FFF2-40B4-BE49-F238E27FC236}">
              <a16:creationId xmlns:a16="http://schemas.microsoft.com/office/drawing/2014/main" id="{C3BA4434-6FD7-48B7-A71F-A5BB2F21A9F8}"/>
            </a:ext>
          </a:extLst>
        </xdr:cNvPr>
        <xdr:cNvPicPr>
          <a:picLocks noChangeAspect="1"/>
        </xdr:cNvPicPr>
      </xdr:nvPicPr>
      <xdr:blipFill>
        <a:blip xmlns:r="http://schemas.openxmlformats.org/officeDocument/2006/relationships" r:embed="rId3"/>
        <a:stretch>
          <a:fillRect/>
        </a:stretch>
      </xdr:blipFill>
      <xdr:spPr>
        <a:xfrm>
          <a:off x="3624035" y="3486586"/>
          <a:ext cx="4120893" cy="2262699"/>
        </a:xfrm>
        <a:prstGeom prst="rect">
          <a:avLst/>
        </a:prstGeom>
        <a:ln>
          <a:solidFill>
            <a:srgbClr val="0070C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622300</xdr:colOff>
      <xdr:row>7</xdr:row>
      <xdr:rowOff>15875</xdr:rowOff>
    </xdr:from>
    <xdr:to>
      <xdr:col>10</xdr:col>
      <xdr:colOff>393700</xdr:colOff>
      <xdr:row>19</xdr:row>
      <xdr:rowOff>80963</xdr:rowOff>
    </xdr:to>
    <xdr:pic>
      <xdr:nvPicPr>
        <xdr:cNvPr id="2" name="Picture 1" descr="Image result for excel fill handle">
          <a:extLst>
            <a:ext uri="{FF2B5EF4-FFF2-40B4-BE49-F238E27FC236}">
              <a16:creationId xmlns:a16="http://schemas.microsoft.com/office/drawing/2014/main" id="{9EA17DCB-1A92-4DA8-8952-B866D820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7050" y="1304925"/>
          <a:ext cx="2190750" cy="2274888"/>
        </a:xfrm>
        <a:prstGeom prst="rect">
          <a:avLst/>
        </a:prstGeom>
        <a:noFill/>
        <a:ln>
          <a:solidFill>
            <a:srgbClr val="0066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95250</xdr:rowOff>
    </xdr:from>
    <xdr:to>
      <xdr:col>3</xdr:col>
      <xdr:colOff>361950</xdr:colOff>
      <xdr:row>18</xdr:row>
      <xdr:rowOff>160338</xdr:rowOff>
    </xdr:to>
    <xdr:pic>
      <xdr:nvPicPr>
        <xdr:cNvPr id="2" name="Picture 1" descr="Image result for excel fill handle">
          <a:extLst>
            <a:ext uri="{FF2B5EF4-FFF2-40B4-BE49-F238E27FC236}">
              <a16:creationId xmlns:a16="http://schemas.microsoft.com/office/drawing/2014/main" id="{0E3FF88E-0198-42EF-9DFE-1B2FD1A45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84300"/>
          <a:ext cx="2190750" cy="2274888"/>
        </a:xfrm>
        <a:prstGeom prst="rect">
          <a:avLst/>
        </a:prstGeom>
        <a:noFill/>
        <a:ln>
          <a:solidFill>
            <a:srgbClr val="0066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558801</xdr:colOff>
      <xdr:row>14</xdr:row>
      <xdr:rowOff>144724</xdr:rowOff>
    </xdr:from>
    <xdr:to>
      <xdr:col>14</xdr:col>
      <xdr:colOff>311151</xdr:colOff>
      <xdr:row>18</xdr:row>
      <xdr:rowOff>161925</xdr:rowOff>
    </xdr:to>
    <xdr:pic>
      <xdr:nvPicPr>
        <xdr:cNvPr id="2" name="Picture 1">
          <a:extLst>
            <a:ext uri="{FF2B5EF4-FFF2-40B4-BE49-F238E27FC236}">
              <a16:creationId xmlns:a16="http://schemas.microsoft.com/office/drawing/2014/main" id="{0D620268-6D16-4CC3-AE65-C800731E2EF1}"/>
            </a:ext>
          </a:extLst>
        </xdr:cNvPr>
        <xdr:cNvPicPr>
          <a:picLocks noChangeAspect="1"/>
        </xdr:cNvPicPr>
      </xdr:nvPicPr>
      <xdr:blipFill rotWithShape="1">
        <a:blip xmlns:r="http://schemas.openxmlformats.org/officeDocument/2006/relationships" r:embed="rId1"/>
        <a:srcRect b="52346"/>
        <a:stretch/>
      </xdr:blipFill>
      <xdr:spPr>
        <a:xfrm>
          <a:off x="3740151" y="2722824"/>
          <a:ext cx="6877050" cy="753801"/>
        </a:xfrm>
        <a:prstGeom prst="rect">
          <a:avLst/>
        </a:prstGeom>
        <a:ln>
          <a:solidFill>
            <a:schemeClr val="accent1"/>
          </a:solidFill>
        </a:ln>
      </xdr:spPr>
    </xdr:pic>
    <xdr:clientData/>
  </xdr:twoCellAnchor>
  <xdr:twoCellAnchor editAs="oneCell">
    <xdr:from>
      <xdr:col>3</xdr:col>
      <xdr:colOff>574675</xdr:colOff>
      <xdr:row>19</xdr:row>
      <xdr:rowOff>120650</xdr:rowOff>
    </xdr:from>
    <xdr:to>
      <xdr:col>8</xdr:col>
      <xdr:colOff>174625</xdr:colOff>
      <xdr:row>26</xdr:row>
      <xdr:rowOff>3175</xdr:rowOff>
    </xdr:to>
    <xdr:pic>
      <xdr:nvPicPr>
        <xdr:cNvPr id="3" name="Picture 2" descr="Related image">
          <a:extLst>
            <a:ext uri="{FF2B5EF4-FFF2-40B4-BE49-F238E27FC236}">
              <a16:creationId xmlns:a16="http://schemas.microsoft.com/office/drawing/2014/main" id="{56776FB5-7EA4-4FF7-A9C2-A242ABA70A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56025" y="3619500"/>
          <a:ext cx="2838450" cy="1171575"/>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302107</xdr:colOff>
      <xdr:row>2</xdr:row>
      <xdr:rowOff>91722</xdr:rowOff>
    </xdr:from>
    <xdr:to>
      <xdr:col>8</xdr:col>
      <xdr:colOff>1223867</xdr:colOff>
      <xdr:row>3</xdr:row>
      <xdr:rowOff>227146</xdr:rowOff>
    </xdr:to>
    <xdr:pic>
      <xdr:nvPicPr>
        <xdr:cNvPr id="2" name="Picture 1">
          <a:extLst>
            <a:ext uri="{FF2B5EF4-FFF2-40B4-BE49-F238E27FC236}">
              <a16:creationId xmlns:a16="http://schemas.microsoft.com/office/drawing/2014/main" id="{602EFD03-6F04-4EC5-B2AC-52DC93AC0628}"/>
            </a:ext>
          </a:extLst>
        </xdr:cNvPr>
        <xdr:cNvPicPr>
          <a:picLocks noChangeAspect="1"/>
        </xdr:cNvPicPr>
      </xdr:nvPicPr>
      <xdr:blipFill rotWithShape="1">
        <a:blip xmlns:r="http://schemas.openxmlformats.org/officeDocument/2006/relationships" r:embed="rId1"/>
        <a:srcRect t="47810"/>
        <a:stretch/>
      </xdr:blipFill>
      <xdr:spPr>
        <a:xfrm>
          <a:off x="4175607" y="684389"/>
          <a:ext cx="4263801" cy="368257"/>
        </a:xfrm>
        <a:prstGeom prst="rect">
          <a:avLst/>
        </a:prstGeom>
        <a:ln>
          <a:solidFill>
            <a:schemeClr val="accent1"/>
          </a:solidFill>
        </a:ln>
      </xdr:spPr>
    </xdr:pic>
    <xdr:clientData/>
  </xdr:twoCellAnchor>
  <xdr:twoCellAnchor>
    <xdr:from>
      <xdr:col>4</xdr:col>
      <xdr:colOff>252524</xdr:colOff>
      <xdr:row>9</xdr:row>
      <xdr:rowOff>5579</xdr:rowOff>
    </xdr:from>
    <xdr:to>
      <xdr:col>6</xdr:col>
      <xdr:colOff>757011</xdr:colOff>
      <xdr:row>12</xdr:row>
      <xdr:rowOff>227790</xdr:rowOff>
    </xdr:to>
    <xdr:grpSp>
      <xdr:nvGrpSpPr>
        <xdr:cNvPr id="3" name="Group 2">
          <a:extLst>
            <a:ext uri="{FF2B5EF4-FFF2-40B4-BE49-F238E27FC236}">
              <a16:creationId xmlns:a16="http://schemas.microsoft.com/office/drawing/2014/main" id="{1BD8B73A-5184-4185-AA58-63B56233C663}"/>
            </a:ext>
          </a:extLst>
        </xdr:cNvPr>
        <xdr:cNvGrpSpPr/>
      </xdr:nvGrpSpPr>
      <xdr:grpSpPr>
        <a:xfrm>
          <a:off x="5255554" y="2160731"/>
          <a:ext cx="2031053" cy="812568"/>
          <a:chOff x="5108331" y="1132364"/>
          <a:chExt cx="1512277" cy="1003261"/>
        </a:xfrm>
      </xdr:grpSpPr>
      <xdr:sp macro="" textlink="">
        <xdr:nvSpPr>
          <xdr:cNvPr id="4" name="Rectangle 3">
            <a:extLst>
              <a:ext uri="{FF2B5EF4-FFF2-40B4-BE49-F238E27FC236}">
                <a16:creationId xmlns:a16="http://schemas.microsoft.com/office/drawing/2014/main" id="{B5687AFE-08C1-44A6-81C1-34F2DBEC85F6}"/>
              </a:ext>
            </a:extLst>
          </xdr:cNvPr>
          <xdr:cNvSpPr/>
        </xdr:nvSpPr>
        <xdr:spPr>
          <a:xfrm>
            <a:off x="5108331" y="1143000"/>
            <a:ext cx="1512277" cy="95836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pic>
        <xdr:nvPicPr>
          <xdr:cNvPr id="5" name="Picture 4">
            <a:extLst>
              <a:ext uri="{FF2B5EF4-FFF2-40B4-BE49-F238E27FC236}">
                <a16:creationId xmlns:a16="http://schemas.microsoft.com/office/drawing/2014/main" id="{FE30472A-BF4E-4FB1-A00F-A5682A43136F}"/>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138106" y="1132364"/>
            <a:ext cx="1468775" cy="1003261"/>
          </a:xfrm>
          <a:prstGeom prst="rect">
            <a:avLst/>
          </a:prstGeom>
        </xdr:spPr>
      </xdr:pic>
    </xdr:grpSp>
    <xdr:clientData/>
  </xdr:twoCellAnchor>
  <xdr:oneCellAnchor>
    <xdr:from>
      <xdr:col>4</xdr:col>
      <xdr:colOff>236683</xdr:colOff>
      <xdr:row>5</xdr:row>
      <xdr:rowOff>225137</xdr:rowOff>
    </xdr:from>
    <xdr:ext cx="3729181" cy="479466"/>
    <xdr:pic>
      <xdr:nvPicPr>
        <xdr:cNvPr id="6" name="Picture 5">
          <a:extLst>
            <a:ext uri="{FF2B5EF4-FFF2-40B4-BE49-F238E27FC236}">
              <a16:creationId xmlns:a16="http://schemas.microsoft.com/office/drawing/2014/main" id="{81C6B52E-1538-4585-9E68-93072AC41CDE}"/>
            </a:ext>
          </a:extLst>
        </xdr:cNvPr>
        <xdr:cNvPicPr>
          <a:picLocks noChangeAspect="1"/>
        </xdr:cNvPicPr>
      </xdr:nvPicPr>
      <xdr:blipFill>
        <a:blip xmlns:r="http://schemas.openxmlformats.org/officeDocument/2006/relationships" r:embed="rId3"/>
        <a:stretch>
          <a:fillRect/>
        </a:stretch>
      </xdr:blipFill>
      <xdr:spPr>
        <a:xfrm>
          <a:off x="4098638" y="1951182"/>
          <a:ext cx="3729181" cy="479466"/>
        </a:xfrm>
        <a:prstGeom prst="rect">
          <a:avLst/>
        </a:prstGeom>
        <a:ln>
          <a:solidFill>
            <a:schemeClr val="accent1"/>
          </a:solidFill>
        </a:ln>
      </xdr:spPr>
    </xdr:pic>
    <xdr:clientData/>
  </xdr:oneCellAnchor>
</xdr:wsDr>
</file>

<file path=xl/drawings/drawing9.xml><?xml version="1.0" encoding="utf-8"?>
<xdr:wsDr xmlns:xdr="http://schemas.openxmlformats.org/drawingml/2006/spreadsheetDrawing" xmlns:a="http://schemas.openxmlformats.org/drawingml/2006/main">
  <xdr:twoCellAnchor>
    <xdr:from>
      <xdr:col>7</xdr:col>
      <xdr:colOff>460904</xdr:colOff>
      <xdr:row>8</xdr:row>
      <xdr:rowOff>87313</xdr:rowOff>
    </xdr:from>
    <xdr:to>
      <xdr:col>17</xdr:col>
      <xdr:colOff>599722</xdr:colOff>
      <xdr:row>30</xdr:row>
      <xdr:rowOff>176388</xdr:rowOff>
    </xdr:to>
    <xdr:sp macro="" textlink="">
      <xdr:nvSpPr>
        <xdr:cNvPr id="2" name="TextBox 1">
          <a:extLst>
            <a:ext uri="{FF2B5EF4-FFF2-40B4-BE49-F238E27FC236}">
              <a16:creationId xmlns:a16="http://schemas.microsoft.com/office/drawing/2014/main" id="{A035C918-86FB-48DC-A292-2136F6049D5E}"/>
            </a:ext>
          </a:extLst>
        </xdr:cNvPr>
        <xdr:cNvSpPr txBox="1"/>
      </xdr:nvSpPr>
      <xdr:spPr>
        <a:xfrm>
          <a:off x="9936515" y="1935869"/>
          <a:ext cx="8393818" cy="4435297"/>
        </a:xfrm>
        <a:prstGeom prst="rect">
          <a:avLst/>
        </a:prstGeom>
        <a:solidFill>
          <a:schemeClr val="bg1"/>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800" b="0" baseline="0">
              <a:solidFill>
                <a:sysClr val="windowText" lastClr="000000"/>
              </a:solidFill>
              <a:latin typeface="+mj-lt"/>
            </a:rPr>
            <a:t>-  Freeze panes below Row 2. (Use the View Menu)</a:t>
          </a:r>
        </a:p>
        <a:p>
          <a:endParaRPr lang="en-US" sz="1800" baseline="0">
            <a:solidFill>
              <a:schemeClr val="tx1">
                <a:lumMod val="50000"/>
                <a:lumOff val="50000"/>
              </a:schemeClr>
            </a:solidFill>
            <a:latin typeface="+mj-lt"/>
          </a:endParaRPr>
        </a:p>
        <a:p>
          <a:r>
            <a:rPr lang="en-US" sz="1800" baseline="0">
              <a:solidFill>
                <a:srgbClr val="C00000"/>
              </a:solidFill>
              <a:latin typeface="+mj-lt"/>
            </a:rPr>
            <a:t>-  Create a formula in cell G3 that can be filled down the column to calculate final grades for each </a:t>
          </a:r>
          <a:r>
            <a:rPr lang="en-US" sz="1800" kern="1200" baseline="0">
              <a:solidFill>
                <a:srgbClr val="C00000"/>
              </a:solidFill>
              <a:latin typeface="+mj-lt"/>
              <a:ea typeface="+mn-ea"/>
              <a:cs typeface="+mn-cs"/>
            </a:rPr>
            <a:t>student (30% Homework, 20% Midterm, 50% final exam).</a:t>
          </a:r>
        </a:p>
        <a:p>
          <a:endParaRPr lang="en-US" sz="1800" baseline="0">
            <a:solidFill>
              <a:srgbClr val="C00000"/>
            </a:solidFill>
            <a:latin typeface="+mj-lt"/>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800" kern="1200" baseline="0">
              <a:solidFill>
                <a:sysClr val="windowText" lastClr="000000"/>
              </a:solidFill>
              <a:effectLst/>
              <a:latin typeface="+mj-lt"/>
              <a:ea typeface="+mn-ea"/>
              <a:cs typeface="+mn-cs"/>
            </a:rPr>
            <a:t>-  At the bottom of the worksheet, use functions to calculate high grade, low grade, average, median, and standard deviation for each grade component. </a:t>
          </a:r>
          <a:endParaRPr lang="en-US" sz="1800">
            <a:solidFill>
              <a:sysClr val="windowText" lastClr="000000"/>
            </a:solidFill>
            <a:effectLst/>
            <a:latin typeface="+mj-lt"/>
          </a:endParaRPr>
        </a:p>
        <a:p>
          <a:endParaRPr lang="en-US" sz="1800" baseline="0">
            <a:latin typeface="+mj-lt"/>
          </a:endParaRPr>
        </a:p>
        <a:p>
          <a:r>
            <a:rPr lang="en-US" sz="1800" baseline="0">
              <a:solidFill>
                <a:srgbClr val="0000FF"/>
              </a:solidFill>
              <a:latin typeface="+mj-lt"/>
            </a:rPr>
            <a:t>-  Name the cells containing grade weights (e.g., name cell D1 containing 30% "homework",  E1 = "midterm",  and F1 = "final". Use named cells in a formulain Column C to calculate final grades. </a:t>
          </a:r>
        </a:p>
        <a:p>
          <a:endParaRPr lang="en-US" sz="1800" baseline="0">
            <a:solidFill>
              <a:srgbClr val="0000FF"/>
            </a:solidFill>
            <a:latin typeface="+mj-lt"/>
          </a:endParaRPr>
        </a:p>
        <a:p>
          <a:r>
            <a:rPr lang="en-US" sz="1800" baseline="0">
              <a:solidFill>
                <a:srgbClr val="0000FF"/>
              </a:solidFill>
              <a:latin typeface="+mj-lt"/>
            </a:rPr>
            <a:t>-  Name the range of cells where you have calculated final grades (C3:C62) = "grades". Use this named range in functions to calculate high grade, low grade, average, median, and standard deviation at the bottom of the worksheet.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s://en.wikipedia.org/wiki/List_of_continents_by_populat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en.wikipedia.org/wiki/1_(Beatles_album)"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en.wikipedia.org/wiki/1_(Beatles_albu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exceljet.net/excel-functions/excel-clean-function" TargetMode="External"/><Relationship Id="rId2" Type="http://schemas.openxmlformats.org/officeDocument/2006/relationships/hyperlink" Target="https://data.world/aendrew/game-of-thrones-screen-times" TargetMode="External"/><Relationship Id="rId1" Type="http://schemas.openxmlformats.org/officeDocument/2006/relationships/hyperlink" Target="http://www.imdb.com/name/nm0227759/" TargetMode="External"/><Relationship Id="rId4"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data.world/aendrew/game-of-thrones-screen-times" TargetMode="External"/><Relationship Id="rId1" Type="http://schemas.openxmlformats.org/officeDocument/2006/relationships/hyperlink" Target="http://www.imdb.com/name/nm0227759/"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hyperlink" Target="https://www.youtube.com/watch?v=q9gnHDEW1F4"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youtube.com/watch?v=q9gnHDEW1F4"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youtube.com/watch?v=wgNdWtIX96w"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youtube.com/watch?v=wgNdWtIX96w"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en.wikipedia.org/wiki/Fibonacci_number"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Fibonacci_nu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9"/>
  <sheetViews>
    <sheetView topLeftCell="A24" zoomScale="199" zoomScaleNormal="199" workbookViewId="0">
      <selection activeCell="A42" sqref="A42"/>
    </sheetView>
  </sheetViews>
  <sheetFormatPr baseColWidth="10" defaultColWidth="8.6640625" defaultRowHeight="16"/>
  <cols>
    <col min="1" max="1" width="46.1640625" style="224" customWidth="1"/>
    <col min="2" max="16384" width="8.6640625" style="92"/>
  </cols>
  <sheetData>
    <row r="1" spans="1:1" ht="18" customHeight="1">
      <c r="A1" s="337" t="s">
        <v>19</v>
      </c>
    </row>
    <row r="2" spans="1:1">
      <c r="A2" s="338"/>
    </row>
    <row r="3" spans="1:1">
      <c r="A3" s="339" t="s">
        <v>1069</v>
      </c>
    </row>
    <row r="4" spans="1:1">
      <c r="A4" s="224" t="s">
        <v>0</v>
      </c>
    </row>
    <row r="5" spans="1:1">
      <c r="A5" s="224" t="s">
        <v>1</v>
      </c>
    </row>
    <row r="6" spans="1:1">
      <c r="A6" s="224" t="s">
        <v>2</v>
      </c>
    </row>
    <row r="7" spans="1:1">
      <c r="A7" s="224" t="s">
        <v>3</v>
      </c>
    </row>
    <row r="8" spans="1:1">
      <c r="A8" s="224" t="s">
        <v>4</v>
      </c>
    </row>
    <row r="9" spans="1:1">
      <c r="A9" s="224" t="s">
        <v>5</v>
      </c>
    </row>
    <row r="10" spans="1:1">
      <c r="A10" s="224" t="s">
        <v>6</v>
      </c>
    </row>
    <row r="11" spans="1:1">
      <c r="A11" s="224" t="s">
        <v>7</v>
      </c>
    </row>
    <row r="12" spans="1:1">
      <c r="A12" s="224" t="s">
        <v>8</v>
      </c>
    </row>
    <row r="13" spans="1:1">
      <c r="A13" s="224" t="s">
        <v>9</v>
      </c>
    </row>
    <row r="14" spans="1:1">
      <c r="A14" s="224" t="s">
        <v>10</v>
      </c>
    </row>
    <row r="16" spans="1:1">
      <c r="A16" s="339" t="s">
        <v>1070</v>
      </c>
    </row>
    <row r="17" spans="1:2">
      <c r="A17" s="224" t="s">
        <v>11</v>
      </c>
      <c r="B17" s="220"/>
    </row>
    <row r="18" spans="1:2">
      <c r="A18" s="224" t="s">
        <v>20</v>
      </c>
    </row>
    <row r="19" spans="1:2">
      <c r="A19" s="224" t="s">
        <v>12</v>
      </c>
    </row>
    <row r="20" spans="1:2">
      <c r="A20" s="224" t="s">
        <v>1071</v>
      </c>
    </row>
    <row r="21" spans="1:2">
      <c r="A21" s="339"/>
    </row>
    <row r="22" spans="1:2">
      <c r="A22" s="224" t="s">
        <v>1348</v>
      </c>
      <c r="B22" s="221" t="s">
        <v>1338</v>
      </c>
    </row>
    <row r="23" spans="1:2">
      <c r="A23" s="340" t="s">
        <v>1339</v>
      </c>
      <c r="B23" s="222" t="s">
        <v>1340</v>
      </c>
    </row>
    <row r="24" spans="1:2">
      <c r="A24" s="340" t="s">
        <v>1341</v>
      </c>
      <c r="B24" s="222" t="s">
        <v>1342</v>
      </c>
    </row>
    <row r="25" spans="1:2">
      <c r="A25" s="341" t="s">
        <v>1343</v>
      </c>
      <c r="B25" s="223" t="s">
        <v>1344</v>
      </c>
    </row>
    <row r="26" spans="1:2">
      <c r="A26" s="336"/>
    </row>
    <row r="27" spans="1:2">
      <c r="A27" s="224" t="s">
        <v>1345</v>
      </c>
    </row>
    <row r="28" spans="1:2">
      <c r="A28" s="224" t="s">
        <v>1346</v>
      </c>
    </row>
    <row r="29" spans="1:2">
      <c r="A29" s="224" t="s">
        <v>1347</v>
      </c>
    </row>
  </sheetData>
  <pageMargins left="0.7" right="0.7" top="0.75" bottom="0.75" header="0.3" footer="0.3"/>
  <pageSetup paperSize="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20FC9-B76A-483D-BF68-35D9E98C4ED6}">
  <sheetPr codeName="Sheet17">
    <tabColor theme="1" tint="0.499984740745262"/>
  </sheetPr>
  <dimension ref="A1:K42"/>
  <sheetViews>
    <sheetView topLeftCell="A5" zoomScale="99" zoomScaleNormal="100" workbookViewId="0">
      <selection activeCell="B23" sqref="B23"/>
    </sheetView>
  </sheetViews>
  <sheetFormatPr baseColWidth="10" defaultColWidth="9.1640625" defaultRowHeight="16"/>
  <cols>
    <col min="1" max="1" width="18.5" style="123" customWidth="1"/>
    <col min="2" max="2" width="22.1640625" style="123" customWidth="1"/>
    <col min="3" max="3" width="18.5" style="123" customWidth="1"/>
    <col min="4" max="4" width="6.33203125" style="123" customWidth="1"/>
    <col min="5" max="5" width="11" style="123" customWidth="1"/>
    <col min="6" max="6" width="9.1640625" style="123"/>
    <col min="7" max="7" width="18.5" style="123" bestFit="1" customWidth="1"/>
    <col min="8" max="8" width="9.1640625" style="123"/>
    <col min="9" max="9" width="18.1640625" style="123" customWidth="1"/>
    <col min="10" max="16384" width="9.1640625" style="123"/>
  </cols>
  <sheetData>
    <row r="1" spans="1:11">
      <c r="A1" s="332" t="s">
        <v>1455</v>
      </c>
    </row>
    <row r="2" spans="1:11" ht="19">
      <c r="E2" s="333" t="s">
        <v>1450</v>
      </c>
    </row>
    <row r="3" spans="1:11">
      <c r="A3" s="124" t="s">
        <v>893</v>
      </c>
    </row>
    <row r="4" spans="1:11" ht="34">
      <c r="A4" s="104" t="s">
        <v>889</v>
      </c>
      <c r="B4" s="105" t="s">
        <v>890</v>
      </c>
      <c r="C4" s="105" t="s">
        <v>891</v>
      </c>
      <c r="D4" s="105"/>
      <c r="E4" s="106"/>
      <c r="F4" s="106"/>
      <c r="G4" s="106"/>
      <c r="H4" s="106"/>
      <c r="I4" s="106"/>
      <c r="J4" s="106"/>
      <c r="K4" s="106"/>
    </row>
    <row r="5" spans="1:11" ht="19">
      <c r="A5" s="119" t="s">
        <v>892</v>
      </c>
      <c r="B5" s="120">
        <v>1216</v>
      </c>
      <c r="C5" s="121"/>
      <c r="D5" s="108"/>
      <c r="E5" s="333" t="s">
        <v>1451</v>
      </c>
      <c r="G5" s="106"/>
      <c r="H5" s="106"/>
      <c r="I5" s="106"/>
      <c r="J5" s="106"/>
      <c r="K5" s="106"/>
    </row>
    <row r="6" spans="1:11">
      <c r="A6" s="119" t="s">
        <v>894</v>
      </c>
      <c r="B6" s="120">
        <v>4582</v>
      </c>
      <c r="C6" s="121"/>
      <c r="D6" s="108"/>
      <c r="E6" s="106"/>
      <c r="G6" s="106"/>
      <c r="H6" s="106"/>
      <c r="I6" s="106"/>
      <c r="J6" s="106"/>
      <c r="K6" s="106"/>
    </row>
    <row r="7" spans="1:11">
      <c r="A7" s="119" t="s">
        <v>896</v>
      </c>
      <c r="B7" s="120">
        <v>739</v>
      </c>
      <c r="C7" s="121"/>
      <c r="D7" s="108"/>
      <c r="E7" s="106"/>
      <c r="F7" s="112"/>
      <c r="G7" s="106"/>
      <c r="H7" s="106"/>
      <c r="I7" s="106"/>
      <c r="J7" s="106"/>
      <c r="K7" s="106"/>
    </row>
    <row r="8" spans="1:11">
      <c r="A8" s="119" t="s">
        <v>897</v>
      </c>
      <c r="B8" s="120">
        <v>579</v>
      </c>
      <c r="C8" s="121"/>
      <c r="D8" s="108"/>
      <c r="E8" s="106"/>
      <c r="F8" s="106"/>
      <c r="G8" s="106"/>
      <c r="H8" s="106"/>
      <c r="I8" s="106"/>
      <c r="J8" s="106"/>
      <c r="K8" s="106"/>
    </row>
    <row r="9" spans="1:11">
      <c r="A9" s="119" t="s">
        <v>898</v>
      </c>
      <c r="B9" s="120">
        <v>38</v>
      </c>
      <c r="C9" s="121"/>
      <c r="D9" s="108"/>
      <c r="E9" s="106"/>
      <c r="F9" s="106"/>
      <c r="G9" s="106"/>
      <c r="H9" s="106"/>
      <c r="I9" s="106"/>
      <c r="J9" s="106"/>
      <c r="K9" s="106"/>
    </row>
    <row r="10" spans="1:11">
      <c r="A10" s="119" t="s">
        <v>899</v>
      </c>
      <c r="B10" s="120">
        <v>423</v>
      </c>
      <c r="C10" s="121"/>
      <c r="D10" s="108"/>
      <c r="E10" s="106"/>
      <c r="F10" s="106"/>
      <c r="G10" s="106"/>
      <c r="H10" s="106"/>
      <c r="I10" s="106"/>
      <c r="J10" s="106"/>
      <c r="K10" s="106"/>
    </row>
    <row r="11" spans="1:11">
      <c r="A11" s="113" t="s">
        <v>900</v>
      </c>
      <c r="B11" s="113"/>
      <c r="C11" s="126"/>
      <c r="D11" s="125"/>
      <c r="E11" s="106"/>
      <c r="F11" s="106"/>
      <c r="G11" s="106"/>
      <c r="H11" s="106"/>
      <c r="I11" s="106"/>
      <c r="J11" s="106"/>
      <c r="K11" s="106"/>
    </row>
    <row r="12" spans="1:11">
      <c r="A12" s="106"/>
      <c r="B12" s="127"/>
      <c r="C12" s="127"/>
      <c r="D12" s="127"/>
      <c r="E12" s="106"/>
      <c r="F12" s="106"/>
      <c r="G12" s="106"/>
      <c r="H12" s="106"/>
      <c r="I12" s="106"/>
      <c r="J12" s="106"/>
      <c r="K12" s="106"/>
    </row>
    <row r="13" spans="1:11">
      <c r="A13" s="128" t="s">
        <v>895</v>
      </c>
      <c r="B13" s="106"/>
      <c r="C13" s="106"/>
      <c r="D13" s="106"/>
      <c r="E13" s="106"/>
      <c r="F13" s="106"/>
      <c r="G13" s="106"/>
      <c r="H13" s="106"/>
      <c r="I13" s="106"/>
      <c r="J13" s="106"/>
      <c r="K13" s="106"/>
    </row>
    <row r="14" spans="1:11">
      <c r="A14" s="360" t="s">
        <v>901</v>
      </c>
      <c r="B14" s="361"/>
      <c r="C14" s="362"/>
      <c r="D14" s="151"/>
      <c r="E14" s="106"/>
      <c r="F14" s="106"/>
      <c r="G14" s="106"/>
      <c r="H14" s="106"/>
      <c r="I14" s="106"/>
      <c r="J14" s="106"/>
      <c r="K14" s="106"/>
    </row>
    <row r="15" spans="1:11" ht="34">
      <c r="A15" s="129" t="s">
        <v>889</v>
      </c>
      <c r="B15" s="105" t="s">
        <v>890</v>
      </c>
      <c r="C15" s="130" t="s">
        <v>891</v>
      </c>
      <c r="D15" s="105"/>
      <c r="F15" s="106"/>
    </row>
    <row r="16" spans="1:11">
      <c r="A16" s="119" t="s">
        <v>892</v>
      </c>
      <c r="B16" s="120">
        <v>1216</v>
      </c>
      <c r="C16" s="121">
        <f>B2</f>
        <v>0</v>
      </c>
      <c r="D16" s="108"/>
      <c r="E16" s="363" t="s">
        <v>1452</v>
      </c>
      <c r="F16" s="363"/>
      <c r="G16" s="363"/>
      <c r="H16" s="363"/>
    </row>
    <row r="17" spans="1:11">
      <c r="A17" s="119" t="s">
        <v>894</v>
      </c>
      <c r="B17" s="120">
        <v>4582</v>
      </c>
      <c r="C17" s="121"/>
      <c r="D17" s="108"/>
      <c r="E17" s="363"/>
      <c r="F17" s="363"/>
      <c r="G17" s="363"/>
      <c r="H17" s="363"/>
    </row>
    <row r="18" spans="1:11">
      <c r="A18" s="119" t="s">
        <v>896</v>
      </c>
      <c r="B18" s="120">
        <v>739</v>
      </c>
      <c r="C18" s="121"/>
      <c r="D18" s="108"/>
      <c r="E18" s="363"/>
      <c r="F18" s="363"/>
      <c r="G18" s="363"/>
      <c r="H18" s="363"/>
    </row>
    <row r="19" spans="1:11">
      <c r="A19" s="119" t="s">
        <v>897</v>
      </c>
      <c r="B19" s="120">
        <v>579</v>
      </c>
      <c r="C19" s="121"/>
      <c r="D19" s="108"/>
      <c r="E19" s="363"/>
      <c r="F19" s="363"/>
      <c r="G19" s="363"/>
      <c r="H19" s="363"/>
    </row>
    <row r="20" spans="1:11">
      <c r="A20" s="119" t="s">
        <v>898</v>
      </c>
      <c r="B20" s="120">
        <v>38</v>
      </c>
      <c r="C20" s="121"/>
      <c r="D20" s="108"/>
    </row>
    <row r="21" spans="1:11">
      <c r="A21" s="119" t="s">
        <v>899</v>
      </c>
      <c r="B21" s="120">
        <v>423</v>
      </c>
      <c r="C21" s="121"/>
      <c r="D21" s="108"/>
      <c r="I21" s="295"/>
      <c r="J21" s="296"/>
      <c r="K21" s="296"/>
    </row>
    <row r="22" spans="1:11">
      <c r="A22" s="113" t="s">
        <v>900</v>
      </c>
      <c r="B22" s="113"/>
      <c r="C22" s="126"/>
      <c r="I22" s="295"/>
      <c r="J22" s="296"/>
      <c r="K22" s="296"/>
    </row>
    <row r="23" spans="1:11">
      <c r="I23" s="295"/>
      <c r="J23" s="296"/>
      <c r="K23" s="296"/>
    </row>
    <row r="24" spans="1:11">
      <c r="A24" s="150" t="s">
        <v>1080</v>
      </c>
      <c r="B24" s="106"/>
      <c r="C24" s="106"/>
      <c r="D24" s="106"/>
      <c r="I24" s="295"/>
      <c r="J24" s="296"/>
      <c r="K24" s="296"/>
    </row>
    <row r="25" spans="1:11" ht="34">
      <c r="A25" s="129" t="s">
        <v>889</v>
      </c>
      <c r="B25" s="105" t="s">
        <v>890</v>
      </c>
      <c r="C25" s="130" t="s">
        <v>891</v>
      </c>
      <c r="D25" s="105"/>
      <c r="I25" s="295"/>
      <c r="J25" s="296"/>
      <c r="K25" s="296"/>
    </row>
    <row r="26" spans="1:11">
      <c r="A26" s="119" t="s">
        <v>892</v>
      </c>
      <c r="B26" s="120">
        <v>1216</v>
      </c>
      <c r="C26" s="121"/>
      <c r="D26" s="108"/>
      <c r="I26" s="295"/>
    </row>
    <row r="27" spans="1:11">
      <c r="A27" s="119" t="s">
        <v>894</v>
      </c>
      <c r="B27" s="120">
        <v>4582</v>
      </c>
      <c r="C27" s="121"/>
      <c r="D27" s="108"/>
    </row>
    <row r="28" spans="1:11">
      <c r="A28" s="119" t="s">
        <v>896</v>
      </c>
      <c r="B28" s="120">
        <v>739</v>
      </c>
      <c r="C28" s="121"/>
      <c r="D28" s="108"/>
    </row>
    <row r="29" spans="1:11">
      <c r="A29" s="119" t="s">
        <v>897</v>
      </c>
      <c r="B29" s="120">
        <v>579</v>
      </c>
      <c r="C29" s="121"/>
      <c r="D29" s="108"/>
    </row>
    <row r="30" spans="1:11">
      <c r="A30" s="119" t="s">
        <v>898</v>
      </c>
      <c r="B30" s="120">
        <v>38</v>
      </c>
      <c r="C30" s="121"/>
      <c r="D30" s="108"/>
    </row>
    <row r="31" spans="1:11">
      <c r="A31" s="119" t="s">
        <v>899</v>
      </c>
      <c r="B31" s="120">
        <v>423</v>
      </c>
      <c r="C31" s="121"/>
      <c r="D31" s="108"/>
    </row>
    <row r="32" spans="1:11">
      <c r="A32" s="113" t="s">
        <v>900</v>
      </c>
      <c r="B32" s="113">
        <f>SUM(B26:B31)</f>
        <v>7577</v>
      </c>
      <c r="C32" s="126"/>
      <c r="D32" s="125"/>
      <c r="G32" s="297"/>
    </row>
    <row r="34" spans="1:4">
      <c r="A34" s="149" t="s">
        <v>1079</v>
      </c>
      <c r="B34" s="106"/>
      <c r="C34" s="106"/>
      <c r="D34" s="106"/>
    </row>
    <row r="35" spans="1:4">
      <c r="A35" s="360" t="s">
        <v>901</v>
      </c>
      <c r="B35" s="361"/>
      <c r="C35" s="362"/>
      <c r="D35" s="151"/>
    </row>
    <row r="36" spans="1:4" ht="34">
      <c r="A36" s="129" t="s">
        <v>889</v>
      </c>
      <c r="B36" s="105" t="s">
        <v>890</v>
      </c>
      <c r="C36" s="130" t="s">
        <v>891</v>
      </c>
      <c r="D36" s="105"/>
    </row>
    <row r="37" spans="1:4">
      <c r="A37" s="119" t="s">
        <v>892</v>
      </c>
      <c r="B37" s="120">
        <v>1216</v>
      </c>
      <c r="C37" s="121"/>
      <c r="D37" s="108"/>
    </row>
    <row r="38" spans="1:4">
      <c r="A38" s="119" t="s">
        <v>894</v>
      </c>
      <c r="B38" s="120">
        <v>4582</v>
      </c>
      <c r="C38" s="121"/>
      <c r="D38" s="108"/>
    </row>
    <row r="39" spans="1:4">
      <c r="A39" s="119" t="s">
        <v>896</v>
      </c>
      <c r="B39" s="120">
        <v>739</v>
      </c>
      <c r="C39" s="121"/>
      <c r="D39" s="108"/>
    </row>
    <row r="40" spans="1:4">
      <c r="A40" s="119" t="s">
        <v>897</v>
      </c>
      <c r="B40" s="120">
        <v>579</v>
      </c>
      <c r="C40" s="121"/>
      <c r="D40" s="108"/>
    </row>
    <row r="41" spans="1:4">
      <c r="A41" s="119" t="s">
        <v>898</v>
      </c>
      <c r="B41" s="120">
        <v>38</v>
      </c>
      <c r="C41" s="121"/>
      <c r="D41" s="108"/>
    </row>
    <row r="42" spans="1:4">
      <c r="A42" s="119" t="s">
        <v>899</v>
      </c>
      <c r="B42" s="120">
        <v>423</v>
      </c>
      <c r="C42" s="121"/>
      <c r="D42" s="108"/>
    </row>
  </sheetData>
  <mergeCells count="3">
    <mergeCell ref="A14:C14"/>
    <mergeCell ref="A35:C35"/>
    <mergeCell ref="E16:H19"/>
  </mergeCells>
  <hyperlinks>
    <hyperlink ref="A1" r:id="rId1" xr:uid="{DD61EEB3-D834-4577-8EA6-CFEDF103D14A}"/>
  </hyperlinks>
  <pageMargins left="0.7" right="0.7" top="0.75" bottom="0.75" header="0.3" footer="0.3"/>
  <pageSetup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6A60-5EEC-48EF-8958-9981EA813B5B}">
  <sheetPr codeName="Sheet18">
    <tabColor theme="1" tint="0.499984740745262"/>
  </sheetPr>
  <dimension ref="A1:J40"/>
  <sheetViews>
    <sheetView zoomScale="90" zoomScaleNormal="90" workbookViewId="0">
      <selection activeCell="K28" sqref="K28"/>
    </sheetView>
  </sheetViews>
  <sheetFormatPr baseColWidth="10" defaultColWidth="9.1640625" defaultRowHeight="16"/>
  <cols>
    <col min="1" max="3" width="18.5" style="106" customWidth="1"/>
    <col min="4" max="4" width="26.5" style="169" customWidth="1"/>
    <col min="5" max="5" width="20.5" style="106" customWidth="1"/>
    <col min="6" max="7" width="9.1640625" style="106"/>
    <col min="8" max="8" width="13.6640625" style="106" bestFit="1" customWidth="1"/>
    <col min="9" max="16384" width="9.1640625" style="106"/>
  </cols>
  <sheetData>
    <row r="1" spans="1:10" ht="34">
      <c r="A1" s="117" t="s">
        <v>889</v>
      </c>
      <c r="B1" s="118" t="s">
        <v>890</v>
      </c>
      <c r="C1" s="118" t="s">
        <v>891</v>
      </c>
      <c r="E1" s="107"/>
    </row>
    <row r="2" spans="1:10">
      <c r="A2" s="119" t="s">
        <v>892</v>
      </c>
      <c r="B2" s="120">
        <v>1216</v>
      </c>
      <c r="C2" s="121">
        <f t="shared" ref="C2:C7" si="0">B2/$B$8</f>
        <v>0.16048568034842287</v>
      </c>
      <c r="D2" s="170" t="str">
        <f ca="1">_xlfn.FORMULATEXT(C2)</f>
        <v>=B2/$B$8</v>
      </c>
      <c r="E2" s="109"/>
      <c r="G2" s="110"/>
    </row>
    <row r="3" spans="1:10">
      <c r="A3" s="119" t="s">
        <v>894</v>
      </c>
      <c r="B3" s="120">
        <v>4582</v>
      </c>
      <c r="C3" s="121">
        <f t="shared" si="0"/>
        <v>0.60472482512867887</v>
      </c>
      <c r="D3" s="170" t="str">
        <f t="shared" ref="D3:D7" ca="1" si="1">_xlfn.FORMULATEXT(C3)</f>
        <v>=B3/$B$8</v>
      </c>
      <c r="E3" s="109"/>
      <c r="G3" s="111"/>
    </row>
    <row r="4" spans="1:10">
      <c r="A4" s="119" t="s">
        <v>896</v>
      </c>
      <c r="B4" s="120">
        <v>739</v>
      </c>
      <c r="C4" s="121">
        <f t="shared" si="0"/>
        <v>9.7532004751220799E-2</v>
      </c>
      <c r="D4" s="170" t="str">
        <f t="shared" ca="1" si="1"/>
        <v>=B4/$B$8</v>
      </c>
      <c r="E4" s="109"/>
      <c r="G4" s="112"/>
      <c r="H4" s="330"/>
      <c r="I4" s="331"/>
      <c r="J4" s="331"/>
    </row>
    <row r="5" spans="1:10">
      <c r="A5" s="119" t="s">
        <v>897</v>
      </c>
      <c r="B5" s="120">
        <v>579</v>
      </c>
      <c r="C5" s="121">
        <f t="shared" si="0"/>
        <v>7.6415467863270428E-2</v>
      </c>
      <c r="D5" s="170" t="str">
        <f t="shared" ca="1" si="1"/>
        <v>=B5/$B$8</v>
      </c>
      <c r="E5" s="109"/>
      <c r="H5" s="330"/>
      <c r="I5" s="331"/>
      <c r="J5" s="331"/>
    </row>
    <row r="6" spans="1:10">
      <c r="A6" s="119" t="s">
        <v>898</v>
      </c>
      <c r="B6" s="120">
        <v>38</v>
      </c>
      <c r="C6" s="121">
        <f t="shared" si="0"/>
        <v>5.0151775108882145E-3</v>
      </c>
      <c r="D6" s="170" t="str">
        <f t="shared" ca="1" si="1"/>
        <v>=B6/$B$8</v>
      </c>
      <c r="E6" s="109"/>
      <c r="H6" s="330"/>
      <c r="I6" s="331"/>
      <c r="J6" s="331"/>
    </row>
    <row r="7" spans="1:10">
      <c r="A7" s="119" t="s">
        <v>899</v>
      </c>
      <c r="B7" s="120">
        <v>423</v>
      </c>
      <c r="C7" s="121">
        <f t="shared" si="0"/>
        <v>5.582684439751881E-2</v>
      </c>
      <c r="D7" s="170" t="str">
        <f t="shared" ca="1" si="1"/>
        <v>=B7/$B$8</v>
      </c>
      <c r="E7" s="109"/>
      <c r="H7" s="330"/>
      <c r="I7" s="331"/>
      <c r="J7" s="331"/>
    </row>
    <row r="8" spans="1:10">
      <c r="A8" s="122" t="s">
        <v>900</v>
      </c>
      <c r="B8" s="122">
        <f>SUM(B2:B7)</f>
        <v>7577</v>
      </c>
      <c r="C8" s="121">
        <f>SUM(C2:C7)</f>
        <v>1</v>
      </c>
      <c r="D8" s="171"/>
      <c r="H8" s="330"/>
      <c r="I8" s="331"/>
      <c r="J8" s="331"/>
    </row>
    <row r="9" spans="1:10">
      <c r="B9" s="115" t="str">
        <f ca="1">_xlfn.FORMULATEXT(B8)</f>
        <v>=SUM(B2:B7)</v>
      </c>
      <c r="C9" s="116" t="str">
        <f ca="1">_xlfn.FORMULATEXT(C8)</f>
        <v>=SUM(C2:C7)</v>
      </c>
      <c r="D9" s="171"/>
      <c r="H9" s="330"/>
      <c r="I9" s="331"/>
      <c r="J9" s="331"/>
    </row>
    <row r="10" spans="1:10">
      <c r="D10" s="171"/>
      <c r="H10" s="330"/>
    </row>
    <row r="11" spans="1:10">
      <c r="A11" s="364" t="s">
        <v>901</v>
      </c>
      <c r="B11" s="364"/>
      <c r="C11" s="364"/>
      <c r="D11" s="171"/>
    </row>
    <row r="12" spans="1:10" ht="34">
      <c r="A12" s="104" t="s">
        <v>889</v>
      </c>
      <c r="B12" s="104" t="s">
        <v>902</v>
      </c>
      <c r="C12" s="105" t="s">
        <v>891</v>
      </c>
      <c r="D12" s="171"/>
    </row>
    <row r="13" spans="1:10">
      <c r="A13" s="119" t="s">
        <v>892</v>
      </c>
      <c r="B13" s="120">
        <v>1216</v>
      </c>
      <c r="C13" s="121">
        <f>B13/SUM($B$13:$B$18)</f>
        <v>0.16048568034842287</v>
      </c>
      <c r="D13" s="170" t="str">
        <f ca="1">_xlfn.FORMULATEXT(C13)</f>
        <v>=B13/SUM($B$13:$B$18)</v>
      </c>
      <c r="E13" s="290"/>
    </row>
    <row r="14" spans="1:10">
      <c r="A14" s="119" t="s">
        <v>894</v>
      </c>
      <c r="B14" s="120">
        <v>4582</v>
      </c>
      <c r="C14" s="121">
        <f t="shared" ref="C14:C18" si="2">B14/SUM($B$13:$B$18)</f>
        <v>0.60472482512867887</v>
      </c>
      <c r="D14" s="170" t="str">
        <f t="shared" ref="D14:D18" ca="1" si="3">_xlfn.FORMULATEXT(C14)</f>
        <v>=B14/SUM($B$13:$B$18)</v>
      </c>
      <c r="E14" s="290"/>
    </row>
    <row r="15" spans="1:10">
      <c r="A15" s="119" t="s">
        <v>896</v>
      </c>
      <c r="B15" s="120">
        <v>739</v>
      </c>
      <c r="C15" s="121">
        <f t="shared" si="2"/>
        <v>9.7532004751220799E-2</v>
      </c>
      <c r="D15" s="170" t="str">
        <f t="shared" ca="1" si="3"/>
        <v>=B15/SUM($B$13:$B$18)</v>
      </c>
    </row>
    <row r="16" spans="1:10">
      <c r="A16" s="119" t="s">
        <v>897</v>
      </c>
      <c r="B16" s="120">
        <v>579</v>
      </c>
      <c r="C16" s="121">
        <f t="shared" si="2"/>
        <v>7.6415467863270428E-2</v>
      </c>
      <c r="D16" s="170" t="str">
        <f t="shared" ca="1" si="3"/>
        <v>=B16/SUM($B$13:$B$18)</v>
      </c>
    </row>
    <row r="17" spans="1:4">
      <c r="A17" s="119" t="s">
        <v>898</v>
      </c>
      <c r="B17" s="120">
        <v>38</v>
      </c>
      <c r="C17" s="121">
        <f t="shared" si="2"/>
        <v>5.0151775108882145E-3</v>
      </c>
      <c r="D17" s="170" t="str">
        <f t="shared" ca="1" si="3"/>
        <v>=B17/SUM($B$13:$B$18)</v>
      </c>
    </row>
    <row r="18" spans="1:4">
      <c r="A18" s="119" t="s">
        <v>899</v>
      </c>
      <c r="B18" s="120">
        <v>423</v>
      </c>
      <c r="C18" s="121">
        <f t="shared" si="2"/>
        <v>5.582684439751881E-2</v>
      </c>
      <c r="D18" s="170" t="str">
        <f t="shared" ca="1" si="3"/>
        <v>=B18/SUM($B$13:$B$18)</v>
      </c>
    </row>
    <row r="21" spans="1:4">
      <c r="A21" s="150" t="s">
        <v>1080</v>
      </c>
    </row>
    <row r="22" spans="1:4">
      <c r="A22" s="360" t="s">
        <v>901</v>
      </c>
      <c r="B22" s="361"/>
      <c r="C22" s="362"/>
    </row>
    <row r="23" spans="1:4" ht="34">
      <c r="A23" s="129" t="s">
        <v>889</v>
      </c>
      <c r="B23" s="105" t="s">
        <v>890</v>
      </c>
      <c r="C23" s="130" t="s">
        <v>891</v>
      </c>
    </row>
    <row r="24" spans="1:4">
      <c r="A24" s="119" t="s">
        <v>892</v>
      </c>
      <c r="B24" s="120">
        <v>1216</v>
      </c>
      <c r="C24" s="121">
        <f t="shared" ref="C24:C29" si="4">B24/World_Pop</f>
        <v>0.16048568034842287</v>
      </c>
      <c r="D24" s="170" t="str">
        <f ca="1">_xlfn.FORMULATEXT(C24)</f>
        <v>=B24/World_Pop</v>
      </c>
    </row>
    <row r="25" spans="1:4">
      <c r="A25" s="119" t="s">
        <v>894</v>
      </c>
      <c r="B25" s="120">
        <v>4582</v>
      </c>
      <c r="C25" s="121">
        <f t="shared" si="4"/>
        <v>0.60472482512867887</v>
      </c>
      <c r="D25" s="170" t="str">
        <f t="shared" ref="D25:D30" ca="1" si="5">_xlfn.FORMULATEXT(C25)</f>
        <v>=B25/World_Pop</v>
      </c>
    </row>
    <row r="26" spans="1:4">
      <c r="A26" s="119" t="s">
        <v>896</v>
      </c>
      <c r="B26" s="120">
        <v>739</v>
      </c>
      <c r="C26" s="121">
        <f t="shared" si="4"/>
        <v>9.7532004751220799E-2</v>
      </c>
      <c r="D26" s="170" t="str">
        <f t="shared" ca="1" si="5"/>
        <v>=B26/World_Pop</v>
      </c>
    </row>
    <row r="27" spans="1:4">
      <c r="A27" s="119" t="s">
        <v>897</v>
      </c>
      <c r="B27" s="120">
        <v>579</v>
      </c>
      <c r="C27" s="121">
        <f t="shared" si="4"/>
        <v>7.6415467863270428E-2</v>
      </c>
      <c r="D27" s="170" t="str">
        <f t="shared" ca="1" si="5"/>
        <v>=B27/World_Pop</v>
      </c>
    </row>
    <row r="28" spans="1:4">
      <c r="A28" s="119" t="s">
        <v>898</v>
      </c>
      <c r="B28" s="120">
        <v>38</v>
      </c>
      <c r="C28" s="121">
        <f t="shared" si="4"/>
        <v>5.0151775108882145E-3</v>
      </c>
      <c r="D28" s="170" t="str">
        <f t="shared" ca="1" si="5"/>
        <v>=B28/World_Pop</v>
      </c>
    </row>
    <row r="29" spans="1:4">
      <c r="A29" s="119" t="s">
        <v>899</v>
      </c>
      <c r="B29" s="120">
        <v>423</v>
      </c>
      <c r="C29" s="121">
        <f t="shared" si="4"/>
        <v>5.582684439751881E-2</v>
      </c>
      <c r="D29" s="170" t="str">
        <f t="shared" ca="1" si="5"/>
        <v>=B29/World_Pop</v>
      </c>
    </row>
    <row r="30" spans="1:4">
      <c r="A30" s="113" t="s">
        <v>900</v>
      </c>
      <c r="B30" s="113">
        <f>SUM(B24:B29)</f>
        <v>7577</v>
      </c>
      <c r="C30" s="114">
        <f>SUM(C24:C29)</f>
        <v>1</v>
      </c>
      <c r="D30" s="170" t="str">
        <f t="shared" ca="1" si="5"/>
        <v>=SUM(C24:C29)</v>
      </c>
    </row>
    <row r="31" spans="1:4">
      <c r="A31" s="123"/>
      <c r="B31" s="123"/>
      <c r="C31" s="123"/>
    </row>
    <row r="32" spans="1:4">
      <c r="A32" s="149" t="s">
        <v>1079</v>
      </c>
    </row>
    <row r="33" spans="1:4">
      <c r="A33" s="360" t="s">
        <v>901</v>
      </c>
      <c r="B33" s="361"/>
      <c r="C33" s="362"/>
    </row>
    <row r="34" spans="1:4" ht="34">
      <c r="A34" s="129" t="s">
        <v>889</v>
      </c>
      <c r="B34" s="105" t="s">
        <v>890</v>
      </c>
      <c r="C34" s="130" t="s">
        <v>891</v>
      </c>
    </row>
    <row r="35" spans="1:4">
      <c r="A35" s="119" t="s">
        <v>892</v>
      </c>
      <c r="B35" s="120">
        <v>1216</v>
      </c>
      <c r="C35" s="121">
        <f t="shared" ref="C35:C40" si="6">B35/SUM(pop_all)</f>
        <v>0.16048568034842287</v>
      </c>
      <c r="D35" s="170" t="str">
        <f ca="1">_xlfn.FORMULATEXT(C35)</f>
        <v>=B35/SUM(pop_all)</v>
      </c>
    </row>
    <row r="36" spans="1:4">
      <c r="A36" s="119" t="s">
        <v>894</v>
      </c>
      <c r="B36" s="120">
        <v>4582</v>
      </c>
      <c r="C36" s="121">
        <f t="shared" si="6"/>
        <v>0.60472482512867887</v>
      </c>
      <c r="D36" s="170" t="str">
        <f t="shared" ref="D36:D40" ca="1" si="7">_xlfn.FORMULATEXT(C36)</f>
        <v>=B36/SUM(pop_all)</v>
      </c>
    </row>
    <row r="37" spans="1:4">
      <c r="A37" s="119" t="s">
        <v>896</v>
      </c>
      <c r="B37" s="120">
        <v>739</v>
      </c>
      <c r="C37" s="121">
        <f t="shared" si="6"/>
        <v>9.7532004751220799E-2</v>
      </c>
      <c r="D37" s="170" t="str">
        <f t="shared" ca="1" si="7"/>
        <v>=B37/SUM(pop_all)</v>
      </c>
    </row>
    <row r="38" spans="1:4">
      <c r="A38" s="119" t="s">
        <v>897</v>
      </c>
      <c r="B38" s="120">
        <v>579</v>
      </c>
      <c r="C38" s="121">
        <f t="shared" si="6"/>
        <v>7.6415467863270428E-2</v>
      </c>
      <c r="D38" s="170" t="str">
        <f t="shared" ca="1" si="7"/>
        <v>=B38/SUM(pop_all)</v>
      </c>
    </row>
    <row r="39" spans="1:4">
      <c r="A39" s="119" t="s">
        <v>898</v>
      </c>
      <c r="B39" s="120">
        <v>38</v>
      </c>
      <c r="C39" s="121">
        <f t="shared" si="6"/>
        <v>5.0151775108882145E-3</v>
      </c>
      <c r="D39" s="170" t="str">
        <f t="shared" ca="1" si="7"/>
        <v>=B39/SUM(pop_all)</v>
      </c>
    </row>
    <row r="40" spans="1:4">
      <c r="A40" s="119" t="s">
        <v>899</v>
      </c>
      <c r="B40" s="120">
        <v>423</v>
      </c>
      <c r="C40" s="121">
        <f t="shared" si="6"/>
        <v>5.582684439751881E-2</v>
      </c>
      <c r="D40" s="170" t="str">
        <f t="shared" ca="1" si="7"/>
        <v>=B40/SUM(pop_all)</v>
      </c>
    </row>
  </sheetData>
  <mergeCells count="3">
    <mergeCell ref="A11:C11"/>
    <mergeCell ref="A22:C22"/>
    <mergeCell ref="A33:C3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4E7B-44FF-4ED1-A0DD-9DB15740A9E7}">
  <sheetPr>
    <tabColor rgb="FFBCE292"/>
  </sheetPr>
  <dimension ref="A1:N74"/>
  <sheetViews>
    <sheetView zoomScale="90" zoomScaleNormal="90" workbookViewId="0">
      <pane ySplit="1" topLeftCell="A2" activePane="bottomLeft" state="frozen"/>
      <selection pane="bottomLeft" activeCell="G16" sqref="G16"/>
    </sheetView>
  </sheetViews>
  <sheetFormatPr baseColWidth="10" defaultColWidth="11.83203125" defaultRowHeight="16"/>
  <cols>
    <col min="1" max="2" width="18.6640625" style="172" customWidth="1"/>
    <col min="3" max="3" width="19.5" style="173" customWidth="1"/>
    <col min="4" max="4" width="19.33203125" style="172" customWidth="1"/>
    <col min="5" max="5" width="16.5" style="172" customWidth="1"/>
    <col min="6" max="6" width="17.1640625" style="172" customWidth="1"/>
    <col min="7" max="7" width="25.6640625" style="172" customWidth="1"/>
    <col min="8" max="16384" width="11.83203125" style="172"/>
  </cols>
  <sheetData>
    <row r="1" spans="1:14">
      <c r="D1" s="199">
        <v>0.3</v>
      </c>
      <c r="E1" s="199">
        <v>0.2</v>
      </c>
      <c r="F1" s="199">
        <v>0.5</v>
      </c>
    </row>
    <row r="2" spans="1:14" ht="36.75" customHeight="1">
      <c r="A2" s="198" t="s">
        <v>1337</v>
      </c>
      <c r="B2" s="198" t="s">
        <v>1336</v>
      </c>
      <c r="C2" s="197" t="s">
        <v>1335</v>
      </c>
      <c r="D2" s="196" t="s">
        <v>1334</v>
      </c>
      <c r="E2" s="196" t="s">
        <v>1333</v>
      </c>
      <c r="F2" s="196" t="s">
        <v>1332</v>
      </c>
      <c r="G2" s="195" t="s">
        <v>1331</v>
      </c>
    </row>
    <row r="3" spans="1:14">
      <c r="A3" s="189" t="s">
        <v>1330</v>
      </c>
      <c r="B3" s="189" t="s">
        <v>1329</v>
      </c>
      <c r="C3" s="188"/>
      <c r="D3" s="187">
        <v>97.78</v>
      </c>
      <c r="E3" s="194">
        <v>88.94</v>
      </c>
      <c r="F3" s="187">
        <v>72.09</v>
      </c>
      <c r="G3" s="186"/>
      <c r="I3" s="193" t="s">
        <v>1328</v>
      </c>
      <c r="J3" s="192"/>
      <c r="L3" s="182"/>
      <c r="M3" s="182"/>
      <c r="N3" s="182"/>
    </row>
    <row r="4" spans="1:14" ht="19">
      <c r="A4" s="189" t="s">
        <v>1327</v>
      </c>
      <c r="B4" s="189" t="s">
        <v>1326</v>
      </c>
      <c r="C4" s="188"/>
      <c r="D4" s="187">
        <v>61.11</v>
      </c>
      <c r="E4" s="187">
        <v>92.16</v>
      </c>
      <c r="F4" s="187">
        <v>96.91</v>
      </c>
      <c r="G4" s="186"/>
      <c r="I4" s="324" t="s">
        <v>27</v>
      </c>
      <c r="J4" s="325">
        <v>0.3</v>
      </c>
      <c r="L4" s="182"/>
      <c r="M4" s="182"/>
      <c r="N4" s="182"/>
    </row>
    <row r="5" spans="1:14" ht="19">
      <c r="A5" s="189" t="s">
        <v>1325</v>
      </c>
      <c r="B5" s="189" t="s">
        <v>1324</v>
      </c>
      <c r="C5" s="188"/>
      <c r="D5" s="187">
        <v>71.11</v>
      </c>
      <c r="E5" s="187">
        <v>96.17</v>
      </c>
      <c r="F5" s="187">
        <v>83.51</v>
      </c>
      <c r="G5" s="186"/>
      <c r="I5" s="324" t="s">
        <v>25</v>
      </c>
      <c r="J5" s="325">
        <v>0.2</v>
      </c>
      <c r="L5" s="182"/>
      <c r="M5" s="182"/>
      <c r="N5" s="182"/>
    </row>
    <row r="6" spans="1:14" ht="19">
      <c r="A6" s="189" t="s">
        <v>1323</v>
      </c>
      <c r="B6" s="189" t="s">
        <v>1322</v>
      </c>
      <c r="C6" s="188"/>
      <c r="D6" s="187">
        <v>88.89</v>
      </c>
      <c r="E6" s="187">
        <v>90.9</v>
      </c>
      <c r="F6" s="187">
        <v>78.290000000000006</v>
      </c>
      <c r="G6" s="186"/>
      <c r="I6" s="326" t="s">
        <v>26</v>
      </c>
      <c r="J6" s="327">
        <v>0.5</v>
      </c>
      <c r="L6" s="182"/>
      <c r="M6" s="182"/>
      <c r="N6" s="182"/>
    </row>
    <row r="7" spans="1:14">
      <c r="A7" s="189" t="s">
        <v>1321</v>
      </c>
      <c r="B7" s="189" t="s">
        <v>1320</v>
      </c>
      <c r="C7" s="188"/>
      <c r="D7" s="187">
        <v>64.44</v>
      </c>
      <c r="E7" s="187">
        <v>90.2</v>
      </c>
      <c r="F7" s="187">
        <v>76.599999999999994</v>
      </c>
      <c r="G7" s="186"/>
      <c r="I7" s="191"/>
      <c r="L7" s="182"/>
      <c r="M7" s="182"/>
      <c r="N7" s="182"/>
    </row>
    <row r="8" spans="1:14">
      <c r="A8" s="189" t="s">
        <v>1319</v>
      </c>
      <c r="B8" s="189" t="s">
        <v>1318</v>
      </c>
      <c r="C8" s="188"/>
      <c r="D8" s="187">
        <v>66.67</v>
      </c>
      <c r="E8" s="187">
        <v>66.75</v>
      </c>
      <c r="F8" s="187">
        <v>84.49</v>
      </c>
      <c r="G8" s="186"/>
      <c r="L8" s="182"/>
      <c r="M8" s="182"/>
      <c r="N8" s="182"/>
    </row>
    <row r="9" spans="1:14">
      <c r="A9" s="189" t="s">
        <v>1317</v>
      </c>
      <c r="B9" s="189" t="s">
        <v>1316</v>
      </c>
      <c r="C9" s="188"/>
      <c r="D9" s="187">
        <v>88.89</v>
      </c>
      <c r="E9" s="187">
        <v>78.62</v>
      </c>
      <c r="F9" s="187">
        <v>86.89</v>
      </c>
      <c r="G9" s="186"/>
      <c r="L9" s="182"/>
      <c r="M9" s="182"/>
      <c r="N9" s="182"/>
    </row>
    <row r="10" spans="1:14">
      <c r="A10" s="189" t="s">
        <v>1315</v>
      </c>
      <c r="B10" s="189" t="s">
        <v>1314</v>
      </c>
      <c r="C10" s="188"/>
      <c r="D10" s="187">
        <v>72.22</v>
      </c>
      <c r="E10" s="187">
        <v>92.55</v>
      </c>
      <c r="F10" s="187">
        <v>84.03</v>
      </c>
      <c r="G10" s="186"/>
      <c r="L10" s="182"/>
      <c r="M10" s="182"/>
      <c r="N10" s="182"/>
    </row>
    <row r="11" spans="1:14">
      <c r="A11" s="189" t="s">
        <v>1313</v>
      </c>
      <c r="B11" s="189" t="s">
        <v>1312</v>
      </c>
      <c r="C11" s="188"/>
      <c r="D11" s="187">
        <v>31.11</v>
      </c>
      <c r="E11" s="187">
        <v>75.34</v>
      </c>
      <c r="F11" s="187">
        <v>73.08</v>
      </c>
      <c r="G11" s="186"/>
      <c r="L11" s="182"/>
      <c r="M11" s="182"/>
      <c r="N11" s="182"/>
    </row>
    <row r="12" spans="1:14">
      <c r="A12" s="189" t="s">
        <v>1311</v>
      </c>
      <c r="B12" s="189" t="s">
        <v>1310</v>
      </c>
      <c r="C12" s="188"/>
      <c r="D12" s="187">
        <v>88.89</v>
      </c>
      <c r="E12" s="187">
        <v>88.63</v>
      </c>
      <c r="F12" s="187">
        <v>91.19</v>
      </c>
      <c r="G12" s="186"/>
      <c r="L12" s="182"/>
      <c r="M12" s="182"/>
      <c r="N12" s="182"/>
    </row>
    <row r="13" spans="1:14">
      <c r="A13" s="189" t="s">
        <v>1309</v>
      </c>
      <c r="B13" s="189" t="s">
        <v>1308</v>
      </c>
      <c r="C13" s="188"/>
      <c r="D13" s="187">
        <v>76.67</v>
      </c>
      <c r="E13" s="187">
        <v>75.180000000000007</v>
      </c>
      <c r="F13" s="187">
        <v>87.92</v>
      </c>
      <c r="G13" s="186"/>
      <c r="L13" s="182"/>
      <c r="M13" s="182"/>
      <c r="N13" s="182"/>
    </row>
    <row r="14" spans="1:14">
      <c r="A14" s="189" t="s">
        <v>1307</v>
      </c>
      <c r="B14" s="189" t="s">
        <v>1306</v>
      </c>
      <c r="C14" s="188"/>
      <c r="D14" s="187">
        <v>86.67</v>
      </c>
      <c r="E14" s="187">
        <v>79.33</v>
      </c>
      <c r="F14" s="187">
        <v>85.6</v>
      </c>
      <c r="G14" s="186"/>
      <c r="L14" s="182"/>
      <c r="M14" s="182"/>
      <c r="N14" s="182"/>
    </row>
    <row r="15" spans="1:14">
      <c r="A15" s="189" t="s">
        <v>1305</v>
      </c>
      <c r="B15" s="189" t="s">
        <v>1304</v>
      </c>
      <c r="C15" s="188"/>
      <c r="D15" s="187">
        <v>88.89</v>
      </c>
      <c r="E15" s="187">
        <v>85.03</v>
      </c>
      <c r="F15" s="187">
        <v>76.930000000000007</v>
      </c>
      <c r="G15" s="186"/>
      <c r="L15" s="182"/>
      <c r="M15" s="182"/>
      <c r="N15" s="182"/>
    </row>
    <row r="16" spans="1:14">
      <c r="A16" s="189" t="s">
        <v>1303</v>
      </c>
      <c r="B16" s="189" t="s">
        <v>1302</v>
      </c>
      <c r="C16" s="188"/>
      <c r="D16" s="187">
        <v>73.33</v>
      </c>
      <c r="E16" s="187">
        <v>85.45</v>
      </c>
      <c r="F16" s="187">
        <v>94.29</v>
      </c>
      <c r="G16" s="186"/>
      <c r="L16" s="182"/>
      <c r="M16" s="182"/>
      <c r="N16" s="182"/>
    </row>
    <row r="17" spans="1:14">
      <c r="A17" s="189" t="s">
        <v>1301</v>
      </c>
      <c r="B17" s="189" t="s">
        <v>1300</v>
      </c>
      <c r="C17" s="188"/>
      <c r="D17" s="187">
        <v>86.67</v>
      </c>
      <c r="E17" s="187">
        <v>85.04</v>
      </c>
      <c r="F17" s="187">
        <v>91.43</v>
      </c>
      <c r="G17" s="186"/>
      <c r="L17" s="182"/>
      <c r="M17" s="182"/>
      <c r="N17" s="182"/>
    </row>
    <row r="18" spans="1:14">
      <c r="A18" s="189" t="s">
        <v>1299</v>
      </c>
      <c r="B18" s="189" t="s">
        <v>1298</v>
      </c>
      <c r="C18" s="188"/>
      <c r="D18" s="187">
        <v>77.78</v>
      </c>
      <c r="E18" s="187">
        <v>82.69</v>
      </c>
      <c r="F18" s="187">
        <v>72.069999999999993</v>
      </c>
      <c r="G18" s="186"/>
      <c r="L18" s="182"/>
      <c r="M18" s="182"/>
      <c r="N18" s="182"/>
    </row>
    <row r="19" spans="1:14">
      <c r="A19" s="189" t="s">
        <v>1297</v>
      </c>
      <c r="B19" s="189" t="s">
        <v>1296</v>
      </c>
      <c r="C19" s="188"/>
      <c r="D19" s="187">
        <v>97.78</v>
      </c>
      <c r="E19" s="187">
        <v>73.38</v>
      </c>
      <c r="F19" s="187">
        <v>88.76</v>
      </c>
      <c r="G19" s="186"/>
      <c r="L19" s="182"/>
      <c r="M19" s="182"/>
      <c r="N19" s="182"/>
    </row>
    <row r="20" spans="1:14">
      <c r="A20" s="189" t="s">
        <v>1295</v>
      </c>
      <c r="B20" s="189" t="s">
        <v>1294</v>
      </c>
      <c r="C20" s="188"/>
      <c r="D20" s="187">
        <v>85.56</v>
      </c>
      <c r="E20" s="187">
        <v>88.1</v>
      </c>
      <c r="F20" s="187">
        <v>79.83</v>
      </c>
      <c r="G20" s="186"/>
      <c r="L20" s="182"/>
      <c r="M20" s="182"/>
      <c r="N20" s="182"/>
    </row>
    <row r="21" spans="1:14">
      <c r="A21" s="189" t="s">
        <v>1293</v>
      </c>
      <c r="B21" s="189" t="s">
        <v>1292</v>
      </c>
      <c r="C21" s="188"/>
      <c r="D21" s="187">
        <v>60</v>
      </c>
      <c r="E21" s="187">
        <v>93.71</v>
      </c>
      <c r="F21" s="187">
        <v>87.14</v>
      </c>
      <c r="G21" s="186"/>
      <c r="L21" s="182"/>
      <c r="M21" s="182"/>
      <c r="N21" s="182"/>
    </row>
    <row r="22" spans="1:14">
      <c r="A22" s="189" t="s">
        <v>1291</v>
      </c>
      <c r="B22" s="189" t="s">
        <v>1290</v>
      </c>
      <c r="C22" s="188"/>
      <c r="D22" s="187">
        <v>65.56</v>
      </c>
      <c r="E22" s="187">
        <v>77.66</v>
      </c>
      <c r="F22" s="187">
        <v>87.48</v>
      </c>
      <c r="G22" s="186"/>
      <c r="L22" s="182"/>
      <c r="M22" s="182"/>
      <c r="N22" s="182"/>
    </row>
    <row r="23" spans="1:14">
      <c r="A23" s="189" t="s">
        <v>1289</v>
      </c>
      <c r="B23" s="189" t="s">
        <v>1288</v>
      </c>
      <c r="C23" s="188"/>
      <c r="D23" s="187">
        <v>85.56</v>
      </c>
      <c r="E23" s="187">
        <v>96.71</v>
      </c>
      <c r="F23" s="187">
        <v>88.62</v>
      </c>
      <c r="G23" s="186"/>
      <c r="L23" s="182"/>
      <c r="M23" s="182"/>
      <c r="N23" s="182"/>
    </row>
    <row r="24" spans="1:14">
      <c r="A24" s="189" t="s">
        <v>1287</v>
      </c>
      <c r="B24" s="189" t="s">
        <v>1286</v>
      </c>
      <c r="C24" s="188"/>
      <c r="D24" s="187">
        <v>77.78</v>
      </c>
      <c r="E24" s="187">
        <v>87.76</v>
      </c>
      <c r="F24" s="187">
        <v>93.46</v>
      </c>
      <c r="G24" s="186"/>
      <c r="L24" s="182"/>
      <c r="M24" s="182"/>
      <c r="N24" s="182"/>
    </row>
    <row r="25" spans="1:14">
      <c r="A25" s="189" t="s">
        <v>1285</v>
      </c>
      <c r="B25" s="189" t="s">
        <v>1284</v>
      </c>
      <c r="C25" s="188"/>
      <c r="D25" s="187">
        <v>20</v>
      </c>
      <c r="E25" s="187">
        <v>86.75</v>
      </c>
      <c r="F25" s="187">
        <v>100</v>
      </c>
      <c r="G25" s="186"/>
      <c r="L25" s="182"/>
      <c r="M25" s="182"/>
      <c r="N25" s="182"/>
    </row>
    <row r="26" spans="1:14">
      <c r="A26" s="189" t="s">
        <v>1283</v>
      </c>
      <c r="B26" s="189" t="s">
        <v>1282</v>
      </c>
      <c r="C26" s="188"/>
      <c r="D26" s="187">
        <v>75.56</v>
      </c>
      <c r="E26" s="187">
        <v>89.83</v>
      </c>
      <c r="F26" s="187">
        <v>100</v>
      </c>
      <c r="G26" s="186"/>
      <c r="L26" s="182"/>
      <c r="M26" s="182"/>
      <c r="N26" s="182"/>
    </row>
    <row r="27" spans="1:14">
      <c r="A27" s="189" t="s">
        <v>1281</v>
      </c>
      <c r="B27" s="189" t="s">
        <v>1280</v>
      </c>
      <c r="C27" s="188"/>
      <c r="D27" s="187">
        <v>95.56</v>
      </c>
      <c r="E27" s="187">
        <v>89.59</v>
      </c>
      <c r="F27" s="187">
        <v>90.37</v>
      </c>
      <c r="G27" s="186"/>
      <c r="I27" s="190"/>
      <c r="L27" s="182"/>
      <c r="M27" s="182"/>
      <c r="N27" s="182"/>
    </row>
    <row r="28" spans="1:14">
      <c r="A28" s="189" t="s">
        <v>1279</v>
      </c>
      <c r="B28" s="189" t="s">
        <v>1278</v>
      </c>
      <c r="C28" s="188"/>
      <c r="D28" s="187">
        <v>68.89</v>
      </c>
      <c r="E28" s="187">
        <v>82.96</v>
      </c>
      <c r="F28" s="187">
        <v>79.89</v>
      </c>
      <c r="G28" s="186"/>
      <c r="L28" s="182"/>
      <c r="M28" s="182"/>
      <c r="N28" s="182"/>
    </row>
    <row r="29" spans="1:14">
      <c r="A29" s="189" t="s">
        <v>1277</v>
      </c>
      <c r="B29" s="189" t="s">
        <v>1276</v>
      </c>
      <c r="C29" s="188"/>
      <c r="D29" s="187">
        <v>85.56</v>
      </c>
      <c r="E29" s="187">
        <v>71.069999999999993</v>
      </c>
      <c r="F29" s="187">
        <v>85.99</v>
      </c>
      <c r="G29" s="186"/>
      <c r="L29" s="182"/>
      <c r="M29" s="182"/>
      <c r="N29" s="182"/>
    </row>
    <row r="30" spans="1:14">
      <c r="A30" s="189" t="s">
        <v>1275</v>
      </c>
      <c r="B30" s="189" t="s">
        <v>1274</v>
      </c>
      <c r="C30" s="188"/>
      <c r="D30" s="187">
        <v>86.67</v>
      </c>
      <c r="E30" s="187">
        <v>81.41</v>
      </c>
      <c r="F30" s="187">
        <v>86.14</v>
      </c>
      <c r="G30" s="186"/>
      <c r="L30" s="182"/>
      <c r="M30" s="182"/>
      <c r="N30" s="182"/>
    </row>
    <row r="31" spans="1:14">
      <c r="A31" s="189" t="s">
        <v>1273</v>
      </c>
      <c r="B31" s="189" t="s">
        <v>1272</v>
      </c>
      <c r="C31" s="188"/>
      <c r="D31" s="187">
        <v>60</v>
      </c>
      <c r="E31" s="187">
        <v>94.97</v>
      </c>
      <c r="F31" s="187">
        <v>97.31</v>
      </c>
      <c r="G31" s="186"/>
      <c r="L31" s="182"/>
      <c r="M31" s="182"/>
      <c r="N31" s="182"/>
    </row>
    <row r="32" spans="1:14">
      <c r="A32" s="189" t="s">
        <v>1271</v>
      </c>
      <c r="B32" s="189" t="s">
        <v>1270</v>
      </c>
      <c r="C32" s="188"/>
      <c r="D32" s="187">
        <v>86.67</v>
      </c>
      <c r="E32" s="187">
        <v>91.28</v>
      </c>
      <c r="F32" s="187">
        <v>85.59</v>
      </c>
      <c r="G32" s="186"/>
      <c r="L32" s="182"/>
      <c r="M32" s="182"/>
      <c r="N32" s="182"/>
    </row>
    <row r="33" spans="1:14">
      <c r="A33" s="189" t="s">
        <v>1269</v>
      </c>
      <c r="B33" s="189" t="s">
        <v>1268</v>
      </c>
      <c r="C33" s="188"/>
      <c r="D33" s="187">
        <v>92.22</v>
      </c>
      <c r="E33" s="187">
        <v>80.34</v>
      </c>
      <c r="F33" s="187">
        <v>85.32</v>
      </c>
      <c r="G33" s="186"/>
      <c r="L33" s="182"/>
      <c r="M33" s="182"/>
      <c r="N33" s="182"/>
    </row>
    <row r="34" spans="1:14">
      <c r="A34" s="189" t="s">
        <v>1267</v>
      </c>
      <c r="B34" s="189" t="s">
        <v>1266</v>
      </c>
      <c r="C34" s="188"/>
      <c r="D34" s="187">
        <v>77.78</v>
      </c>
      <c r="E34" s="187">
        <v>80.239999999999995</v>
      </c>
      <c r="F34" s="187">
        <v>90.58</v>
      </c>
      <c r="G34" s="186"/>
      <c r="L34" s="182"/>
      <c r="M34" s="182"/>
      <c r="N34" s="182"/>
    </row>
    <row r="35" spans="1:14">
      <c r="A35" s="189" t="s">
        <v>1265</v>
      </c>
      <c r="B35" s="189" t="s">
        <v>1264</v>
      </c>
      <c r="C35" s="188"/>
      <c r="D35" s="187">
        <v>86.67</v>
      </c>
      <c r="E35" s="187">
        <v>85.78</v>
      </c>
      <c r="F35" s="187">
        <v>93.5</v>
      </c>
      <c r="G35" s="186"/>
      <c r="L35" s="182"/>
      <c r="M35" s="182"/>
      <c r="N35" s="182"/>
    </row>
    <row r="36" spans="1:14">
      <c r="A36" s="189" t="s">
        <v>1263</v>
      </c>
      <c r="B36" s="189" t="s">
        <v>1262</v>
      </c>
      <c r="C36" s="188"/>
      <c r="D36" s="187">
        <v>95.56</v>
      </c>
      <c r="E36" s="187">
        <v>89.6</v>
      </c>
      <c r="F36" s="187">
        <v>73.790000000000006</v>
      </c>
      <c r="G36" s="186"/>
      <c r="L36" s="182"/>
      <c r="M36" s="182"/>
      <c r="N36" s="182"/>
    </row>
    <row r="37" spans="1:14">
      <c r="A37" s="189" t="s">
        <v>1261</v>
      </c>
      <c r="B37" s="189" t="s">
        <v>1260</v>
      </c>
      <c r="C37" s="188"/>
      <c r="D37" s="187">
        <v>75.56</v>
      </c>
      <c r="E37" s="187">
        <v>77.08</v>
      </c>
      <c r="F37" s="187">
        <v>78.900000000000006</v>
      </c>
      <c r="G37" s="186"/>
      <c r="L37" s="182"/>
      <c r="M37" s="182"/>
      <c r="N37" s="182"/>
    </row>
    <row r="38" spans="1:14">
      <c r="A38" s="189" t="s">
        <v>1259</v>
      </c>
      <c r="B38" s="189" t="s">
        <v>1258</v>
      </c>
      <c r="C38" s="188"/>
      <c r="D38" s="187">
        <v>95.56</v>
      </c>
      <c r="E38" s="187">
        <v>82.92</v>
      </c>
      <c r="F38" s="187">
        <v>75.09</v>
      </c>
      <c r="G38" s="186"/>
      <c r="L38" s="182"/>
      <c r="M38" s="182"/>
      <c r="N38" s="182"/>
    </row>
    <row r="39" spans="1:14">
      <c r="A39" s="189" t="s">
        <v>1257</v>
      </c>
      <c r="B39" s="189" t="s">
        <v>1256</v>
      </c>
      <c r="C39" s="188"/>
      <c r="D39" s="187">
        <v>96.67</v>
      </c>
      <c r="E39" s="187">
        <v>93</v>
      </c>
      <c r="F39" s="187">
        <v>96.44</v>
      </c>
      <c r="G39" s="186"/>
      <c r="L39" s="182"/>
      <c r="M39" s="182"/>
      <c r="N39" s="182"/>
    </row>
    <row r="40" spans="1:14">
      <c r="A40" s="189" t="s">
        <v>1255</v>
      </c>
      <c r="B40" s="189" t="s">
        <v>1254</v>
      </c>
      <c r="C40" s="188"/>
      <c r="D40" s="187">
        <v>88.89</v>
      </c>
      <c r="E40" s="187">
        <v>79.260000000000005</v>
      </c>
      <c r="F40" s="187">
        <v>87.76</v>
      </c>
      <c r="G40" s="186"/>
      <c r="L40" s="182"/>
      <c r="M40" s="182"/>
      <c r="N40" s="182"/>
    </row>
    <row r="41" spans="1:14">
      <c r="A41" s="189" t="s">
        <v>1253</v>
      </c>
      <c r="B41" s="189" t="s">
        <v>1252</v>
      </c>
      <c r="C41" s="188"/>
      <c r="D41" s="187">
        <v>77.78</v>
      </c>
      <c r="E41" s="187">
        <v>80.180000000000007</v>
      </c>
      <c r="F41" s="187">
        <v>90.83</v>
      </c>
      <c r="G41" s="186"/>
      <c r="L41" s="182"/>
      <c r="M41" s="182"/>
      <c r="N41" s="182"/>
    </row>
    <row r="42" spans="1:14">
      <c r="A42" s="189" t="s">
        <v>1251</v>
      </c>
      <c r="B42" s="189" t="s">
        <v>1250</v>
      </c>
      <c r="C42" s="188"/>
      <c r="D42" s="187">
        <v>91.11</v>
      </c>
      <c r="E42" s="187">
        <v>70.55</v>
      </c>
      <c r="F42" s="187">
        <v>92.9</v>
      </c>
      <c r="G42" s="186"/>
      <c r="L42" s="182"/>
      <c r="M42" s="182"/>
      <c r="N42" s="182"/>
    </row>
    <row r="43" spans="1:14">
      <c r="A43" s="189" t="s">
        <v>1249</v>
      </c>
      <c r="B43" s="189" t="s">
        <v>1248</v>
      </c>
      <c r="C43" s="188"/>
      <c r="D43" s="187">
        <v>60</v>
      </c>
      <c r="E43" s="187">
        <v>84.25</v>
      </c>
      <c r="F43" s="187">
        <v>82.25</v>
      </c>
      <c r="G43" s="186"/>
      <c r="L43" s="182"/>
      <c r="M43" s="182"/>
      <c r="N43" s="182"/>
    </row>
    <row r="44" spans="1:14">
      <c r="A44" s="189" t="s">
        <v>14</v>
      </c>
      <c r="B44" s="189" t="s">
        <v>1247</v>
      </c>
      <c r="C44" s="188"/>
      <c r="D44" s="187">
        <v>44.44</v>
      </c>
      <c r="E44" s="187">
        <v>85.47</v>
      </c>
      <c r="F44" s="187">
        <v>82.12</v>
      </c>
      <c r="G44" s="186"/>
      <c r="L44" s="182"/>
      <c r="M44" s="182"/>
      <c r="N44" s="182"/>
    </row>
    <row r="45" spans="1:14">
      <c r="A45" s="189" t="s">
        <v>1246</v>
      </c>
      <c r="B45" s="189" t="s">
        <v>1245</v>
      </c>
      <c r="C45" s="188"/>
      <c r="D45" s="187">
        <v>63.33</v>
      </c>
      <c r="E45" s="187">
        <v>86.23</v>
      </c>
      <c r="F45" s="187">
        <v>84.12</v>
      </c>
      <c r="G45" s="186"/>
      <c r="L45" s="182"/>
      <c r="M45" s="182"/>
      <c r="N45" s="182"/>
    </row>
    <row r="46" spans="1:14">
      <c r="A46" s="189" t="s">
        <v>1244</v>
      </c>
      <c r="B46" s="189" t="s">
        <v>15</v>
      </c>
      <c r="C46" s="188"/>
      <c r="D46" s="187">
        <v>85.56</v>
      </c>
      <c r="E46" s="187">
        <v>78.209999999999994</v>
      </c>
      <c r="F46" s="187">
        <v>82.36</v>
      </c>
      <c r="G46" s="186"/>
      <c r="L46" s="182"/>
      <c r="M46" s="182"/>
      <c r="N46" s="182"/>
    </row>
    <row r="47" spans="1:14">
      <c r="A47" s="189" t="s">
        <v>1243</v>
      </c>
      <c r="B47" s="189" t="s">
        <v>1242</v>
      </c>
      <c r="C47" s="188"/>
      <c r="D47" s="187">
        <v>82.22</v>
      </c>
      <c r="E47" s="187">
        <v>94.47</v>
      </c>
      <c r="F47" s="187">
        <v>72.19</v>
      </c>
      <c r="G47" s="186"/>
      <c r="L47" s="182"/>
      <c r="M47" s="182"/>
      <c r="N47" s="182"/>
    </row>
    <row r="48" spans="1:14">
      <c r="A48" s="189" t="s">
        <v>1241</v>
      </c>
      <c r="B48" s="189" t="s">
        <v>1240</v>
      </c>
      <c r="C48" s="188"/>
      <c r="D48" s="187">
        <v>94.44</v>
      </c>
      <c r="E48" s="187">
        <v>73.48</v>
      </c>
      <c r="F48" s="187">
        <v>82.44</v>
      </c>
      <c r="G48" s="186"/>
      <c r="L48" s="182"/>
      <c r="M48" s="182"/>
      <c r="N48" s="182"/>
    </row>
    <row r="49" spans="1:14">
      <c r="A49" s="189" t="s">
        <v>1239</v>
      </c>
      <c r="B49" s="189" t="s">
        <v>1238</v>
      </c>
      <c r="C49" s="188"/>
      <c r="D49" s="187">
        <v>76.67</v>
      </c>
      <c r="E49" s="187">
        <v>89.15</v>
      </c>
      <c r="F49" s="187">
        <v>88.92</v>
      </c>
      <c r="G49" s="186"/>
      <c r="L49" s="182"/>
      <c r="M49" s="182"/>
      <c r="N49" s="182"/>
    </row>
    <row r="50" spans="1:14">
      <c r="A50" s="189" t="s">
        <v>1237</v>
      </c>
      <c r="B50" s="189" t="s">
        <v>1236</v>
      </c>
      <c r="C50" s="188"/>
      <c r="D50" s="187">
        <v>66.67</v>
      </c>
      <c r="E50" s="187">
        <v>81.47</v>
      </c>
      <c r="F50" s="187">
        <v>93.14</v>
      </c>
      <c r="G50" s="186"/>
      <c r="L50" s="182"/>
      <c r="M50" s="182"/>
      <c r="N50" s="182"/>
    </row>
    <row r="51" spans="1:14">
      <c r="A51" s="189" t="s">
        <v>1235</v>
      </c>
      <c r="B51" s="189" t="s">
        <v>1234</v>
      </c>
      <c r="C51" s="188"/>
      <c r="D51" s="187">
        <v>93.33</v>
      </c>
      <c r="E51" s="187">
        <v>78.959999999999994</v>
      </c>
      <c r="F51" s="187">
        <v>87.09</v>
      </c>
      <c r="G51" s="186"/>
      <c r="L51" s="182"/>
      <c r="M51" s="182"/>
      <c r="N51" s="182"/>
    </row>
    <row r="52" spans="1:14">
      <c r="A52" s="189" t="s">
        <v>1233</v>
      </c>
      <c r="B52" s="189" t="s">
        <v>1232</v>
      </c>
      <c r="C52" s="188"/>
      <c r="D52" s="187">
        <v>76.67</v>
      </c>
      <c r="E52" s="187">
        <v>80.790000000000006</v>
      </c>
      <c r="F52" s="187">
        <v>89.48</v>
      </c>
      <c r="G52" s="186"/>
      <c r="L52" s="182"/>
      <c r="M52" s="182"/>
      <c r="N52" s="182"/>
    </row>
    <row r="53" spans="1:14">
      <c r="A53" s="189" t="s">
        <v>1231</v>
      </c>
      <c r="B53" s="189" t="s">
        <v>1230</v>
      </c>
      <c r="C53" s="188"/>
      <c r="D53" s="187">
        <v>83.33</v>
      </c>
      <c r="E53" s="187">
        <v>84.17</v>
      </c>
      <c r="F53" s="187">
        <v>83.53</v>
      </c>
      <c r="G53" s="186"/>
      <c r="L53" s="182"/>
      <c r="M53" s="182"/>
      <c r="N53" s="182"/>
    </row>
    <row r="54" spans="1:14">
      <c r="A54" s="189" t="s">
        <v>1229</v>
      </c>
      <c r="B54" s="189" t="s">
        <v>1228</v>
      </c>
      <c r="C54" s="188"/>
      <c r="D54" s="187">
        <v>96.67</v>
      </c>
      <c r="E54" s="187">
        <v>85.11</v>
      </c>
      <c r="F54" s="187">
        <v>100</v>
      </c>
      <c r="G54" s="186"/>
      <c r="L54" s="182"/>
      <c r="M54" s="182"/>
      <c r="N54" s="182"/>
    </row>
    <row r="55" spans="1:14">
      <c r="A55" s="189" t="s">
        <v>1227</v>
      </c>
      <c r="B55" s="189" t="s">
        <v>1226</v>
      </c>
      <c r="C55" s="188"/>
      <c r="D55" s="187">
        <v>81.11</v>
      </c>
      <c r="E55" s="187">
        <v>82.32</v>
      </c>
      <c r="F55" s="187">
        <v>71.5</v>
      </c>
      <c r="G55" s="186"/>
      <c r="L55" s="182"/>
      <c r="M55" s="182"/>
      <c r="N55" s="182"/>
    </row>
    <row r="56" spans="1:14">
      <c r="A56" s="189" t="s">
        <v>1225</v>
      </c>
      <c r="B56" s="189" t="s">
        <v>1224</v>
      </c>
      <c r="C56" s="188"/>
      <c r="D56" s="187">
        <v>90</v>
      </c>
      <c r="E56" s="187">
        <v>86.48</v>
      </c>
      <c r="F56" s="187">
        <v>83.68</v>
      </c>
      <c r="G56" s="186"/>
      <c r="L56" s="182"/>
      <c r="M56" s="182"/>
      <c r="N56" s="182"/>
    </row>
    <row r="57" spans="1:14">
      <c r="A57" s="189" t="s">
        <v>1223</v>
      </c>
      <c r="B57" s="189" t="s">
        <v>1222</v>
      </c>
      <c r="C57" s="188"/>
      <c r="D57" s="187">
        <v>95.56</v>
      </c>
      <c r="E57" s="187">
        <v>69.14</v>
      </c>
      <c r="F57" s="187">
        <v>93.69</v>
      </c>
      <c r="G57" s="186"/>
      <c r="L57" s="182"/>
      <c r="M57" s="182"/>
      <c r="N57" s="182"/>
    </row>
    <row r="58" spans="1:14">
      <c r="A58" s="189" t="s">
        <v>1221</v>
      </c>
      <c r="B58" s="189" t="s">
        <v>1220</v>
      </c>
      <c r="C58" s="188"/>
      <c r="D58" s="187">
        <v>58.89</v>
      </c>
      <c r="E58" s="187">
        <v>81.69</v>
      </c>
      <c r="F58" s="187">
        <v>89.1</v>
      </c>
      <c r="G58" s="186"/>
      <c r="L58" s="182"/>
      <c r="M58" s="182"/>
      <c r="N58" s="182"/>
    </row>
    <row r="59" spans="1:14">
      <c r="A59" s="189" t="s">
        <v>16</v>
      </c>
      <c r="B59" s="189" t="s">
        <v>1219</v>
      </c>
      <c r="C59" s="188"/>
      <c r="D59" s="187">
        <v>62.22</v>
      </c>
      <c r="E59" s="187">
        <v>84.75</v>
      </c>
      <c r="F59" s="187">
        <v>85.74</v>
      </c>
      <c r="G59" s="186"/>
      <c r="L59" s="182"/>
      <c r="M59" s="182"/>
      <c r="N59" s="182"/>
    </row>
    <row r="60" spans="1:14">
      <c r="A60" s="189" t="s">
        <v>1218</v>
      </c>
      <c r="B60" s="189" t="s">
        <v>1217</v>
      </c>
      <c r="C60" s="188"/>
      <c r="D60" s="187">
        <v>81.11</v>
      </c>
      <c r="E60" s="187">
        <v>80.63</v>
      </c>
      <c r="F60" s="187">
        <v>99.95</v>
      </c>
      <c r="G60" s="186"/>
      <c r="L60" s="182"/>
      <c r="M60" s="182"/>
      <c r="N60" s="182"/>
    </row>
    <row r="61" spans="1:14">
      <c r="A61" s="189" t="s">
        <v>1216</v>
      </c>
      <c r="B61" s="189" t="s">
        <v>1215</v>
      </c>
      <c r="C61" s="188"/>
      <c r="D61" s="187">
        <v>58.89</v>
      </c>
      <c r="E61" s="187">
        <v>77.680000000000007</v>
      </c>
      <c r="F61" s="187">
        <v>93.56</v>
      </c>
      <c r="G61" s="186"/>
      <c r="L61" s="182"/>
      <c r="M61" s="182"/>
      <c r="N61" s="182"/>
    </row>
    <row r="62" spans="1:14">
      <c r="A62" s="189" t="s">
        <v>1214</v>
      </c>
      <c r="B62" s="189" t="s">
        <v>1213</v>
      </c>
      <c r="C62" s="188"/>
      <c r="D62" s="187">
        <v>77.78</v>
      </c>
      <c r="E62" s="187">
        <v>90.09</v>
      </c>
      <c r="F62" s="187">
        <v>100</v>
      </c>
      <c r="G62" s="186"/>
      <c r="L62" s="182"/>
      <c r="M62" s="182"/>
      <c r="N62" s="182"/>
    </row>
    <row r="64" spans="1:14">
      <c r="B64" s="185" t="s">
        <v>999</v>
      </c>
      <c r="C64" s="184"/>
      <c r="D64" s="183">
        <f>AVERAGE(D3:D62)</f>
        <v>77.982666666666674</v>
      </c>
      <c r="E64" s="183"/>
      <c r="F64" s="183"/>
      <c r="G64" s="183"/>
    </row>
    <row r="65" spans="1:7">
      <c r="B65" s="182" t="s">
        <v>1212</v>
      </c>
      <c r="C65" s="181"/>
      <c r="D65" s="180">
        <f>MEDIAN(D3:D62)</f>
        <v>81.11</v>
      </c>
      <c r="E65" s="180"/>
      <c r="F65" s="180"/>
      <c r="G65" s="180"/>
    </row>
    <row r="66" spans="1:7">
      <c r="B66" s="182" t="s">
        <v>1211</v>
      </c>
      <c r="C66" s="181"/>
      <c r="D66" s="180">
        <f>MIN(D3:D62)</f>
        <v>20</v>
      </c>
      <c r="E66" s="180"/>
      <c r="F66" s="180"/>
      <c r="G66" s="180"/>
    </row>
    <row r="67" spans="1:7">
      <c r="B67" s="182" t="s">
        <v>1210</v>
      </c>
      <c r="C67" s="181"/>
      <c r="D67" s="180">
        <f>MAX(D3:D62)</f>
        <v>97.78</v>
      </c>
      <c r="E67" s="180"/>
      <c r="F67" s="180"/>
      <c r="G67" s="180"/>
    </row>
    <row r="68" spans="1:7">
      <c r="B68" s="179" t="s">
        <v>1209</v>
      </c>
      <c r="C68" s="178"/>
      <c r="D68" s="177">
        <f>STDEV(D3:D62)</f>
        <v>15.912204341499985</v>
      </c>
      <c r="E68" s="177"/>
      <c r="F68" s="177"/>
      <c r="G68" s="177"/>
    </row>
    <row r="69" spans="1:7">
      <c r="C69" s="175" t="e">
        <f t="shared" ref="C69:D73" ca="1" si="0">_xlfn.FORMULATEXT(C64)</f>
        <v>#N/A</v>
      </c>
      <c r="D69" s="172" t="str">
        <f t="shared" ca="1" si="0"/>
        <v>=AVERAGE(D3:D62)</v>
      </c>
    </row>
    <row r="70" spans="1:7">
      <c r="C70" s="175" t="e">
        <f t="shared" ca="1" si="0"/>
        <v>#N/A</v>
      </c>
      <c r="D70" s="172" t="str">
        <f t="shared" ca="1" si="0"/>
        <v>=MEDIAN(D3:D62)</v>
      </c>
    </row>
    <row r="71" spans="1:7">
      <c r="C71" s="175" t="e">
        <f t="shared" ca="1" si="0"/>
        <v>#N/A</v>
      </c>
      <c r="D71" s="172" t="str">
        <f t="shared" ca="1" si="0"/>
        <v>=MIN(D3:D62)</v>
      </c>
    </row>
    <row r="72" spans="1:7" ht="17">
      <c r="A72" s="176"/>
      <c r="C72" s="175" t="e">
        <f t="shared" ca="1" si="0"/>
        <v>#N/A</v>
      </c>
      <c r="D72" s="172" t="str">
        <f t="shared" ca="1" si="0"/>
        <v>=MAX(D3:D62)</v>
      </c>
    </row>
    <row r="73" spans="1:7">
      <c r="C73" s="175" t="e">
        <f t="shared" ca="1" si="0"/>
        <v>#N/A</v>
      </c>
      <c r="D73" s="172" t="str">
        <f t="shared" ca="1" si="0"/>
        <v>=STDEV(D3:D62)</v>
      </c>
    </row>
    <row r="74" spans="1:7" ht="17">
      <c r="D74" s="174"/>
    </row>
  </sheetData>
  <pageMargins left="0.75" right="0.75" top="1" bottom="1" header="0.5" footer="0.5"/>
  <pageSetup orientation="portrait" horizontalDpi="4294967292" verticalDpi="4294967292"/>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8C44-F82C-4BA3-8CB1-3E11E6AFFC29}">
  <sheetPr>
    <tabColor rgb="FFBCE292"/>
  </sheetPr>
  <dimension ref="A1:N75"/>
  <sheetViews>
    <sheetView zoomScale="80" zoomScaleNormal="80" workbookViewId="0">
      <pane ySplit="2" topLeftCell="A3" activePane="bottomLeft" state="frozen"/>
      <selection activeCell="C45" sqref="C45"/>
      <selection pane="bottomLeft" activeCell="D23" sqref="D23"/>
    </sheetView>
  </sheetViews>
  <sheetFormatPr baseColWidth="10" defaultColWidth="11.83203125" defaultRowHeight="16"/>
  <cols>
    <col min="1" max="2" width="18.6640625" style="33" customWidth="1"/>
    <col min="3" max="3" width="22.1640625" style="200" customWidth="1"/>
    <col min="4" max="6" width="19.5" style="33" customWidth="1"/>
    <col min="7" max="7" width="22.6640625" style="33" customWidth="1"/>
    <col min="8" max="8" width="19.83203125" style="33" customWidth="1"/>
    <col min="9" max="16384" width="11.83203125" style="33"/>
  </cols>
  <sheetData>
    <row r="1" spans="1:14">
      <c r="D1" s="219">
        <v>0.3</v>
      </c>
      <c r="E1" s="219">
        <v>0.2</v>
      </c>
      <c r="F1" s="219">
        <v>0.5</v>
      </c>
    </row>
    <row r="2" spans="1:14" ht="36.75" customHeight="1" thickBot="1">
      <c r="A2" s="218" t="s">
        <v>1337</v>
      </c>
      <c r="B2" s="218" t="s">
        <v>1336</v>
      </c>
      <c r="C2" s="217" t="s">
        <v>1335</v>
      </c>
      <c r="D2" s="216" t="s">
        <v>1334</v>
      </c>
      <c r="E2" s="216" t="s">
        <v>1333</v>
      </c>
      <c r="F2" s="216" t="s">
        <v>1332</v>
      </c>
      <c r="G2" s="215" t="s">
        <v>1331</v>
      </c>
    </row>
    <row r="3" spans="1:14" ht="17" thickTop="1">
      <c r="A3" s="33" t="s">
        <v>1330</v>
      </c>
      <c r="B3" s="33" t="s">
        <v>1329</v>
      </c>
      <c r="C3" s="209">
        <f t="shared" ref="C3:C34" si="0">D3*HW+E3*MID+F3*FIN</f>
        <v>83.167000000000002</v>
      </c>
      <c r="D3" s="208">
        <v>97.78</v>
      </c>
      <c r="E3" s="204">
        <v>88.94</v>
      </c>
      <c r="F3" s="208">
        <v>72.09</v>
      </c>
      <c r="G3" s="212">
        <f t="shared" ref="G3:G34" si="1">D3*$J$4+E3*$J$5+F3*$J$6</f>
        <v>83.167000000000002</v>
      </c>
      <c r="I3" s="214" t="s">
        <v>1328</v>
      </c>
      <c r="J3" s="214"/>
      <c r="L3" s="208"/>
      <c r="M3" s="208"/>
      <c r="N3" s="208"/>
    </row>
    <row r="4" spans="1:14">
      <c r="A4" s="33" t="s">
        <v>1327</v>
      </c>
      <c r="B4" s="33" t="s">
        <v>1326</v>
      </c>
      <c r="C4" s="209">
        <f t="shared" si="0"/>
        <v>85.22</v>
      </c>
      <c r="D4" s="208">
        <v>61.11</v>
      </c>
      <c r="E4" s="208">
        <v>92.16</v>
      </c>
      <c r="F4" s="208">
        <v>96.91</v>
      </c>
      <c r="G4" s="212">
        <f t="shared" si="1"/>
        <v>85.22</v>
      </c>
      <c r="I4" s="214" t="s">
        <v>27</v>
      </c>
      <c r="J4" s="214">
        <v>0.3</v>
      </c>
      <c r="L4" s="208"/>
      <c r="M4" s="208"/>
      <c r="N4" s="208"/>
    </row>
    <row r="5" spans="1:14">
      <c r="A5" s="33" t="s">
        <v>1325</v>
      </c>
      <c r="B5" s="33" t="s">
        <v>1324</v>
      </c>
      <c r="C5" s="209">
        <f t="shared" si="0"/>
        <v>82.322000000000003</v>
      </c>
      <c r="D5" s="208">
        <v>71.11</v>
      </c>
      <c r="E5" s="208">
        <v>96.17</v>
      </c>
      <c r="F5" s="208">
        <v>83.51</v>
      </c>
      <c r="G5" s="212">
        <f t="shared" si="1"/>
        <v>82.322000000000003</v>
      </c>
      <c r="I5" s="214" t="s">
        <v>25</v>
      </c>
      <c r="J5" s="214">
        <v>0.2</v>
      </c>
      <c r="L5" s="208"/>
      <c r="M5" s="208"/>
      <c r="N5" s="208"/>
    </row>
    <row r="6" spans="1:14">
      <c r="A6" s="33" t="s">
        <v>1323</v>
      </c>
      <c r="B6" s="33" t="s">
        <v>1322</v>
      </c>
      <c r="C6" s="209">
        <f t="shared" si="0"/>
        <v>83.992000000000004</v>
      </c>
      <c r="D6" s="208">
        <v>88.89</v>
      </c>
      <c r="E6" s="208">
        <v>90.9</v>
      </c>
      <c r="F6" s="208">
        <v>78.290000000000006</v>
      </c>
      <c r="G6" s="212">
        <f t="shared" si="1"/>
        <v>83.992000000000004</v>
      </c>
      <c r="I6" s="214" t="s">
        <v>26</v>
      </c>
      <c r="J6" s="214">
        <v>0.5</v>
      </c>
      <c r="L6" s="208"/>
      <c r="M6" s="208"/>
      <c r="N6" s="208"/>
    </row>
    <row r="7" spans="1:14">
      <c r="A7" s="33" t="s">
        <v>1321</v>
      </c>
      <c r="B7" s="33" t="s">
        <v>1320</v>
      </c>
      <c r="C7" s="209">
        <f t="shared" si="0"/>
        <v>75.671999999999997</v>
      </c>
      <c r="D7" s="208">
        <v>64.44</v>
      </c>
      <c r="E7" s="208">
        <v>90.2</v>
      </c>
      <c r="F7" s="208">
        <v>76.599999999999994</v>
      </c>
      <c r="G7" s="212">
        <f t="shared" si="1"/>
        <v>75.671999999999997</v>
      </c>
      <c r="I7" s="213"/>
      <c r="L7" s="208"/>
      <c r="M7" s="208"/>
      <c r="N7" s="208"/>
    </row>
    <row r="8" spans="1:14">
      <c r="A8" s="33" t="s">
        <v>1319</v>
      </c>
      <c r="B8" s="33" t="s">
        <v>1318</v>
      </c>
      <c r="C8" s="209">
        <f t="shared" si="0"/>
        <v>75.596000000000004</v>
      </c>
      <c r="D8" s="208">
        <v>66.67</v>
      </c>
      <c r="E8" s="208">
        <v>66.75</v>
      </c>
      <c r="F8" s="208">
        <v>84.49</v>
      </c>
      <c r="G8" s="212">
        <f t="shared" si="1"/>
        <v>75.596000000000004</v>
      </c>
      <c r="H8" s="213" t="str">
        <f ca="1">_xlfn.FORMULATEXT(G8)</f>
        <v>=D8*$J$4+E8*$J$5+F8*$J$6</v>
      </c>
      <c r="L8" s="208"/>
      <c r="M8" s="208"/>
      <c r="N8" s="208"/>
    </row>
    <row r="9" spans="1:14">
      <c r="A9" s="33" t="s">
        <v>1317</v>
      </c>
      <c r="B9" s="33" t="s">
        <v>1316</v>
      </c>
      <c r="C9" s="209">
        <f t="shared" si="0"/>
        <v>85.835999999999999</v>
      </c>
      <c r="D9" s="208">
        <v>88.89</v>
      </c>
      <c r="E9" s="208">
        <v>78.62</v>
      </c>
      <c r="F9" s="208">
        <v>86.89</v>
      </c>
      <c r="G9" s="212">
        <f t="shared" si="1"/>
        <v>85.835999999999999</v>
      </c>
      <c r="L9" s="208"/>
      <c r="M9" s="208"/>
      <c r="N9" s="208"/>
    </row>
    <row r="10" spans="1:14">
      <c r="A10" s="33" t="s">
        <v>1315</v>
      </c>
      <c r="B10" s="33" t="s">
        <v>1314</v>
      </c>
      <c r="C10" s="209">
        <f t="shared" si="0"/>
        <v>82.191000000000003</v>
      </c>
      <c r="D10" s="208">
        <v>72.22</v>
      </c>
      <c r="E10" s="208">
        <v>92.55</v>
      </c>
      <c r="F10" s="208">
        <v>84.03</v>
      </c>
      <c r="G10" s="212">
        <f t="shared" si="1"/>
        <v>82.191000000000003</v>
      </c>
      <c r="L10" s="208"/>
      <c r="M10" s="208"/>
      <c r="N10" s="208"/>
    </row>
    <row r="11" spans="1:14">
      <c r="A11" s="33" t="s">
        <v>1313</v>
      </c>
      <c r="B11" s="33" t="s">
        <v>1312</v>
      </c>
      <c r="C11" s="209">
        <f t="shared" si="0"/>
        <v>60.941000000000003</v>
      </c>
      <c r="D11" s="208">
        <v>31.11</v>
      </c>
      <c r="E11" s="208">
        <v>75.34</v>
      </c>
      <c r="F11" s="208">
        <v>73.08</v>
      </c>
      <c r="G11" s="212">
        <f t="shared" si="1"/>
        <v>60.941000000000003</v>
      </c>
      <c r="L11" s="208"/>
      <c r="M11" s="208"/>
      <c r="N11" s="208"/>
    </row>
    <row r="12" spans="1:14">
      <c r="A12" s="33" t="s">
        <v>1311</v>
      </c>
      <c r="B12" s="33" t="s">
        <v>1310</v>
      </c>
      <c r="C12" s="209">
        <f t="shared" si="0"/>
        <v>89.988</v>
      </c>
      <c r="D12" s="208">
        <v>88.89</v>
      </c>
      <c r="E12" s="208">
        <v>88.63</v>
      </c>
      <c r="F12" s="208">
        <v>91.19</v>
      </c>
      <c r="G12" s="212">
        <f t="shared" si="1"/>
        <v>89.988</v>
      </c>
      <c r="L12" s="208"/>
      <c r="M12" s="208"/>
      <c r="N12" s="208"/>
    </row>
    <row r="13" spans="1:14">
      <c r="A13" s="33" t="s">
        <v>1309</v>
      </c>
      <c r="B13" s="33" t="s">
        <v>1308</v>
      </c>
      <c r="C13" s="209">
        <f t="shared" si="0"/>
        <v>81.997000000000014</v>
      </c>
      <c r="D13" s="208">
        <v>76.67</v>
      </c>
      <c r="E13" s="208">
        <v>75.180000000000007</v>
      </c>
      <c r="F13" s="208">
        <v>87.92</v>
      </c>
      <c r="G13" s="212">
        <f t="shared" si="1"/>
        <v>81.997000000000014</v>
      </c>
      <c r="L13" s="208"/>
      <c r="M13" s="208"/>
      <c r="N13" s="208"/>
    </row>
    <row r="14" spans="1:14">
      <c r="A14" s="33" t="s">
        <v>1307</v>
      </c>
      <c r="B14" s="33" t="s">
        <v>1306</v>
      </c>
      <c r="C14" s="209">
        <f t="shared" si="0"/>
        <v>84.667000000000002</v>
      </c>
      <c r="D14" s="208">
        <v>86.67</v>
      </c>
      <c r="E14" s="208">
        <v>79.33</v>
      </c>
      <c r="F14" s="208">
        <v>85.6</v>
      </c>
      <c r="G14" s="212">
        <f t="shared" si="1"/>
        <v>84.667000000000002</v>
      </c>
      <c r="L14" s="208"/>
      <c r="M14" s="208"/>
      <c r="N14" s="208"/>
    </row>
    <row r="15" spans="1:14">
      <c r="A15" s="33" t="s">
        <v>1305</v>
      </c>
      <c r="B15" s="33" t="s">
        <v>1304</v>
      </c>
      <c r="C15" s="209">
        <f t="shared" si="0"/>
        <v>82.138000000000005</v>
      </c>
      <c r="D15" s="208">
        <v>88.89</v>
      </c>
      <c r="E15" s="208">
        <v>85.03</v>
      </c>
      <c r="F15" s="208">
        <v>76.930000000000007</v>
      </c>
      <c r="G15" s="212">
        <f t="shared" si="1"/>
        <v>82.138000000000005</v>
      </c>
      <c r="L15" s="208"/>
      <c r="M15" s="208"/>
      <c r="N15" s="208"/>
    </row>
    <row r="16" spans="1:14">
      <c r="A16" s="33" t="s">
        <v>1303</v>
      </c>
      <c r="B16" s="33" t="s">
        <v>1302</v>
      </c>
      <c r="C16" s="209">
        <f t="shared" si="0"/>
        <v>86.234000000000009</v>
      </c>
      <c r="D16" s="208">
        <v>73.33</v>
      </c>
      <c r="E16" s="208">
        <v>85.45</v>
      </c>
      <c r="F16" s="208">
        <v>94.29</v>
      </c>
      <c r="G16" s="212">
        <f t="shared" si="1"/>
        <v>86.234000000000009</v>
      </c>
      <c r="L16" s="208"/>
      <c r="M16" s="208"/>
      <c r="N16" s="208"/>
    </row>
    <row r="17" spans="1:14">
      <c r="A17" s="33" t="s">
        <v>1301</v>
      </c>
      <c r="B17" s="33" t="s">
        <v>1300</v>
      </c>
      <c r="C17" s="209">
        <f t="shared" si="0"/>
        <v>88.724000000000004</v>
      </c>
      <c r="D17" s="208">
        <v>86.67</v>
      </c>
      <c r="E17" s="208">
        <v>85.04</v>
      </c>
      <c r="F17" s="208">
        <v>91.43</v>
      </c>
      <c r="G17" s="212">
        <f t="shared" si="1"/>
        <v>88.724000000000004</v>
      </c>
      <c r="L17" s="208"/>
      <c r="M17" s="208"/>
      <c r="N17" s="208"/>
    </row>
    <row r="18" spans="1:14">
      <c r="A18" s="33" t="s">
        <v>1299</v>
      </c>
      <c r="B18" s="33" t="s">
        <v>1298</v>
      </c>
      <c r="C18" s="209">
        <f t="shared" si="0"/>
        <v>75.906999999999996</v>
      </c>
      <c r="D18" s="208">
        <v>77.78</v>
      </c>
      <c r="E18" s="208">
        <v>82.69</v>
      </c>
      <c r="F18" s="208">
        <v>72.069999999999993</v>
      </c>
      <c r="G18" s="212">
        <f t="shared" si="1"/>
        <v>75.906999999999996</v>
      </c>
      <c r="L18" s="208"/>
      <c r="M18" s="208"/>
      <c r="N18" s="208"/>
    </row>
    <row r="19" spans="1:14">
      <c r="A19" s="33" t="s">
        <v>1297</v>
      </c>
      <c r="B19" s="33" t="s">
        <v>1296</v>
      </c>
      <c r="C19" s="209">
        <f t="shared" si="0"/>
        <v>88.39</v>
      </c>
      <c r="D19" s="208">
        <v>97.78</v>
      </c>
      <c r="E19" s="208">
        <v>73.38</v>
      </c>
      <c r="F19" s="208">
        <v>88.76</v>
      </c>
      <c r="G19" s="212">
        <f t="shared" si="1"/>
        <v>88.39</v>
      </c>
      <c r="L19" s="208"/>
      <c r="M19" s="208"/>
      <c r="N19" s="208"/>
    </row>
    <row r="20" spans="1:14">
      <c r="A20" s="33" t="s">
        <v>1295</v>
      </c>
      <c r="B20" s="33" t="s">
        <v>1294</v>
      </c>
      <c r="C20" s="209">
        <f t="shared" si="0"/>
        <v>83.203000000000003</v>
      </c>
      <c r="D20" s="208">
        <v>85.56</v>
      </c>
      <c r="E20" s="208">
        <v>88.1</v>
      </c>
      <c r="F20" s="208">
        <v>79.83</v>
      </c>
      <c r="G20" s="212">
        <f t="shared" si="1"/>
        <v>83.203000000000003</v>
      </c>
      <c r="L20" s="208"/>
      <c r="M20" s="208"/>
      <c r="N20" s="208"/>
    </row>
    <row r="21" spans="1:14">
      <c r="A21" s="33" t="s">
        <v>1293</v>
      </c>
      <c r="B21" s="33" t="s">
        <v>1292</v>
      </c>
      <c r="C21" s="209">
        <f t="shared" si="0"/>
        <v>80.312000000000012</v>
      </c>
      <c r="D21" s="208">
        <v>60</v>
      </c>
      <c r="E21" s="208">
        <v>93.71</v>
      </c>
      <c r="F21" s="208">
        <v>87.14</v>
      </c>
      <c r="G21" s="212">
        <f t="shared" si="1"/>
        <v>80.312000000000012</v>
      </c>
      <c r="L21" s="208"/>
      <c r="M21" s="208"/>
      <c r="N21" s="208"/>
    </row>
    <row r="22" spans="1:14">
      <c r="A22" s="33" t="s">
        <v>1291</v>
      </c>
      <c r="B22" s="33" t="s">
        <v>1290</v>
      </c>
      <c r="C22" s="209">
        <f t="shared" si="0"/>
        <v>78.94</v>
      </c>
      <c r="D22" s="208">
        <v>65.56</v>
      </c>
      <c r="E22" s="208">
        <v>77.66</v>
      </c>
      <c r="F22" s="208">
        <v>87.48</v>
      </c>
      <c r="G22" s="212">
        <f t="shared" si="1"/>
        <v>78.94</v>
      </c>
      <c r="L22" s="208"/>
      <c r="M22" s="208"/>
      <c r="N22" s="208"/>
    </row>
    <row r="23" spans="1:14">
      <c r="A23" s="33" t="s">
        <v>1289</v>
      </c>
      <c r="B23" s="33" t="s">
        <v>1288</v>
      </c>
      <c r="C23" s="209">
        <f t="shared" si="0"/>
        <v>89.32</v>
      </c>
      <c r="D23" s="208">
        <v>85.56</v>
      </c>
      <c r="E23" s="208">
        <v>96.71</v>
      </c>
      <c r="F23" s="208">
        <v>88.62</v>
      </c>
      <c r="G23" s="212">
        <f t="shared" si="1"/>
        <v>89.32</v>
      </c>
      <c r="L23" s="208"/>
      <c r="M23" s="208"/>
      <c r="N23" s="208"/>
    </row>
    <row r="24" spans="1:14">
      <c r="A24" s="33" t="s">
        <v>1287</v>
      </c>
      <c r="B24" s="33" t="s">
        <v>1286</v>
      </c>
      <c r="C24" s="209">
        <f t="shared" si="0"/>
        <v>87.616</v>
      </c>
      <c r="D24" s="208">
        <v>77.78</v>
      </c>
      <c r="E24" s="208">
        <v>87.76</v>
      </c>
      <c r="F24" s="208">
        <v>93.46</v>
      </c>
      <c r="G24" s="212">
        <f t="shared" si="1"/>
        <v>87.616</v>
      </c>
      <c r="L24" s="208"/>
      <c r="M24" s="208"/>
      <c r="N24" s="208"/>
    </row>
    <row r="25" spans="1:14">
      <c r="A25" s="33" t="s">
        <v>1285</v>
      </c>
      <c r="B25" s="33" t="s">
        <v>1284</v>
      </c>
      <c r="C25" s="209">
        <f t="shared" si="0"/>
        <v>73.349999999999994</v>
      </c>
      <c r="D25" s="208">
        <v>20</v>
      </c>
      <c r="E25" s="208">
        <v>86.75</v>
      </c>
      <c r="F25" s="208">
        <v>100</v>
      </c>
      <c r="G25" s="212">
        <f t="shared" si="1"/>
        <v>73.349999999999994</v>
      </c>
      <c r="L25" s="208"/>
      <c r="M25" s="208"/>
      <c r="N25" s="208"/>
    </row>
    <row r="26" spans="1:14">
      <c r="A26" s="33" t="s">
        <v>1283</v>
      </c>
      <c r="B26" s="33" t="s">
        <v>1282</v>
      </c>
      <c r="C26" s="209">
        <f t="shared" si="0"/>
        <v>90.634</v>
      </c>
      <c r="D26" s="208">
        <v>75.56</v>
      </c>
      <c r="E26" s="208">
        <v>89.83</v>
      </c>
      <c r="F26" s="208">
        <v>100</v>
      </c>
      <c r="G26" s="212">
        <f t="shared" si="1"/>
        <v>90.634</v>
      </c>
      <c r="L26" s="208"/>
      <c r="M26" s="208"/>
      <c r="N26" s="208"/>
    </row>
    <row r="27" spans="1:14">
      <c r="A27" s="33" t="s">
        <v>1281</v>
      </c>
      <c r="B27" s="33" t="s">
        <v>1280</v>
      </c>
      <c r="C27" s="209">
        <f t="shared" si="0"/>
        <v>91.771000000000001</v>
      </c>
      <c r="D27" s="208">
        <v>95.56</v>
      </c>
      <c r="E27" s="208">
        <v>89.59</v>
      </c>
      <c r="F27" s="208">
        <v>90.37</v>
      </c>
      <c r="G27" s="212">
        <f t="shared" si="1"/>
        <v>91.771000000000001</v>
      </c>
      <c r="I27" s="212"/>
      <c r="L27" s="208"/>
      <c r="M27" s="208"/>
      <c r="N27" s="208"/>
    </row>
    <row r="28" spans="1:14">
      <c r="A28" s="33" t="s">
        <v>1279</v>
      </c>
      <c r="B28" s="33" t="s">
        <v>1278</v>
      </c>
      <c r="C28" s="209">
        <f t="shared" si="0"/>
        <v>77.204000000000008</v>
      </c>
      <c r="D28" s="208">
        <v>68.89</v>
      </c>
      <c r="E28" s="208">
        <v>82.96</v>
      </c>
      <c r="F28" s="208">
        <v>79.89</v>
      </c>
      <c r="G28" s="212">
        <f t="shared" si="1"/>
        <v>77.204000000000008</v>
      </c>
      <c r="L28" s="208"/>
      <c r="M28" s="208"/>
      <c r="N28" s="208"/>
    </row>
    <row r="29" spans="1:14">
      <c r="A29" s="33" t="s">
        <v>1277</v>
      </c>
      <c r="B29" s="33" t="s">
        <v>1276</v>
      </c>
      <c r="C29" s="209">
        <f t="shared" si="0"/>
        <v>82.876999999999995</v>
      </c>
      <c r="D29" s="208">
        <v>85.56</v>
      </c>
      <c r="E29" s="208">
        <v>71.069999999999993</v>
      </c>
      <c r="F29" s="208">
        <v>85.99</v>
      </c>
      <c r="G29" s="212">
        <f t="shared" si="1"/>
        <v>82.876999999999995</v>
      </c>
      <c r="L29" s="208"/>
      <c r="M29" s="208"/>
      <c r="N29" s="208"/>
    </row>
    <row r="30" spans="1:14">
      <c r="A30" s="33" t="s">
        <v>1275</v>
      </c>
      <c r="B30" s="33" t="s">
        <v>1274</v>
      </c>
      <c r="C30" s="209">
        <f t="shared" si="0"/>
        <v>85.353000000000009</v>
      </c>
      <c r="D30" s="208">
        <v>86.67</v>
      </c>
      <c r="E30" s="208">
        <v>81.41</v>
      </c>
      <c r="F30" s="208">
        <v>86.14</v>
      </c>
      <c r="G30" s="212">
        <f t="shared" si="1"/>
        <v>85.353000000000009</v>
      </c>
      <c r="L30" s="208"/>
      <c r="M30" s="208"/>
      <c r="N30" s="208"/>
    </row>
    <row r="31" spans="1:14">
      <c r="A31" s="33" t="s">
        <v>1273</v>
      </c>
      <c r="B31" s="33" t="s">
        <v>1272</v>
      </c>
      <c r="C31" s="209">
        <f t="shared" si="0"/>
        <v>85.649000000000001</v>
      </c>
      <c r="D31" s="208">
        <v>60</v>
      </c>
      <c r="E31" s="208">
        <v>94.97</v>
      </c>
      <c r="F31" s="208">
        <v>97.31</v>
      </c>
      <c r="G31" s="212">
        <f t="shared" si="1"/>
        <v>85.649000000000001</v>
      </c>
      <c r="L31" s="208"/>
      <c r="M31" s="208"/>
      <c r="N31" s="208"/>
    </row>
    <row r="32" spans="1:14">
      <c r="A32" s="33" t="s">
        <v>1271</v>
      </c>
      <c r="B32" s="33" t="s">
        <v>1270</v>
      </c>
      <c r="C32" s="209">
        <f t="shared" si="0"/>
        <v>87.052000000000007</v>
      </c>
      <c r="D32" s="208">
        <v>86.67</v>
      </c>
      <c r="E32" s="208">
        <v>91.28</v>
      </c>
      <c r="F32" s="208">
        <v>85.59</v>
      </c>
      <c r="G32" s="212">
        <f t="shared" si="1"/>
        <v>87.052000000000007</v>
      </c>
      <c r="L32" s="208"/>
      <c r="M32" s="208"/>
      <c r="N32" s="208"/>
    </row>
    <row r="33" spans="1:14">
      <c r="A33" s="33" t="s">
        <v>1269</v>
      </c>
      <c r="B33" s="33" t="s">
        <v>1268</v>
      </c>
      <c r="C33" s="209">
        <f t="shared" si="0"/>
        <v>86.394000000000005</v>
      </c>
      <c r="D33" s="208">
        <v>92.22</v>
      </c>
      <c r="E33" s="208">
        <v>80.34</v>
      </c>
      <c r="F33" s="208">
        <v>85.32</v>
      </c>
      <c r="G33" s="212">
        <f t="shared" si="1"/>
        <v>86.394000000000005</v>
      </c>
      <c r="L33" s="208"/>
      <c r="M33" s="208"/>
      <c r="N33" s="208"/>
    </row>
    <row r="34" spans="1:14">
      <c r="A34" s="33" t="s">
        <v>1267</v>
      </c>
      <c r="B34" s="33" t="s">
        <v>1266</v>
      </c>
      <c r="C34" s="209">
        <f t="shared" si="0"/>
        <v>84.671999999999997</v>
      </c>
      <c r="D34" s="208">
        <v>77.78</v>
      </c>
      <c r="E34" s="208">
        <v>80.239999999999995</v>
      </c>
      <c r="F34" s="208">
        <v>90.58</v>
      </c>
      <c r="G34" s="212">
        <f t="shared" si="1"/>
        <v>84.671999999999997</v>
      </c>
      <c r="L34" s="208"/>
      <c r="M34" s="208"/>
      <c r="N34" s="208"/>
    </row>
    <row r="35" spans="1:14">
      <c r="A35" s="33" t="s">
        <v>1265</v>
      </c>
      <c r="B35" s="33" t="s">
        <v>1264</v>
      </c>
      <c r="C35" s="209">
        <f t="shared" ref="C35:C62" si="2">D35*HW+E35*MID+F35*FIN</f>
        <v>89.907000000000011</v>
      </c>
      <c r="D35" s="208">
        <v>86.67</v>
      </c>
      <c r="E35" s="208">
        <v>85.78</v>
      </c>
      <c r="F35" s="208">
        <v>93.5</v>
      </c>
      <c r="G35" s="212">
        <f t="shared" ref="G35:G62" si="3">D35*$J$4+E35*$J$5+F35*$J$6</f>
        <v>89.907000000000011</v>
      </c>
      <c r="L35" s="208"/>
      <c r="M35" s="208"/>
      <c r="N35" s="208"/>
    </row>
    <row r="36" spans="1:14">
      <c r="A36" s="33" t="s">
        <v>1263</v>
      </c>
      <c r="B36" s="33" t="s">
        <v>1262</v>
      </c>
      <c r="C36" s="209">
        <f t="shared" si="2"/>
        <v>83.483000000000004</v>
      </c>
      <c r="D36" s="208">
        <v>95.56</v>
      </c>
      <c r="E36" s="208">
        <v>89.6</v>
      </c>
      <c r="F36" s="208">
        <v>73.790000000000006</v>
      </c>
      <c r="G36" s="212">
        <f t="shared" si="3"/>
        <v>83.483000000000004</v>
      </c>
      <c r="L36" s="208"/>
      <c r="M36" s="208"/>
      <c r="N36" s="208"/>
    </row>
    <row r="37" spans="1:14">
      <c r="A37" s="33" t="s">
        <v>1261</v>
      </c>
      <c r="B37" s="33" t="s">
        <v>1260</v>
      </c>
      <c r="C37" s="209">
        <f t="shared" si="2"/>
        <v>77.534000000000006</v>
      </c>
      <c r="D37" s="208">
        <v>75.56</v>
      </c>
      <c r="E37" s="208">
        <v>77.08</v>
      </c>
      <c r="F37" s="208">
        <v>78.900000000000006</v>
      </c>
      <c r="G37" s="212">
        <f t="shared" si="3"/>
        <v>77.534000000000006</v>
      </c>
      <c r="L37" s="208"/>
      <c r="M37" s="208"/>
      <c r="N37" s="208"/>
    </row>
    <row r="38" spans="1:14">
      <c r="A38" s="33" t="s">
        <v>1259</v>
      </c>
      <c r="B38" s="33" t="s">
        <v>1258</v>
      </c>
      <c r="C38" s="209">
        <f t="shared" si="2"/>
        <v>82.796999999999997</v>
      </c>
      <c r="D38" s="208">
        <v>95.56</v>
      </c>
      <c r="E38" s="208">
        <v>82.92</v>
      </c>
      <c r="F38" s="208">
        <v>75.09</v>
      </c>
      <c r="G38" s="212">
        <f t="shared" si="3"/>
        <v>82.796999999999997</v>
      </c>
      <c r="L38" s="208"/>
      <c r="M38" s="208"/>
      <c r="N38" s="208"/>
    </row>
    <row r="39" spans="1:14">
      <c r="A39" s="33" t="s">
        <v>1257</v>
      </c>
      <c r="B39" s="33" t="s">
        <v>1256</v>
      </c>
      <c r="C39" s="209">
        <f t="shared" si="2"/>
        <v>95.820999999999998</v>
      </c>
      <c r="D39" s="208">
        <v>96.67</v>
      </c>
      <c r="E39" s="208">
        <v>93</v>
      </c>
      <c r="F39" s="208">
        <v>96.44</v>
      </c>
      <c r="G39" s="212">
        <f t="shared" si="3"/>
        <v>95.820999999999998</v>
      </c>
      <c r="L39" s="208"/>
      <c r="M39" s="208"/>
      <c r="N39" s="208"/>
    </row>
    <row r="40" spans="1:14">
      <c r="A40" s="33" t="s">
        <v>1255</v>
      </c>
      <c r="B40" s="33" t="s">
        <v>1254</v>
      </c>
      <c r="C40" s="209">
        <f t="shared" si="2"/>
        <v>86.399000000000001</v>
      </c>
      <c r="D40" s="208">
        <v>88.89</v>
      </c>
      <c r="E40" s="208">
        <v>79.260000000000005</v>
      </c>
      <c r="F40" s="208">
        <v>87.76</v>
      </c>
      <c r="G40" s="212">
        <f t="shared" si="3"/>
        <v>86.399000000000001</v>
      </c>
      <c r="L40" s="208"/>
      <c r="M40" s="208"/>
      <c r="N40" s="208"/>
    </row>
    <row r="41" spans="1:14">
      <c r="A41" s="33" t="s">
        <v>1253</v>
      </c>
      <c r="B41" s="33" t="s">
        <v>1252</v>
      </c>
      <c r="C41" s="209">
        <f t="shared" si="2"/>
        <v>84.784999999999997</v>
      </c>
      <c r="D41" s="208">
        <v>77.78</v>
      </c>
      <c r="E41" s="208">
        <v>80.180000000000007</v>
      </c>
      <c r="F41" s="208">
        <v>90.83</v>
      </c>
      <c r="G41" s="212">
        <f t="shared" si="3"/>
        <v>84.784999999999997</v>
      </c>
      <c r="L41" s="208"/>
      <c r="M41" s="208"/>
      <c r="N41" s="208"/>
    </row>
    <row r="42" spans="1:14">
      <c r="A42" s="33" t="s">
        <v>1251</v>
      </c>
      <c r="B42" s="33" t="s">
        <v>1250</v>
      </c>
      <c r="C42" s="209">
        <f t="shared" si="2"/>
        <v>87.893000000000001</v>
      </c>
      <c r="D42" s="208">
        <v>91.11</v>
      </c>
      <c r="E42" s="208">
        <v>70.55</v>
      </c>
      <c r="F42" s="208">
        <v>92.9</v>
      </c>
      <c r="G42" s="212">
        <f t="shared" si="3"/>
        <v>87.893000000000001</v>
      </c>
      <c r="L42" s="208"/>
      <c r="M42" s="208"/>
      <c r="N42" s="208"/>
    </row>
    <row r="43" spans="1:14">
      <c r="A43" s="33" t="s">
        <v>1249</v>
      </c>
      <c r="B43" s="33" t="s">
        <v>1248</v>
      </c>
      <c r="C43" s="209">
        <f t="shared" si="2"/>
        <v>75.974999999999994</v>
      </c>
      <c r="D43" s="208">
        <v>60</v>
      </c>
      <c r="E43" s="208">
        <v>84.25</v>
      </c>
      <c r="F43" s="208">
        <v>82.25</v>
      </c>
      <c r="G43" s="212">
        <f t="shared" si="3"/>
        <v>75.974999999999994</v>
      </c>
      <c r="L43" s="208"/>
      <c r="M43" s="208"/>
      <c r="N43" s="208"/>
    </row>
    <row r="44" spans="1:14">
      <c r="A44" s="33" t="s">
        <v>14</v>
      </c>
      <c r="B44" s="33" t="s">
        <v>1247</v>
      </c>
      <c r="C44" s="209">
        <f t="shared" si="2"/>
        <v>71.486000000000004</v>
      </c>
      <c r="D44" s="208">
        <v>44.44</v>
      </c>
      <c r="E44" s="208">
        <v>85.47</v>
      </c>
      <c r="F44" s="208">
        <v>82.12</v>
      </c>
      <c r="G44" s="212">
        <f t="shared" si="3"/>
        <v>71.486000000000004</v>
      </c>
      <c r="L44" s="208"/>
      <c r="M44" s="208"/>
      <c r="N44" s="208"/>
    </row>
    <row r="45" spans="1:14">
      <c r="A45" s="33" t="s">
        <v>1246</v>
      </c>
      <c r="B45" s="33" t="s">
        <v>1245</v>
      </c>
      <c r="C45" s="209">
        <f t="shared" si="2"/>
        <v>78.305000000000007</v>
      </c>
      <c r="D45" s="208">
        <v>63.33</v>
      </c>
      <c r="E45" s="208">
        <v>86.23</v>
      </c>
      <c r="F45" s="208">
        <v>84.12</v>
      </c>
      <c r="G45" s="212">
        <f t="shared" si="3"/>
        <v>78.305000000000007</v>
      </c>
      <c r="L45" s="208"/>
      <c r="M45" s="208"/>
      <c r="N45" s="208"/>
    </row>
    <row r="46" spans="1:14">
      <c r="A46" s="33" t="s">
        <v>1244</v>
      </c>
      <c r="B46" s="33" t="s">
        <v>15</v>
      </c>
      <c r="C46" s="209">
        <f t="shared" si="2"/>
        <v>82.490000000000009</v>
      </c>
      <c r="D46" s="208">
        <v>85.56</v>
      </c>
      <c r="E46" s="208">
        <v>78.209999999999994</v>
      </c>
      <c r="F46" s="208">
        <v>82.36</v>
      </c>
      <c r="G46" s="212">
        <f t="shared" si="3"/>
        <v>82.490000000000009</v>
      </c>
      <c r="L46" s="208"/>
      <c r="M46" s="208"/>
      <c r="N46" s="208"/>
    </row>
    <row r="47" spans="1:14">
      <c r="A47" s="33" t="s">
        <v>1243</v>
      </c>
      <c r="B47" s="33" t="s">
        <v>1242</v>
      </c>
      <c r="C47" s="209">
        <f t="shared" si="2"/>
        <v>79.655000000000001</v>
      </c>
      <c r="D47" s="208">
        <v>82.22</v>
      </c>
      <c r="E47" s="208">
        <v>94.47</v>
      </c>
      <c r="F47" s="208">
        <v>72.19</v>
      </c>
      <c r="G47" s="212">
        <f t="shared" si="3"/>
        <v>79.655000000000001</v>
      </c>
      <c r="L47" s="208"/>
      <c r="M47" s="208"/>
      <c r="N47" s="208"/>
    </row>
    <row r="48" spans="1:14">
      <c r="A48" s="33" t="s">
        <v>1241</v>
      </c>
      <c r="B48" s="33" t="s">
        <v>1240</v>
      </c>
      <c r="C48" s="209">
        <f t="shared" si="2"/>
        <v>84.24799999999999</v>
      </c>
      <c r="D48" s="208">
        <v>94.44</v>
      </c>
      <c r="E48" s="208">
        <v>73.48</v>
      </c>
      <c r="F48" s="208">
        <v>82.44</v>
      </c>
      <c r="G48" s="212">
        <f t="shared" si="3"/>
        <v>84.24799999999999</v>
      </c>
      <c r="L48" s="208"/>
      <c r="M48" s="208"/>
      <c r="N48" s="208"/>
    </row>
    <row r="49" spans="1:14">
      <c r="A49" s="33" t="s">
        <v>1239</v>
      </c>
      <c r="B49" s="33" t="s">
        <v>1238</v>
      </c>
      <c r="C49" s="209">
        <f t="shared" si="2"/>
        <v>85.290999999999997</v>
      </c>
      <c r="D49" s="208">
        <v>76.67</v>
      </c>
      <c r="E49" s="208">
        <v>89.15</v>
      </c>
      <c r="F49" s="208">
        <v>88.92</v>
      </c>
      <c r="G49" s="212">
        <f t="shared" si="3"/>
        <v>85.290999999999997</v>
      </c>
      <c r="L49" s="208"/>
      <c r="M49" s="208"/>
      <c r="N49" s="208"/>
    </row>
    <row r="50" spans="1:14">
      <c r="A50" s="33" t="s">
        <v>1237</v>
      </c>
      <c r="B50" s="33" t="s">
        <v>1236</v>
      </c>
      <c r="C50" s="209">
        <f t="shared" si="2"/>
        <v>82.865000000000009</v>
      </c>
      <c r="D50" s="208">
        <v>66.67</v>
      </c>
      <c r="E50" s="208">
        <v>81.47</v>
      </c>
      <c r="F50" s="208">
        <v>93.14</v>
      </c>
      <c r="G50" s="212">
        <f t="shared" si="3"/>
        <v>82.865000000000009</v>
      </c>
      <c r="L50" s="208"/>
      <c r="M50" s="208"/>
      <c r="N50" s="208"/>
    </row>
    <row r="51" spans="1:14">
      <c r="A51" s="33" t="s">
        <v>1235</v>
      </c>
      <c r="B51" s="33" t="s">
        <v>1234</v>
      </c>
      <c r="C51" s="209">
        <f t="shared" si="2"/>
        <v>87.335999999999999</v>
      </c>
      <c r="D51" s="208">
        <v>93.33</v>
      </c>
      <c r="E51" s="208">
        <v>78.959999999999994</v>
      </c>
      <c r="F51" s="208">
        <v>87.09</v>
      </c>
      <c r="G51" s="212">
        <f t="shared" si="3"/>
        <v>87.335999999999999</v>
      </c>
      <c r="L51" s="208"/>
      <c r="M51" s="208"/>
      <c r="N51" s="208"/>
    </row>
    <row r="52" spans="1:14">
      <c r="A52" s="33" t="s">
        <v>1233</v>
      </c>
      <c r="B52" s="33" t="s">
        <v>1232</v>
      </c>
      <c r="C52" s="209">
        <f t="shared" si="2"/>
        <v>83.899000000000001</v>
      </c>
      <c r="D52" s="208">
        <v>76.67</v>
      </c>
      <c r="E52" s="208">
        <v>80.790000000000006</v>
      </c>
      <c r="F52" s="208">
        <v>89.48</v>
      </c>
      <c r="G52" s="212">
        <f t="shared" si="3"/>
        <v>83.899000000000001</v>
      </c>
      <c r="L52" s="208"/>
      <c r="M52" s="208"/>
      <c r="N52" s="208"/>
    </row>
    <row r="53" spans="1:14">
      <c r="A53" s="33" t="s">
        <v>1231</v>
      </c>
      <c r="B53" s="33" t="s">
        <v>1230</v>
      </c>
      <c r="C53" s="209">
        <f t="shared" si="2"/>
        <v>83.597999999999999</v>
      </c>
      <c r="D53" s="208">
        <v>83.33</v>
      </c>
      <c r="E53" s="208">
        <v>84.17</v>
      </c>
      <c r="F53" s="208">
        <v>83.53</v>
      </c>
      <c r="G53" s="212">
        <f t="shared" si="3"/>
        <v>83.597999999999999</v>
      </c>
      <c r="L53" s="208"/>
      <c r="M53" s="208"/>
      <c r="N53" s="208"/>
    </row>
    <row r="54" spans="1:14">
      <c r="A54" s="33" t="s">
        <v>1229</v>
      </c>
      <c r="B54" s="33" t="s">
        <v>1228</v>
      </c>
      <c r="C54" s="209">
        <f t="shared" si="2"/>
        <v>96.022999999999996</v>
      </c>
      <c r="D54" s="208">
        <v>96.67</v>
      </c>
      <c r="E54" s="208">
        <v>85.11</v>
      </c>
      <c r="F54" s="208">
        <v>100</v>
      </c>
      <c r="G54" s="212">
        <f t="shared" si="3"/>
        <v>96.022999999999996</v>
      </c>
      <c r="L54" s="208"/>
      <c r="M54" s="208"/>
      <c r="N54" s="208"/>
    </row>
    <row r="55" spans="1:14">
      <c r="A55" s="33" t="s">
        <v>1227</v>
      </c>
      <c r="B55" s="33" t="s">
        <v>1226</v>
      </c>
      <c r="C55" s="209">
        <f t="shared" si="2"/>
        <v>76.546999999999997</v>
      </c>
      <c r="D55" s="208">
        <v>81.11</v>
      </c>
      <c r="E55" s="208">
        <v>82.32</v>
      </c>
      <c r="F55" s="208">
        <v>71.5</v>
      </c>
      <c r="G55" s="212">
        <f t="shared" si="3"/>
        <v>76.546999999999997</v>
      </c>
      <c r="L55" s="208"/>
      <c r="M55" s="208"/>
      <c r="N55" s="208"/>
    </row>
    <row r="56" spans="1:14">
      <c r="A56" s="33" t="s">
        <v>1225</v>
      </c>
      <c r="B56" s="33" t="s">
        <v>1224</v>
      </c>
      <c r="C56" s="209">
        <f t="shared" si="2"/>
        <v>86.13600000000001</v>
      </c>
      <c r="D56" s="208">
        <v>90</v>
      </c>
      <c r="E56" s="208">
        <v>86.48</v>
      </c>
      <c r="F56" s="208">
        <v>83.68</v>
      </c>
      <c r="G56" s="212">
        <f t="shared" si="3"/>
        <v>86.13600000000001</v>
      </c>
      <c r="L56" s="208"/>
      <c r="M56" s="208"/>
      <c r="N56" s="208"/>
    </row>
    <row r="57" spans="1:14">
      <c r="A57" s="33" t="s">
        <v>1223</v>
      </c>
      <c r="B57" s="33" t="s">
        <v>1222</v>
      </c>
      <c r="C57" s="209">
        <f t="shared" si="2"/>
        <v>89.341000000000008</v>
      </c>
      <c r="D57" s="208">
        <v>95.56</v>
      </c>
      <c r="E57" s="208">
        <v>69.14</v>
      </c>
      <c r="F57" s="208">
        <v>93.69</v>
      </c>
      <c r="G57" s="212">
        <f t="shared" si="3"/>
        <v>89.341000000000008</v>
      </c>
      <c r="L57" s="208"/>
      <c r="M57" s="208"/>
      <c r="N57" s="208"/>
    </row>
    <row r="58" spans="1:14">
      <c r="A58" s="33" t="s">
        <v>1221</v>
      </c>
      <c r="B58" s="33" t="s">
        <v>1220</v>
      </c>
      <c r="C58" s="209">
        <f t="shared" si="2"/>
        <v>78.554999999999993</v>
      </c>
      <c r="D58" s="208">
        <v>58.89</v>
      </c>
      <c r="E58" s="208">
        <v>81.69</v>
      </c>
      <c r="F58" s="208">
        <v>89.1</v>
      </c>
      <c r="G58" s="212">
        <f t="shared" si="3"/>
        <v>78.554999999999993</v>
      </c>
      <c r="L58" s="208"/>
      <c r="M58" s="208"/>
      <c r="N58" s="208"/>
    </row>
    <row r="59" spans="1:14">
      <c r="A59" s="33" t="s">
        <v>16</v>
      </c>
      <c r="B59" s="33" t="s">
        <v>1219</v>
      </c>
      <c r="C59" s="209">
        <f t="shared" si="2"/>
        <v>78.48599999999999</v>
      </c>
      <c r="D59" s="208">
        <v>62.22</v>
      </c>
      <c r="E59" s="208">
        <v>84.75</v>
      </c>
      <c r="F59" s="208">
        <v>85.74</v>
      </c>
      <c r="G59" s="212">
        <f t="shared" si="3"/>
        <v>78.48599999999999</v>
      </c>
      <c r="L59" s="208"/>
      <c r="M59" s="208"/>
      <c r="N59" s="208"/>
    </row>
    <row r="60" spans="1:14">
      <c r="A60" s="33" t="s">
        <v>1218</v>
      </c>
      <c r="B60" s="33" t="s">
        <v>1217</v>
      </c>
      <c r="C60" s="209">
        <f t="shared" si="2"/>
        <v>90.433999999999997</v>
      </c>
      <c r="D60" s="208">
        <v>81.11</v>
      </c>
      <c r="E60" s="208">
        <v>80.63</v>
      </c>
      <c r="F60" s="208">
        <v>99.95</v>
      </c>
      <c r="G60" s="212">
        <f t="shared" si="3"/>
        <v>90.433999999999997</v>
      </c>
      <c r="L60" s="208"/>
      <c r="M60" s="208"/>
      <c r="N60" s="208"/>
    </row>
    <row r="61" spans="1:14">
      <c r="A61" s="33" t="s">
        <v>1216</v>
      </c>
      <c r="B61" s="33" t="s">
        <v>1215</v>
      </c>
      <c r="C61" s="209">
        <f t="shared" si="2"/>
        <v>79.983000000000004</v>
      </c>
      <c r="D61" s="208">
        <v>58.89</v>
      </c>
      <c r="E61" s="208">
        <v>77.680000000000007</v>
      </c>
      <c r="F61" s="208">
        <v>93.56</v>
      </c>
      <c r="G61" s="212">
        <f t="shared" si="3"/>
        <v>79.983000000000004</v>
      </c>
      <c r="L61" s="208"/>
      <c r="M61" s="208"/>
      <c r="N61" s="208"/>
    </row>
    <row r="62" spans="1:14">
      <c r="A62" s="33" t="s">
        <v>1214</v>
      </c>
      <c r="B62" s="33" t="s">
        <v>1213</v>
      </c>
      <c r="C62" s="209">
        <f t="shared" si="2"/>
        <v>91.352000000000004</v>
      </c>
      <c r="D62" s="208">
        <v>77.78</v>
      </c>
      <c r="E62" s="208">
        <v>90.09</v>
      </c>
      <c r="F62" s="208">
        <v>100</v>
      </c>
      <c r="G62" s="212">
        <f t="shared" si="3"/>
        <v>91.352000000000004</v>
      </c>
      <c r="L62" s="208"/>
      <c r="M62" s="208"/>
      <c r="N62" s="208"/>
    </row>
    <row r="64" spans="1:14">
      <c r="B64" s="210" t="s">
        <v>999</v>
      </c>
      <c r="C64" s="211">
        <f>AVERAGE(calc_grades)</f>
        <v>83.465883333333338</v>
      </c>
      <c r="D64" s="210">
        <f>AVERAGE(D3:D62)</f>
        <v>77.982666666666674</v>
      </c>
      <c r="E64" s="210">
        <f>AVERAGE(E3:E62)</f>
        <v>83.860833333333332</v>
      </c>
      <c r="F64" s="210">
        <f>AVERAGE(F3:F62)</f>
        <v>86.597833333333327</v>
      </c>
      <c r="G64" s="210">
        <f>AVERAGE(G3:G62)</f>
        <v>83.465883333333338</v>
      </c>
    </row>
    <row r="65" spans="1:7">
      <c r="B65" s="208" t="s">
        <v>1212</v>
      </c>
      <c r="C65" s="209">
        <f>MEDIAN(calc_grades)</f>
        <v>83.94550000000001</v>
      </c>
      <c r="D65" s="208">
        <f>MEDIAN(D3:D62)</f>
        <v>81.11</v>
      </c>
      <c r="E65" s="208">
        <f>MEDIAN(E3:E62)</f>
        <v>84.5</v>
      </c>
      <c r="F65" s="208">
        <f>MEDIAN(F3:F62)</f>
        <v>86.990000000000009</v>
      </c>
      <c r="G65" s="208">
        <f>MEDIAN(G3:G62)</f>
        <v>83.94550000000001</v>
      </c>
    </row>
    <row r="66" spans="1:7">
      <c r="B66" s="208" t="s">
        <v>1211</v>
      </c>
      <c r="C66" s="209">
        <f>MIN(calc_grades)</f>
        <v>60.941000000000003</v>
      </c>
      <c r="D66" s="208">
        <f>MIN(D3:D62)</f>
        <v>20</v>
      </c>
      <c r="E66" s="208">
        <f>MIN(E3:E62)</f>
        <v>66.75</v>
      </c>
      <c r="F66" s="208">
        <f>MIN(F3:F62)</f>
        <v>71.5</v>
      </c>
      <c r="G66" s="208">
        <f>MIN(G3:G62)</f>
        <v>60.941000000000003</v>
      </c>
    </row>
    <row r="67" spans="1:7">
      <c r="B67" s="208" t="s">
        <v>1210</v>
      </c>
      <c r="C67" s="209">
        <f>MAX(calc_grades)</f>
        <v>96.022999999999996</v>
      </c>
      <c r="D67" s="208">
        <f>MAX(D3:D62)</f>
        <v>97.78</v>
      </c>
      <c r="E67" s="208">
        <f>MAX(E3:E62)</f>
        <v>96.71</v>
      </c>
      <c r="F67" s="208">
        <f>MAX(F3:F62)</f>
        <v>100</v>
      </c>
      <c r="G67" s="208">
        <f>MAX(G3:G62)</f>
        <v>96.022999999999996</v>
      </c>
    </row>
    <row r="68" spans="1:7">
      <c r="B68" s="206" t="s">
        <v>1209</v>
      </c>
      <c r="C68" s="207">
        <f>_xlfn.STDEV.P(calc_grades)</f>
        <v>5.9470275434922586</v>
      </c>
      <c r="D68" s="206">
        <f>STDEV(D3:D62)</f>
        <v>15.912204341499985</v>
      </c>
      <c r="E68" s="206">
        <f>STDEV(E3:E62)</f>
        <v>6.9520350128008586</v>
      </c>
      <c r="F68" s="206">
        <f>STDEV(F3:F62)</f>
        <v>7.754847164710764</v>
      </c>
      <c r="G68" s="206">
        <f>STDEV(G3:G62)</f>
        <v>5.997214319692743</v>
      </c>
    </row>
    <row r="69" spans="1:7">
      <c r="B69" s="204"/>
      <c r="C69" s="205"/>
      <c r="D69" s="204"/>
      <c r="E69" s="204"/>
      <c r="F69" s="204"/>
      <c r="G69" s="204"/>
    </row>
    <row r="70" spans="1:7">
      <c r="C70" s="202" t="str">
        <f t="shared" ref="C70:D74" ca="1" si="4">_xlfn.FORMULATEXT(C64)</f>
        <v>=AVERAGE(calc_grades)</v>
      </c>
      <c r="D70" s="43" t="str">
        <f t="shared" ca="1" si="4"/>
        <v>=AVERAGE(D3:D62)</v>
      </c>
    </row>
    <row r="71" spans="1:7">
      <c r="C71" s="202" t="str">
        <f t="shared" ca="1" si="4"/>
        <v>=MEDIAN(calc_grades)</v>
      </c>
      <c r="D71" s="43" t="str">
        <f t="shared" ca="1" si="4"/>
        <v>=MEDIAN(D3:D62)</v>
      </c>
    </row>
    <row r="72" spans="1:7">
      <c r="C72" s="202" t="str">
        <f t="shared" ca="1" si="4"/>
        <v>=MIN(calc_grades)</v>
      </c>
      <c r="D72" s="43" t="str">
        <f t="shared" ca="1" si="4"/>
        <v>=MIN(D3:D62)</v>
      </c>
    </row>
    <row r="73" spans="1:7" ht="17">
      <c r="A73" s="203"/>
      <c r="C73" s="202" t="str">
        <f t="shared" ca="1" si="4"/>
        <v>=MAX(calc_grades)</v>
      </c>
      <c r="D73" s="43" t="str">
        <f t="shared" ca="1" si="4"/>
        <v>=MAX(D3:D62)</v>
      </c>
    </row>
    <row r="74" spans="1:7">
      <c r="C74" s="202" t="str">
        <f t="shared" ca="1" si="4"/>
        <v>=STDEV.P(calc_grades)</v>
      </c>
      <c r="D74" s="43" t="str">
        <f t="shared" ca="1" si="4"/>
        <v>=STDEV(D3:D62)</v>
      </c>
    </row>
    <row r="75" spans="1:7" ht="17">
      <c r="D75" s="201"/>
    </row>
  </sheetData>
  <pageMargins left="0.75" right="0.75" top="1" bottom="1" header="0.5" footer="0.5"/>
  <pageSetup orientation="portrait" horizontalDpi="4294967292" verticalDpi="429496729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002060"/>
  </sheetPr>
  <dimension ref="A1:J31"/>
  <sheetViews>
    <sheetView zoomScale="400" zoomScaleNormal="400" workbookViewId="0">
      <pane ySplit="4" topLeftCell="A20" activePane="bottomLeft" state="frozen"/>
      <selection activeCell="C45" sqref="C45"/>
      <selection pane="bottomLeft" activeCell="H7" sqref="H7"/>
    </sheetView>
  </sheetViews>
  <sheetFormatPr baseColWidth="10" defaultColWidth="9.1640625" defaultRowHeight="15"/>
  <cols>
    <col min="1" max="1" width="11.1640625" style="82" customWidth="1"/>
    <col min="2" max="2" width="25.83203125" style="11" bestFit="1" customWidth="1"/>
    <col min="3" max="4" width="11.1640625" style="11" customWidth="1"/>
    <col min="5" max="5" width="15.1640625" style="11" customWidth="1"/>
    <col min="6" max="6" width="19.5" style="11" customWidth="1"/>
    <col min="7" max="8" width="12.5" style="11" customWidth="1"/>
    <col min="9" max="16384" width="9.1640625" style="11"/>
  </cols>
  <sheetData>
    <row r="1" spans="1:10" ht="17" customHeight="1">
      <c r="A1" s="291" t="s">
        <v>881</v>
      </c>
      <c r="F1" s="226" t="s">
        <v>1078</v>
      </c>
      <c r="G1" s="226"/>
      <c r="H1" s="226"/>
      <c r="I1" s="226"/>
      <c r="J1" s="226"/>
    </row>
    <row r="2" spans="1:10" ht="17" customHeight="1">
      <c r="A2" s="291"/>
      <c r="F2" s="226" t="s">
        <v>1449</v>
      </c>
      <c r="G2" s="226"/>
      <c r="H2" s="226"/>
      <c r="I2" s="226"/>
      <c r="J2" s="226"/>
    </row>
    <row r="3" spans="1:10" ht="17" customHeight="1">
      <c r="A3" s="291"/>
      <c r="F3" s="226"/>
      <c r="G3" s="226"/>
      <c r="H3" s="226"/>
      <c r="I3" s="226"/>
      <c r="J3" s="226"/>
    </row>
    <row r="4" spans="1:10">
      <c r="A4" s="86" t="s">
        <v>839</v>
      </c>
      <c r="B4" s="86" t="s">
        <v>882</v>
      </c>
      <c r="C4" s="86" t="s">
        <v>837</v>
      </c>
      <c r="D4" s="86" t="s">
        <v>838</v>
      </c>
      <c r="F4" s="227" t="s">
        <v>1349</v>
      </c>
      <c r="G4" s="225" t="s">
        <v>837</v>
      </c>
      <c r="H4" s="225" t="s">
        <v>838</v>
      </c>
    </row>
    <row r="5" spans="1:10" s="85" customFormat="1">
      <c r="A5" s="87">
        <v>1962</v>
      </c>
      <c r="B5" s="88" t="s">
        <v>840</v>
      </c>
      <c r="C5" s="89">
        <v>2.1961069107055602</v>
      </c>
      <c r="D5" s="88">
        <v>140</v>
      </c>
      <c r="F5" s="82" t="s">
        <v>867</v>
      </c>
      <c r="G5" s="90">
        <f>AVERAGE(C5:C31)</f>
        <v>2.7343785674483652</v>
      </c>
      <c r="H5" s="90"/>
    </row>
    <row r="6" spans="1:10" s="85" customFormat="1">
      <c r="A6" s="87">
        <v>1963</v>
      </c>
      <c r="B6" s="88" t="s">
        <v>841</v>
      </c>
      <c r="C6" s="89">
        <v>1.82124900817871</v>
      </c>
      <c r="D6" s="88">
        <v>116</v>
      </c>
      <c r="F6" s="82" t="s">
        <v>13</v>
      </c>
      <c r="G6" s="90">
        <f>MEDIAN(C5:C31)</f>
        <v>2.46538162231445</v>
      </c>
      <c r="H6" s="90">
        <f>MEDIAN(times)</f>
        <v>158</v>
      </c>
    </row>
    <row r="7" spans="1:10" s="85" customFormat="1">
      <c r="A7" s="87">
        <v>1963</v>
      </c>
      <c r="B7" s="88" t="s">
        <v>842</v>
      </c>
      <c r="C7" s="89">
        <v>2.2028388977050701</v>
      </c>
      <c r="D7" s="88">
        <v>141</v>
      </c>
      <c r="F7" s="82" t="s">
        <v>868</v>
      </c>
      <c r="G7" s="90">
        <f>_xlfn.STDEV.S($C$5:$C$31)</f>
        <v>0.9503483790657723</v>
      </c>
      <c r="H7" s="90"/>
    </row>
    <row r="8" spans="1:10" s="85" customFormat="1">
      <c r="A8" s="87">
        <v>1963</v>
      </c>
      <c r="B8" s="88" t="s">
        <v>843</v>
      </c>
      <c r="C8" s="89">
        <v>2.2605915069579998</v>
      </c>
      <c r="D8" s="88">
        <v>144</v>
      </c>
      <c r="F8" s="82" t="s">
        <v>869</v>
      </c>
      <c r="G8" s="90">
        <f>_xlfn.QUARTILE.INC(C$5:$C$31,3)-_xlfn.QUARTILE.INC(C$5:$C$31,1)</f>
        <v>0.80764579772948997</v>
      </c>
      <c r="H8" s="90"/>
    </row>
    <row r="9" spans="1:10" s="85" customFormat="1">
      <c r="A9" s="87">
        <v>1964</v>
      </c>
      <c r="B9" s="88" t="s">
        <v>844</v>
      </c>
      <c r="C9" s="89">
        <v>2.0565099716186501</v>
      </c>
      <c r="D9" s="88">
        <v>131</v>
      </c>
      <c r="F9" s="82" t="s">
        <v>871</v>
      </c>
      <c r="G9" s="90">
        <f>MIN($C$5:$C$31)</f>
        <v>1.82124900817871</v>
      </c>
      <c r="H9" s="90"/>
    </row>
    <row r="10" spans="1:10" s="85" customFormat="1">
      <c r="A10" s="87">
        <v>1964</v>
      </c>
      <c r="B10" s="88" t="s">
        <v>845</v>
      </c>
      <c r="C10" s="89">
        <v>2.38991355895996</v>
      </c>
      <c r="D10" s="88">
        <v>153</v>
      </c>
      <c r="F10" s="82" t="s">
        <v>872</v>
      </c>
      <c r="G10" s="90">
        <f>MAX($C$5:$C$31)</f>
        <v>6.5525035858154297</v>
      </c>
      <c r="H10" s="90"/>
    </row>
    <row r="11" spans="1:10" s="85" customFormat="1">
      <c r="A11" s="87">
        <v>1964</v>
      </c>
      <c r="B11" s="88" t="s">
        <v>846</v>
      </c>
      <c r="C11" s="89">
        <v>2.15961360931396</v>
      </c>
      <c r="D11" s="88">
        <v>138</v>
      </c>
      <c r="F11" s="82" t="s">
        <v>870</v>
      </c>
      <c r="G11" s="90">
        <f>G10-G9</f>
        <v>4.7312545776367196</v>
      </c>
      <c r="H11" s="90"/>
    </row>
    <row r="12" spans="1:10" s="85" customFormat="1">
      <c r="A12" s="87">
        <v>1964</v>
      </c>
      <c r="B12" s="88" t="s">
        <v>847</v>
      </c>
      <c r="C12" s="89">
        <v>2.5567932128906201</v>
      </c>
      <c r="D12" s="88">
        <v>164</v>
      </c>
    </row>
    <row r="13" spans="1:10" s="85" customFormat="1">
      <c r="A13" s="87">
        <v>1964</v>
      </c>
      <c r="B13" s="88" t="s">
        <v>848</v>
      </c>
      <c r="C13" s="89">
        <v>2.9560985565185498</v>
      </c>
      <c r="D13" s="88">
        <v>190</v>
      </c>
    </row>
    <row r="14" spans="1:10" s="85" customFormat="1">
      <c r="A14" s="87">
        <v>1964</v>
      </c>
      <c r="B14" s="88" t="s">
        <v>849</v>
      </c>
      <c r="C14" s="89">
        <v>2.1670751571655198</v>
      </c>
      <c r="D14" s="88">
        <v>138</v>
      </c>
    </row>
    <row r="15" spans="1:10" s="85" customFormat="1">
      <c r="A15" s="87">
        <v>1965</v>
      </c>
      <c r="B15" s="88" t="s">
        <v>850</v>
      </c>
      <c r="C15" s="89">
        <v>1.96226406097412</v>
      </c>
      <c r="D15" s="88">
        <v>125</v>
      </c>
    </row>
    <row r="16" spans="1:10" s="85" customFormat="1">
      <c r="A16" s="87">
        <v>1965</v>
      </c>
      <c r="B16" s="88" t="s">
        <v>851</v>
      </c>
      <c r="C16" s="89">
        <v>2.6184520721435498</v>
      </c>
      <c r="D16" s="88">
        <v>168</v>
      </c>
    </row>
    <row r="17" spans="1:4" s="85" customFormat="1">
      <c r="A17" s="87">
        <v>1965</v>
      </c>
      <c r="B17" s="88" t="s">
        <v>852</v>
      </c>
      <c r="C17" s="89">
        <v>2.1107187271118102</v>
      </c>
      <c r="D17" s="88">
        <v>135</v>
      </c>
    </row>
    <row r="18" spans="1:4" s="85" customFormat="1">
      <c r="A18" s="87">
        <v>1966</v>
      </c>
      <c r="B18" s="88" t="s">
        <v>853</v>
      </c>
      <c r="C18" s="89">
        <v>2.1606760025024401</v>
      </c>
      <c r="D18" s="88">
        <v>138</v>
      </c>
    </row>
    <row r="19" spans="1:4" s="85" customFormat="1">
      <c r="A19" s="87">
        <v>1966</v>
      </c>
      <c r="B19" s="88" t="s">
        <v>854</v>
      </c>
      <c r="C19" s="89">
        <v>2.46538162231445</v>
      </c>
      <c r="D19" s="88">
        <v>158</v>
      </c>
    </row>
    <row r="20" spans="1:4" s="85" customFormat="1">
      <c r="A20" s="87">
        <v>1966</v>
      </c>
      <c r="B20" s="88" t="s">
        <v>855</v>
      </c>
      <c r="C20" s="89">
        <v>1.98387622833251</v>
      </c>
      <c r="D20" s="88">
        <v>126</v>
      </c>
    </row>
    <row r="21" spans="1:4" s="85" customFormat="1">
      <c r="A21" s="87">
        <v>1967</v>
      </c>
      <c r="B21" s="88" t="s">
        <v>856</v>
      </c>
      <c r="C21" s="89">
        <v>2.7938251495361301</v>
      </c>
      <c r="D21" s="88">
        <v>179</v>
      </c>
    </row>
    <row r="22" spans="1:4" s="85" customFormat="1">
      <c r="A22" s="87">
        <v>1967</v>
      </c>
      <c r="B22" s="88" t="s">
        <v>857</v>
      </c>
      <c r="C22" s="89">
        <v>3.5201606750488201</v>
      </c>
      <c r="D22" s="88">
        <v>227</v>
      </c>
    </row>
    <row r="23" spans="1:4" s="85" customFormat="1">
      <c r="A23" s="87">
        <v>1967</v>
      </c>
      <c r="B23" s="88" t="s">
        <v>858</v>
      </c>
      <c r="C23" s="89">
        <v>3.20942878723144</v>
      </c>
      <c r="D23" s="88">
        <v>207</v>
      </c>
    </row>
    <row r="24" spans="1:4" s="85" customFormat="1">
      <c r="A24" s="87">
        <v>1968</v>
      </c>
      <c r="B24" s="88" t="s">
        <v>859</v>
      </c>
      <c r="C24" s="89">
        <v>2.1384515762329102</v>
      </c>
      <c r="D24" s="88">
        <v>136</v>
      </c>
    </row>
    <row r="25" spans="1:4" s="85" customFormat="1">
      <c r="A25" s="87">
        <v>1968</v>
      </c>
      <c r="B25" s="88" t="s">
        <v>860</v>
      </c>
      <c r="C25" s="89">
        <v>6.5525035858154297</v>
      </c>
      <c r="D25" s="88">
        <v>424</v>
      </c>
    </row>
    <row r="26" spans="1:4" s="85" customFormat="1">
      <c r="A26" s="87">
        <v>1969</v>
      </c>
      <c r="B26" s="88" t="s">
        <v>861</v>
      </c>
      <c r="C26" s="89">
        <v>2.9794826507568302</v>
      </c>
      <c r="D26" s="88">
        <v>192</v>
      </c>
    </row>
    <row r="27" spans="1:4" s="85" customFormat="1">
      <c r="A27" s="87">
        <v>1969</v>
      </c>
      <c r="B27" s="88" t="s">
        <v>862</v>
      </c>
      <c r="C27" s="89">
        <v>2.78780174255371</v>
      </c>
      <c r="D27" s="88">
        <v>179</v>
      </c>
    </row>
    <row r="28" spans="1:4" s="85" customFormat="1">
      <c r="A28" s="87">
        <v>1969</v>
      </c>
      <c r="B28" s="88" t="s">
        <v>863</v>
      </c>
      <c r="C28" s="89">
        <v>2.81366634368896</v>
      </c>
      <c r="D28" s="88">
        <v>181</v>
      </c>
    </row>
    <row r="29" spans="1:4" s="85" customFormat="1">
      <c r="A29" s="87">
        <v>1969</v>
      </c>
      <c r="B29" s="88" t="s">
        <v>864</v>
      </c>
      <c r="C29" s="89">
        <v>3.99315929412841</v>
      </c>
      <c r="D29" s="88">
        <v>258</v>
      </c>
    </row>
    <row r="30" spans="1:4" s="85" customFormat="1">
      <c r="A30" s="87">
        <v>1970</v>
      </c>
      <c r="B30" s="88" t="s">
        <v>865</v>
      </c>
      <c r="C30" s="89">
        <v>3.5708265304565399</v>
      </c>
      <c r="D30" s="88">
        <v>230</v>
      </c>
    </row>
    <row r="31" spans="1:4" s="85" customFormat="1">
      <c r="A31" s="87">
        <v>1970</v>
      </c>
      <c r="B31" s="88" t="s">
        <v>866</v>
      </c>
      <c r="C31" s="89">
        <v>3.40075588226318</v>
      </c>
      <c r="D31" s="88">
        <v>219</v>
      </c>
    </row>
  </sheetData>
  <hyperlinks>
    <hyperlink ref="A1" r:id="rId1" xr:uid="{2092CE76-6BBE-44CA-9201-C59D5CF32F01}"/>
  </hyperlinks>
  <pageMargins left="0.7" right="0.7" top="0.75" bottom="0.75" header="0.3" footer="0.3"/>
  <pageSetup paperSize="0"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F12B-09C9-4F56-8211-778E3EABD788}">
  <sheetPr codeName="Sheet10">
    <tabColor rgb="FF002060"/>
  </sheetPr>
  <dimension ref="A1:H40"/>
  <sheetViews>
    <sheetView workbookViewId="0">
      <pane ySplit="2" topLeftCell="A3" activePane="bottomLeft" state="frozen"/>
      <selection activeCell="C45" sqref="C45"/>
      <selection pane="bottomLeft" activeCell="C45" sqref="C45"/>
    </sheetView>
  </sheetViews>
  <sheetFormatPr baseColWidth="10" defaultColWidth="9.1640625" defaultRowHeight="15"/>
  <cols>
    <col min="1" max="1" width="11.1640625" style="82" customWidth="1"/>
    <col min="2" max="2" width="25.83203125" style="11" bestFit="1" customWidth="1"/>
    <col min="3" max="4" width="11.1640625" style="11" customWidth="1"/>
    <col min="5" max="5" width="9.33203125" style="11" customWidth="1"/>
    <col min="6" max="6" width="17.83203125" style="11" bestFit="1" customWidth="1"/>
    <col min="7" max="7" width="31.5" style="11" bestFit="1" customWidth="1"/>
    <col min="8" max="8" width="31.83203125" style="11" bestFit="1" customWidth="1"/>
    <col min="9" max="16384" width="9.1640625" style="11"/>
  </cols>
  <sheetData>
    <row r="1" spans="1:8" ht="30" customHeight="1">
      <c r="A1" s="84" t="s">
        <v>881</v>
      </c>
    </row>
    <row r="2" spans="1:8">
      <c r="A2" s="86" t="s">
        <v>839</v>
      </c>
      <c r="B2" s="86" t="s">
        <v>882</v>
      </c>
      <c r="C2" s="86" t="s">
        <v>837</v>
      </c>
      <c r="D2" s="86" t="s">
        <v>838</v>
      </c>
    </row>
    <row r="3" spans="1:8" s="85" customFormat="1" ht="19">
      <c r="A3" s="87">
        <v>1962</v>
      </c>
      <c r="B3" s="88" t="s">
        <v>840</v>
      </c>
      <c r="C3" s="89">
        <v>2.1961069107055602</v>
      </c>
      <c r="D3" s="88">
        <v>140</v>
      </c>
      <c r="G3" s="142" t="s">
        <v>1076</v>
      </c>
      <c r="H3" s="142" t="s">
        <v>1077</v>
      </c>
    </row>
    <row r="4" spans="1:8" s="85" customFormat="1">
      <c r="A4" s="87">
        <v>1963</v>
      </c>
      <c r="B4" s="88" t="s">
        <v>841</v>
      </c>
      <c r="C4" s="89">
        <v>1.82124900817871</v>
      </c>
      <c r="D4" s="88">
        <v>116</v>
      </c>
      <c r="F4" s="11" t="s">
        <v>867</v>
      </c>
      <c r="G4" s="90">
        <f>AVERAGE(C3:C29)</f>
        <v>2.7343785674483652</v>
      </c>
      <c r="H4" s="90">
        <f>AVERAGE(D3:D29)</f>
        <v>175.44444444444446</v>
      </c>
    </row>
    <row r="5" spans="1:8" s="85" customFormat="1">
      <c r="A5" s="87">
        <v>1963</v>
      </c>
      <c r="B5" s="88" t="s">
        <v>842</v>
      </c>
      <c r="C5" s="89">
        <v>2.2028388977050701</v>
      </c>
      <c r="D5" s="88">
        <v>141</v>
      </c>
      <c r="F5" s="11" t="s">
        <v>13</v>
      </c>
      <c r="G5" s="90">
        <f>MEDIAN(C3:C29)</f>
        <v>2.46538162231445</v>
      </c>
      <c r="H5" s="90">
        <f>MEDIAN(D3:D29)</f>
        <v>158</v>
      </c>
    </row>
    <row r="6" spans="1:8" s="85" customFormat="1">
      <c r="A6" s="87">
        <v>1963</v>
      </c>
      <c r="B6" s="88" t="s">
        <v>843</v>
      </c>
      <c r="C6" s="89">
        <v>2.2605915069579998</v>
      </c>
      <c r="D6" s="88">
        <v>144</v>
      </c>
      <c r="F6" s="11" t="s">
        <v>868</v>
      </c>
      <c r="G6" s="90">
        <f>STDEV(C3:C29)</f>
        <v>0.9503483790657723</v>
      </c>
      <c r="H6" s="90">
        <f>STDEV(D3:D29)</f>
        <v>62.013232665625679</v>
      </c>
    </row>
    <row r="7" spans="1:8" s="85" customFormat="1">
      <c r="A7" s="87">
        <v>1964</v>
      </c>
      <c r="B7" s="88" t="s">
        <v>844</v>
      </c>
      <c r="C7" s="89">
        <v>2.0565099716186501</v>
      </c>
      <c r="D7" s="88">
        <v>131</v>
      </c>
      <c r="F7" s="11" t="s">
        <v>869</v>
      </c>
      <c r="G7" s="90">
        <f>QUARTILE(C3:C29,3)-QUARTILE(C3:C29,1)</f>
        <v>0.80764579772948997</v>
      </c>
      <c r="H7" s="90">
        <f>QUARTILE(D3:D29,3)-QUARTILE(D3:D29,1)</f>
        <v>53</v>
      </c>
    </row>
    <row r="8" spans="1:8" s="85" customFormat="1">
      <c r="A8" s="87">
        <v>1964</v>
      </c>
      <c r="B8" s="88" t="s">
        <v>845</v>
      </c>
      <c r="C8" s="89">
        <v>2.38991355895996</v>
      </c>
      <c r="D8" s="88">
        <v>153</v>
      </c>
      <c r="F8" s="11" t="s">
        <v>871</v>
      </c>
      <c r="G8" s="90">
        <f>MIN(C3:C29)</f>
        <v>1.82124900817871</v>
      </c>
      <c r="H8" s="90">
        <f>MIN(D3:D29)</f>
        <v>116</v>
      </c>
    </row>
    <row r="9" spans="1:8" s="85" customFormat="1">
      <c r="A9" s="87">
        <v>1964</v>
      </c>
      <c r="B9" s="88" t="s">
        <v>846</v>
      </c>
      <c r="C9" s="89">
        <v>2.15961360931396</v>
      </c>
      <c r="D9" s="88">
        <v>138</v>
      </c>
      <c r="F9" s="11" t="s">
        <v>872</v>
      </c>
      <c r="G9" s="90">
        <f>MAX(C3:C29)</f>
        <v>6.5525035858154297</v>
      </c>
      <c r="H9" s="90">
        <f>MAX(D3:D29)</f>
        <v>424</v>
      </c>
    </row>
    <row r="10" spans="1:8" s="85" customFormat="1">
      <c r="A10" s="87">
        <v>1964</v>
      </c>
      <c r="B10" s="88" t="s">
        <v>847</v>
      </c>
      <c r="C10" s="89">
        <v>2.5567932128906201</v>
      </c>
      <c r="D10" s="88">
        <v>164</v>
      </c>
      <c r="F10" s="11" t="s">
        <v>870</v>
      </c>
      <c r="G10" s="90">
        <f>G9-G8</f>
        <v>4.7312545776367196</v>
      </c>
      <c r="H10" s="90">
        <f>H9-H8</f>
        <v>308</v>
      </c>
    </row>
    <row r="11" spans="1:8" s="85" customFormat="1">
      <c r="A11" s="87">
        <v>1964</v>
      </c>
      <c r="B11" s="88" t="s">
        <v>848</v>
      </c>
      <c r="C11" s="89">
        <v>2.9560985565185498</v>
      </c>
      <c r="D11" s="88">
        <v>190</v>
      </c>
      <c r="F11" s="11" t="s">
        <v>873</v>
      </c>
      <c r="G11" s="90">
        <f>COUNT(C3:C29)</f>
        <v>27</v>
      </c>
      <c r="H11" s="90">
        <f>COUNT(D3:D29)</f>
        <v>27</v>
      </c>
    </row>
    <row r="12" spans="1:8" s="85" customFormat="1">
      <c r="A12" s="87">
        <v>1964</v>
      </c>
      <c r="B12" s="88" t="s">
        <v>849</v>
      </c>
      <c r="C12" s="89">
        <v>2.1670751571655198</v>
      </c>
      <c r="D12" s="88">
        <v>138</v>
      </c>
    </row>
    <row r="13" spans="1:8" s="85" customFormat="1">
      <c r="A13" s="87">
        <v>1965</v>
      </c>
      <c r="B13" s="88" t="s">
        <v>850</v>
      </c>
      <c r="C13" s="89">
        <v>1.96226406097412</v>
      </c>
      <c r="D13" s="88">
        <v>125</v>
      </c>
      <c r="F13" s="143" t="s">
        <v>867</v>
      </c>
      <c r="G13" s="91" t="str">
        <f t="shared" ref="G13:H20" ca="1" si="0">_xlfn.FORMULATEXT(G4)</f>
        <v>=AVERAGE(C3:C29)</v>
      </c>
      <c r="H13" s="91" t="str">
        <f t="shared" ca="1" si="0"/>
        <v>=AVERAGE(D3:D29)</v>
      </c>
    </row>
    <row r="14" spans="1:8" s="85" customFormat="1">
      <c r="A14" s="87">
        <v>1965</v>
      </c>
      <c r="B14" s="88" t="s">
        <v>851</v>
      </c>
      <c r="C14" s="89">
        <v>2.6184520721435498</v>
      </c>
      <c r="D14" s="88">
        <v>168</v>
      </c>
      <c r="F14" s="143" t="s">
        <v>13</v>
      </c>
      <c r="G14" s="91" t="str">
        <f t="shared" ca="1" si="0"/>
        <v>=MEDIAN(C3:C29)</v>
      </c>
      <c r="H14" s="91" t="str">
        <f t="shared" ca="1" si="0"/>
        <v>=MEDIAN(D3:D29)</v>
      </c>
    </row>
    <row r="15" spans="1:8" s="85" customFormat="1">
      <c r="A15" s="87">
        <v>1965</v>
      </c>
      <c r="B15" s="88" t="s">
        <v>852</v>
      </c>
      <c r="C15" s="89">
        <v>2.1107187271118102</v>
      </c>
      <c r="D15" s="88">
        <v>135</v>
      </c>
      <c r="F15" s="143" t="s">
        <v>868</v>
      </c>
      <c r="G15" s="91" t="str">
        <f t="shared" ca="1" si="0"/>
        <v>=STDEV(C3:C29)</v>
      </c>
      <c r="H15" s="91" t="str">
        <f t="shared" ca="1" si="0"/>
        <v>=STDEV(D3:D29)</v>
      </c>
    </row>
    <row r="16" spans="1:8" s="85" customFormat="1">
      <c r="A16" s="87">
        <v>1966</v>
      </c>
      <c r="B16" s="88" t="s">
        <v>853</v>
      </c>
      <c r="C16" s="89">
        <v>2.1606760025024401</v>
      </c>
      <c r="D16" s="88">
        <v>138</v>
      </c>
      <c r="F16" s="143" t="s">
        <v>869</v>
      </c>
      <c r="G16" s="91" t="str">
        <f t="shared" ca="1" si="0"/>
        <v>=QUARTILE(C3:C29,3)-QUARTILE(C3:C29,1)</v>
      </c>
      <c r="H16" s="91" t="str">
        <f t="shared" ca="1" si="0"/>
        <v>=QUARTILE(D3:D29,3)-QUARTILE(D3:D29,1)</v>
      </c>
    </row>
    <row r="17" spans="1:8" s="85" customFormat="1">
      <c r="A17" s="87">
        <v>1966</v>
      </c>
      <c r="B17" s="88" t="s">
        <v>854</v>
      </c>
      <c r="C17" s="89">
        <v>2.46538162231445</v>
      </c>
      <c r="D17" s="88">
        <v>158</v>
      </c>
      <c r="F17" s="143" t="s">
        <v>871</v>
      </c>
      <c r="G17" s="91" t="str">
        <f t="shared" ca="1" si="0"/>
        <v>=MIN(C3:C29)</v>
      </c>
      <c r="H17" s="91" t="str">
        <f t="shared" ca="1" si="0"/>
        <v>=MIN(D3:D29)</v>
      </c>
    </row>
    <row r="18" spans="1:8" s="85" customFormat="1">
      <c r="A18" s="87">
        <v>1966</v>
      </c>
      <c r="B18" s="88" t="s">
        <v>855</v>
      </c>
      <c r="C18" s="89">
        <v>1.98387622833251</v>
      </c>
      <c r="D18" s="88">
        <v>126</v>
      </c>
      <c r="F18" s="143" t="s">
        <v>872</v>
      </c>
      <c r="G18" s="91" t="str">
        <f t="shared" ca="1" si="0"/>
        <v>=MAX(C3:C29)</v>
      </c>
      <c r="H18" s="91" t="str">
        <f t="shared" ca="1" si="0"/>
        <v>=MAX(D3:D29)</v>
      </c>
    </row>
    <row r="19" spans="1:8" s="85" customFormat="1">
      <c r="A19" s="87">
        <v>1967</v>
      </c>
      <c r="B19" s="88" t="s">
        <v>856</v>
      </c>
      <c r="C19" s="89">
        <v>2.7938251495361301</v>
      </c>
      <c r="D19" s="88">
        <v>179</v>
      </c>
      <c r="F19" s="143" t="s">
        <v>870</v>
      </c>
      <c r="G19" s="91" t="str">
        <f t="shared" ca="1" si="0"/>
        <v>=G9-G8</v>
      </c>
      <c r="H19" s="91" t="str">
        <f t="shared" ca="1" si="0"/>
        <v>=H9-H8</v>
      </c>
    </row>
    <row r="20" spans="1:8" s="85" customFormat="1">
      <c r="A20" s="87">
        <v>1967</v>
      </c>
      <c r="B20" s="88" t="s">
        <v>857</v>
      </c>
      <c r="C20" s="89">
        <v>3.5201606750488201</v>
      </c>
      <c r="D20" s="88">
        <v>227</v>
      </c>
      <c r="F20" s="143" t="s">
        <v>873</v>
      </c>
      <c r="G20" s="91" t="str">
        <f t="shared" ca="1" si="0"/>
        <v>=COUNT(C3:C29)</v>
      </c>
      <c r="H20" s="91" t="str">
        <f t="shared" ca="1" si="0"/>
        <v>=COUNT(D3:D29)</v>
      </c>
    </row>
    <row r="21" spans="1:8" s="85" customFormat="1">
      <c r="A21" s="87">
        <v>1967</v>
      </c>
      <c r="B21" s="88" t="s">
        <v>858</v>
      </c>
      <c r="C21" s="89">
        <v>3.20942878723144</v>
      </c>
      <c r="D21" s="88">
        <v>207</v>
      </c>
    </row>
    <row r="22" spans="1:8" s="85" customFormat="1">
      <c r="A22" s="87">
        <v>1968</v>
      </c>
      <c r="B22" s="88" t="s">
        <v>859</v>
      </c>
      <c r="C22" s="89">
        <v>2.1384515762329102</v>
      </c>
      <c r="D22" s="88">
        <v>136</v>
      </c>
    </row>
    <row r="23" spans="1:8" s="85" customFormat="1" ht="19">
      <c r="A23" s="87">
        <v>1968</v>
      </c>
      <c r="B23" s="88" t="s">
        <v>860</v>
      </c>
      <c r="C23" s="89">
        <v>6.5525035858154297</v>
      </c>
      <c r="D23" s="88">
        <v>424</v>
      </c>
      <c r="F23" s="144"/>
      <c r="G23" s="145" t="s">
        <v>1076</v>
      </c>
      <c r="H23" s="145" t="s">
        <v>1077</v>
      </c>
    </row>
    <row r="24" spans="1:8" s="85" customFormat="1">
      <c r="A24" s="87">
        <v>1969</v>
      </c>
      <c r="B24" s="88" t="s">
        <v>861</v>
      </c>
      <c r="C24" s="89">
        <v>2.9794826507568302</v>
      </c>
      <c r="D24" s="88">
        <v>192</v>
      </c>
      <c r="F24" s="20" t="s">
        <v>867</v>
      </c>
      <c r="G24" s="146">
        <f>AVERAGE(Size)</f>
        <v>2.7343785674483652</v>
      </c>
      <c r="H24" s="146">
        <f>AVERAGE(Time)</f>
        <v>175.44444444444446</v>
      </c>
    </row>
    <row r="25" spans="1:8" s="85" customFormat="1">
      <c r="A25" s="87">
        <v>1969</v>
      </c>
      <c r="B25" s="88" t="s">
        <v>862</v>
      </c>
      <c r="C25" s="89">
        <v>2.78780174255371</v>
      </c>
      <c r="D25" s="88">
        <v>179</v>
      </c>
      <c r="F25" s="20" t="s">
        <v>13</v>
      </c>
      <c r="G25" s="146">
        <f>MEDIAN(Size)</f>
        <v>2.46538162231445</v>
      </c>
      <c r="H25" s="146">
        <f>MEDIAN(Time)</f>
        <v>158</v>
      </c>
    </row>
    <row r="26" spans="1:8" s="85" customFormat="1">
      <c r="A26" s="87">
        <v>1969</v>
      </c>
      <c r="B26" s="88" t="s">
        <v>863</v>
      </c>
      <c r="C26" s="89">
        <v>2.81366634368896</v>
      </c>
      <c r="D26" s="88">
        <v>181</v>
      </c>
      <c r="F26" s="20" t="s">
        <v>868</v>
      </c>
      <c r="G26" s="146">
        <f>_xlfn.STDEV.P(Size)</f>
        <v>0.93258329151235408</v>
      </c>
      <c r="H26" s="146">
        <f>STDEV(Time)</f>
        <v>62.013232665625679</v>
      </c>
    </row>
    <row r="27" spans="1:8" s="85" customFormat="1">
      <c r="A27" s="87">
        <v>1969</v>
      </c>
      <c r="B27" s="88" t="s">
        <v>864</v>
      </c>
      <c r="C27" s="89">
        <v>3.99315929412841</v>
      </c>
      <c r="D27" s="88">
        <v>258</v>
      </c>
      <c r="F27" s="20" t="s">
        <v>869</v>
      </c>
      <c r="G27" s="146">
        <f>QUARTILE(Size,3)-QUARTILE(Size,1)</f>
        <v>0.80764579772948997</v>
      </c>
      <c r="H27" s="146">
        <f>QUARTILE(Time,3)-QUARTILE(Time,1)</f>
        <v>53</v>
      </c>
    </row>
    <row r="28" spans="1:8" s="85" customFormat="1">
      <c r="A28" s="87">
        <v>1970</v>
      </c>
      <c r="B28" s="88" t="s">
        <v>865</v>
      </c>
      <c r="C28" s="89">
        <v>3.5708265304565399</v>
      </c>
      <c r="D28" s="88">
        <v>230</v>
      </c>
      <c r="F28" s="20" t="s">
        <v>871</v>
      </c>
      <c r="G28" s="146">
        <f>MIN(Size)</f>
        <v>1.82124900817871</v>
      </c>
      <c r="H28" s="146">
        <f>MIN(Time)</f>
        <v>116</v>
      </c>
    </row>
    <row r="29" spans="1:8" s="85" customFormat="1">
      <c r="A29" s="87">
        <v>1970</v>
      </c>
      <c r="B29" s="88" t="s">
        <v>866</v>
      </c>
      <c r="C29" s="89">
        <v>3.40075588226318</v>
      </c>
      <c r="D29" s="88">
        <v>219</v>
      </c>
      <c r="F29" s="20" t="s">
        <v>872</v>
      </c>
      <c r="G29" s="146">
        <f>MAX(Size)</f>
        <v>6.5525035858154297</v>
      </c>
      <c r="H29" s="146">
        <f>MAX(Time)</f>
        <v>424</v>
      </c>
    </row>
    <row r="30" spans="1:8">
      <c r="F30" s="20" t="s">
        <v>870</v>
      </c>
      <c r="G30" s="146">
        <f>G29-G28</f>
        <v>4.7312545776367196</v>
      </c>
      <c r="H30" s="146">
        <f>H29-H28</f>
        <v>308</v>
      </c>
    </row>
    <row r="31" spans="1:8">
      <c r="F31" s="20" t="s">
        <v>873</v>
      </c>
      <c r="G31" s="146">
        <f>COUNT(Size)</f>
        <v>27</v>
      </c>
      <c r="H31" s="146">
        <f>COUNT(Time)</f>
        <v>27</v>
      </c>
    </row>
    <row r="32" spans="1:8">
      <c r="F32" s="85"/>
      <c r="G32" s="85"/>
      <c r="H32" s="85"/>
    </row>
    <row r="33" spans="6:8">
      <c r="F33" s="147" t="s">
        <v>867</v>
      </c>
      <c r="G33" s="148" t="str">
        <f t="shared" ref="G33:H33" ca="1" si="1">_xlfn.FORMULATEXT(G24)</f>
        <v>=AVERAGE(Size)</v>
      </c>
      <c r="H33" s="148" t="str">
        <f t="shared" ca="1" si="1"/>
        <v>=AVERAGE(Time)</v>
      </c>
    </row>
    <row r="34" spans="6:8">
      <c r="F34" s="147" t="s">
        <v>13</v>
      </c>
      <c r="G34" s="148" t="str">
        <f t="shared" ref="G34:H34" ca="1" si="2">_xlfn.FORMULATEXT(G25)</f>
        <v>=MEDIAN(Size)</v>
      </c>
      <c r="H34" s="148" t="str">
        <f t="shared" ca="1" si="2"/>
        <v>=MEDIAN(Time)</v>
      </c>
    </row>
    <row r="35" spans="6:8">
      <c r="F35" s="147" t="s">
        <v>868</v>
      </c>
      <c r="G35" s="148" t="str">
        <f t="shared" ref="G35:H35" ca="1" si="3">_xlfn.FORMULATEXT(G26)</f>
        <v>=STDEV.P(Size)</v>
      </c>
      <c r="H35" s="148" t="str">
        <f t="shared" ca="1" si="3"/>
        <v>=STDEV(Time)</v>
      </c>
    </row>
    <row r="36" spans="6:8">
      <c r="F36" s="147" t="s">
        <v>869</v>
      </c>
      <c r="G36" s="148" t="str">
        <f t="shared" ref="G36:H36" ca="1" si="4">_xlfn.FORMULATEXT(G27)</f>
        <v>=QUARTILE(Size,3)-QUARTILE(Size,1)</v>
      </c>
      <c r="H36" s="148" t="str">
        <f t="shared" ca="1" si="4"/>
        <v>=QUARTILE(Time,3)-QUARTILE(Time,1)</v>
      </c>
    </row>
    <row r="37" spans="6:8">
      <c r="F37" s="147" t="s">
        <v>871</v>
      </c>
      <c r="G37" s="148" t="str">
        <f t="shared" ref="G37:H37" ca="1" si="5">_xlfn.FORMULATEXT(G28)</f>
        <v>=MIN(Size)</v>
      </c>
      <c r="H37" s="148" t="str">
        <f t="shared" ca="1" si="5"/>
        <v>=MIN(Time)</v>
      </c>
    </row>
    <row r="38" spans="6:8">
      <c r="F38" s="147" t="s">
        <v>872</v>
      </c>
      <c r="G38" s="148" t="str">
        <f t="shared" ref="G38:H38" ca="1" si="6">_xlfn.FORMULATEXT(G29)</f>
        <v>=MAX(Size)</v>
      </c>
      <c r="H38" s="148" t="str">
        <f t="shared" ca="1" si="6"/>
        <v>=MAX(Time)</v>
      </c>
    </row>
    <row r="39" spans="6:8">
      <c r="F39" s="147" t="s">
        <v>870</v>
      </c>
      <c r="G39" s="148" t="str">
        <f t="shared" ref="G39:H39" ca="1" si="7">_xlfn.FORMULATEXT(G30)</f>
        <v>=G29-G28</v>
      </c>
      <c r="H39" s="148" t="str">
        <f t="shared" ca="1" si="7"/>
        <v>=H29-H28</v>
      </c>
    </row>
    <row r="40" spans="6:8">
      <c r="F40" s="147" t="s">
        <v>873</v>
      </c>
      <c r="G40" s="148" t="str">
        <f t="shared" ref="G40:H40" ca="1" si="8">_xlfn.FORMULATEXT(G31)</f>
        <v>=COUNT(Size)</v>
      </c>
      <c r="H40" s="148" t="str">
        <f t="shared" ca="1" si="8"/>
        <v>=COUNT(Time)</v>
      </c>
    </row>
  </sheetData>
  <hyperlinks>
    <hyperlink ref="A1" r:id="rId1" xr:uid="{C4A941A4-0CCF-4AAB-A799-566159C51EEE}"/>
  </hyperlinks>
  <pageMargins left="0.7" right="0.7" top="0.75" bottom="0.75" header="0.3" footer="0.3"/>
  <pageSetup paperSize="0"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theme="1"/>
  </sheetPr>
  <dimension ref="A1:Q200"/>
  <sheetViews>
    <sheetView zoomScaleNormal="100" workbookViewId="0">
      <pane ySplit="9" topLeftCell="A10" activePane="bottomLeft" state="frozen"/>
      <selection activeCell="C45" sqref="C45"/>
      <selection pane="bottomLeft" activeCell="D20" sqref="D20"/>
    </sheetView>
  </sheetViews>
  <sheetFormatPr baseColWidth="10" defaultColWidth="9.1640625" defaultRowHeight="15"/>
  <cols>
    <col min="1" max="1" width="23.6640625" style="11" customWidth="1"/>
    <col min="2" max="2" width="23.33203125" style="11" customWidth="1"/>
    <col min="3" max="3" width="42.5" style="11" customWidth="1"/>
    <col min="4" max="6" width="14" style="11" customWidth="1"/>
    <col min="7" max="7" width="12.1640625" style="11" bestFit="1" customWidth="1"/>
    <col min="8" max="8" width="16.1640625" style="11" customWidth="1"/>
    <col min="9" max="10" width="26.33203125" style="11" bestFit="1" customWidth="1"/>
    <col min="11" max="11" width="10" style="11" customWidth="1"/>
    <col min="12" max="15" width="9.1640625" style="11"/>
    <col min="16" max="16" width="13.5" style="11" customWidth="1"/>
    <col min="17" max="16384" width="9.1640625" style="11"/>
  </cols>
  <sheetData>
    <row r="1" spans="1:17">
      <c r="A1" s="316" t="s">
        <v>888</v>
      </c>
      <c r="B1" s="20" t="s">
        <v>883</v>
      </c>
      <c r="C1" s="12" t="s">
        <v>818</v>
      </c>
    </row>
    <row r="2" spans="1:17">
      <c r="B2" s="20" t="s">
        <v>884</v>
      </c>
      <c r="C2" s="11" t="s">
        <v>819</v>
      </c>
    </row>
    <row r="3" spans="1:17">
      <c r="B3" s="20" t="s">
        <v>885</v>
      </c>
      <c r="C3" s="11" t="s">
        <v>826</v>
      </c>
    </row>
    <row r="4" spans="1:17">
      <c r="B4" s="20" t="s">
        <v>886</v>
      </c>
      <c r="C4" s="11" t="s">
        <v>824</v>
      </c>
    </row>
    <row r="5" spans="1:17">
      <c r="B5" s="20" t="s">
        <v>887</v>
      </c>
      <c r="C5" s="11" t="s">
        <v>825</v>
      </c>
    </row>
    <row r="6" spans="1:17">
      <c r="B6" s="20"/>
    </row>
    <row r="7" spans="1:17" ht="35.25" customHeight="1">
      <c r="A7" s="317" t="s">
        <v>797</v>
      </c>
      <c r="B7" s="317"/>
      <c r="C7" s="317"/>
      <c r="D7" s="317"/>
      <c r="E7" s="317"/>
      <c r="F7" s="317"/>
      <c r="G7" s="317"/>
      <c r="H7" s="317"/>
      <c r="I7" s="317"/>
      <c r="J7" s="317"/>
      <c r="K7" s="317"/>
      <c r="L7" s="317"/>
      <c r="M7" s="317"/>
      <c r="N7" s="317"/>
    </row>
    <row r="8" spans="1:17" ht="35.25" customHeight="1">
      <c r="A8" s="365" t="s">
        <v>997</v>
      </c>
      <c r="B8" s="365"/>
      <c r="C8" s="365"/>
      <c r="D8" s="366" t="s">
        <v>835</v>
      </c>
      <c r="E8" s="366"/>
      <c r="F8" s="366"/>
      <c r="G8" s="318"/>
      <c r="H8" s="319"/>
      <c r="I8" s="319"/>
      <c r="J8" s="319"/>
      <c r="K8" s="319"/>
      <c r="L8" s="319"/>
      <c r="M8" s="319"/>
      <c r="N8" s="319"/>
      <c r="Q8" s="316"/>
    </row>
    <row r="9" spans="1:17">
      <c r="A9" s="320" t="s">
        <v>46</v>
      </c>
      <c r="B9" s="320" t="s">
        <v>804</v>
      </c>
      <c r="C9" s="320" t="s">
        <v>47</v>
      </c>
      <c r="D9" s="320" t="s">
        <v>801</v>
      </c>
      <c r="E9" s="320" t="s">
        <v>798</v>
      </c>
      <c r="F9" s="320" t="s">
        <v>834</v>
      </c>
      <c r="G9" s="320" t="s">
        <v>48</v>
      </c>
      <c r="H9" s="320" t="s">
        <v>49</v>
      </c>
      <c r="I9" s="320" t="s">
        <v>50</v>
      </c>
      <c r="J9" s="320" t="s">
        <v>51</v>
      </c>
      <c r="K9" s="321"/>
    </row>
    <row r="10" spans="1:17">
      <c r="A10" s="321" t="s">
        <v>811</v>
      </c>
      <c r="B10" s="321"/>
      <c r="C10" s="321" t="s">
        <v>52</v>
      </c>
      <c r="D10" s="321"/>
      <c r="E10" s="321"/>
      <c r="F10" s="321"/>
      <c r="G10" s="321">
        <v>293.3</v>
      </c>
      <c r="H10" s="321">
        <v>54</v>
      </c>
      <c r="I10" s="322" t="s">
        <v>53</v>
      </c>
      <c r="J10" s="321" t="s">
        <v>54</v>
      </c>
      <c r="K10" s="321"/>
    </row>
    <row r="11" spans="1:17">
      <c r="A11" s="321" t="s">
        <v>55</v>
      </c>
      <c r="B11" s="321"/>
      <c r="C11" s="321" t="s">
        <v>56</v>
      </c>
      <c r="D11" s="321"/>
      <c r="E11" s="321"/>
      <c r="F11" s="321"/>
      <c r="G11" s="321">
        <v>268.14999999999998</v>
      </c>
      <c r="H11" s="321">
        <v>49</v>
      </c>
      <c r="I11" s="322" t="s">
        <v>57</v>
      </c>
      <c r="J11" s="321" t="s">
        <v>58</v>
      </c>
      <c r="K11" s="321"/>
    </row>
    <row r="12" spans="1:17" ht="16">
      <c r="A12" s="323" t="s">
        <v>59</v>
      </c>
      <c r="B12" s="321"/>
      <c r="C12" s="321" t="s">
        <v>60</v>
      </c>
      <c r="D12" s="321"/>
      <c r="E12" s="321"/>
      <c r="F12" s="321"/>
      <c r="G12" s="321">
        <v>221.3</v>
      </c>
      <c r="H12" s="321">
        <v>49</v>
      </c>
      <c r="I12" s="322" t="s">
        <v>61</v>
      </c>
      <c r="J12" s="321" t="s">
        <v>62</v>
      </c>
      <c r="K12" s="321"/>
    </row>
    <row r="13" spans="1:17">
      <c r="A13" s="321" t="s">
        <v>810</v>
      </c>
      <c r="B13" s="321"/>
      <c r="C13" s="321" t="s">
        <v>63</v>
      </c>
      <c r="D13" s="321"/>
      <c r="E13" s="321"/>
      <c r="F13" s="321"/>
      <c r="G13" s="321">
        <v>201.45</v>
      </c>
      <c r="H13" s="321">
        <v>52</v>
      </c>
      <c r="I13" s="322" t="s">
        <v>64</v>
      </c>
      <c r="J13" s="321" t="s">
        <v>65</v>
      </c>
      <c r="K13" s="321"/>
    </row>
    <row r="14" spans="1:17">
      <c r="A14" s="321" t="s">
        <v>66</v>
      </c>
      <c r="B14" s="321"/>
      <c r="C14" s="321" t="s">
        <v>67</v>
      </c>
      <c r="D14" s="321"/>
      <c r="E14" s="321"/>
      <c r="F14" s="321"/>
      <c r="G14" s="321">
        <v>199.3</v>
      </c>
      <c r="H14" s="321">
        <v>47</v>
      </c>
      <c r="I14" s="322" t="s">
        <v>68</v>
      </c>
      <c r="J14" s="321" t="s">
        <v>69</v>
      </c>
      <c r="K14" s="321"/>
    </row>
    <row r="15" spans="1:17" ht="32">
      <c r="A15" s="323" t="s">
        <v>820</v>
      </c>
      <c r="B15" s="321"/>
      <c r="C15" s="321" t="s">
        <v>70</v>
      </c>
      <c r="D15" s="321"/>
      <c r="E15" s="321"/>
      <c r="F15" s="321"/>
      <c r="G15" s="321">
        <v>189.15</v>
      </c>
      <c r="H15" s="321">
        <v>47</v>
      </c>
      <c r="I15" s="322" t="s">
        <v>71</v>
      </c>
      <c r="J15" s="321" t="s">
        <v>72</v>
      </c>
      <c r="K15" s="321"/>
    </row>
    <row r="16" spans="1:17">
      <c r="A16" s="321" t="s">
        <v>73</v>
      </c>
      <c r="B16" s="321"/>
      <c r="C16" s="321" t="s">
        <v>74</v>
      </c>
      <c r="D16" s="321"/>
      <c r="E16" s="321"/>
      <c r="F16" s="321"/>
      <c r="G16" s="321">
        <v>162.30000000000001</v>
      </c>
      <c r="H16" s="321">
        <v>43</v>
      </c>
      <c r="I16" s="322" t="s">
        <v>75</v>
      </c>
      <c r="J16" s="321" t="s">
        <v>76</v>
      </c>
      <c r="K16" s="321"/>
    </row>
    <row r="17" spans="1:11">
      <c r="A17" s="321" t="s">
        <v>77</v>
      </c>
      <c r="B17" s="321"/>
      <c r="C17" s="321" t="s">
        <v>78</v>
      </c>
      <c r="D17" s="321"/>
      <c r="E17" s="321"/>
      <c r="F17" s="321"/>
      <c r="G17" s="321">
        <v>123.3</v>
      </c>
      <c r="H17" s="321">
        <v>39</v>
      </c>
      <c r="I17" s="322" t="s">
        <v>79</v>
      </c>
      <c r="J17" s="321" t="s">
        <v>80</v>
      </c>
      <c r="K17" s="321"/>
    </row>
    <row r="18" spans="1:11">
      <c r="A18" s="321" t="s">
        <v>813</v>
      </c>
      <c r="B18" s="321"/>
      <c r="C18" s="321" t="s">
        <v>81</v>
      </c>
      <c r="D18" s="321"/>
      <c r="E18" s="321"/>
      <c r="F18" s="321"/>
      <c r="G18" s="321">
        <v>121.45</v>
      </c>
      <c r="H18" s="321">
        <v>37</v>
      </c>
      <c r="I18" s="322" t="s">
        <v>82</v>
      </c>
      <c r="J18" s="321" t="s">
        <v>83</v>
      </c>
      <c r="K18" s="321"/>
    </row>
    <row r="19" spans="1:11">
      <c r="A19" s="321" t="s">
        <v>816</v>
      </c>
      <c r="B19" s="321"/>
      <c r="C19" s="321" t="s">
        <v>84</v>
      </c>
      <c r="D19" s="321"/>
      <c r="E19" s="321"/>
      <c r="F19" s="321"/>
      <c r="G19" s="321">
        <v>117.3</v>
      </c>
      <c r="H19" s="321">
        <v>42</v>
      </c>
      <c r="I19" s="322" t="s">
        <v>85</v>
      </c>
      <c r="J19" s="321" t="s">
        <v>86</v>
      </c>
      <c r="K19" s="321"/>
    </row>
    <row r="20" spans="1:11">
      <c r="A20" s="321" t="s">
        <v>805</v>
      </c>
      <c r="B20" s="321"/>
      <c r="C20" s="321" t="s">
        <v>87</v>
      </c>
      <c r="D20" s="321"/>
      <c r="E20" s="321"/>
      <c r="F20" s="321"/>
      <c r="G20" s="321">
        <v>102.15</v>
      </c>
      <c r="H20" s="321">
        <v>35</v>
      </c>
      <c r="I20" s="322" t="s">
        <v>88</v>
      </c>
      <c r="J20" s="321" t="s">
        <v>89</v>
      </c>
      <c r="K20" s="321"/>
    </row>
    <row r="21" spans="1:11">
      <c r="A21" s="321" t="s">
        <v>90</v>
      </c>
      <c r="B21" s="321"/>
      <c r="C21" s="321" t="s">
        <v>91</v>
      </c>
      <c r="D21" s="321"/>
      <c r="E21" s="321"/>
      <c r="F21" s="321"/>
      <c r="G21" s="321">
        <v>99.45</v>
      </c>
      <c r="H21" s="321">
        <v>16</v>
      </c>
      <c r="I21" s="322" t="s">
        <v>92</v>
      </c>
      <c r="J21" s="321" t="s">
        <v>93</v>
      </c>
      <c r="K21" s="321"/>
    </row>
    <row r="22" spans="1:11">
      <c r="A22" s="321" t="s">
        <v>94</v>
      </c>
      <c r="B22" s="321"/>
      <c r="C22" s="321" t="s">
        <v>95</v>
      </c>
      <c r="D22" s="321"/>
      <c r="E22" s="321"/>
      <c r="F22" s="321"/>
      <c r="G22" s="321">
        <v>89.3</v>
      </c>
      <c r="H22" s="321">
        <v>32</v>
      </c>
      <c r="I22" s="322" t="s">
        <v>96</v>
      </c>
      <c r="J22" s="321" t="s">
        <v>97</v>
      </c>
      <c r="K22" s="321"/>
    </row>
    <row r="23" spans="1:11" ht="32">
      <c r="A23" s="323" t="s">
        <v>807</v>
      </c>
      <c r="B23" s="321"/>
      <c r="C23" s="321" t="s">
        <v>98</v>
      </c>
      <c r="D23" s="321"/>
      <c r="E23" s="321"/>
      <c r="F23" s="321"/>
      <c r="G23" s="321">
        <v>89.3</v>
      </c>
      <c r="H23" s="321">
        <v>29</v>
      </c>
      <c r="I23" s="322" t="s">
        <v>99</v>
      </c>
      <c r="J23" s="321" t="s">
        <v>100</v>
      </c>
      <c r="K23" s="321"/>
    </row>
    <row r="24" spans="1:11">
      <c r="A24" s="321" t="s">
        <v>823</v>
      </c>
      <c r="B24" s="321"/>
      <c r="C24" s="321" t="s">
        <v>101</v>
      </c>
      <c r="D24" s="321"/>
      <c r="E24" s="321"/>
      <c r="F24" s="321"/>
      <c r="G24" s="321">
        <v>86</v>
      </c>
      <c r="H24" s="321">
        <v>30</v>
      </c>
      <c r="I24" s="322" t="s">
        <v>102</v>
      </c>
      <c r="J24" s="321" t="s">
        <v>103</v>
      </c>
      <c r="K24" s="321"/>
    </row>
    <row r="25" spans="1:11">
      <c r="A25" s="321" t="s">
        <v>104</v>
      </c>
      <c r="B25" s="321"/>
      <c r="C25" s="321" t="s">
        <v>105</v>
      </c>
      <c r="D25" s="321"/>
      <c r="E25" s="321"/>
      <c r="F25" s="321"/>
      <c r="G25" s="321">
        <v>82.45</v>
      </c>
      <c r="H25" s="321">
        <v>26</v>
      </c>
      <c r="I25" s="322" t="s">
        <v>106</v>
      </c>
      <c r="J25" s="321" t="s">
        <v>107</v>
      </c>
      <c r="K25" s="321"/>
    </row>
    <row r="26" spans="1:11">
      <c r="A26" s="321" t="s">
        <v>108</v>
      </c>
      <c r="B26" s="321"/>
      <c r="C26" s="321" t="s">
        <v>109</v>
      </c>
      <c r="D26" s="321"/>
      <c r="E26" s="321"/>
      <c r="F26" s="321"/>
      <c r="G26" s="321">
        <v>81.45</v>
      </c>
      <c r="H26" s="321">
        <v>36</v>
      </c>
      <c r="I26" s="322" t="s">
        <v>110</v>
      </c>
      <c r="J26" s="321" t="s">
        <v>111</v>
      </c>
      <c r="K26" s="321"/>
    </row>
    <row r="27" spans="1:11">
      <c r="A27" s="321" t="s">
        <v>812</v>
      </c>
      <c r="B27" s="321"/>
      <c r="C27" s="321" t="s">
        <v>112</v>
      </c>
      <c r="D27" s="321"/>
      <c r="E27" s="321"/>
      <c r="F27" s="321"/>
      <c r="G27" s="321">
        <v>78.150000000000006</v>
      </c>
      <c r="H27" s="321">
        <v>27</v>
      </c>
      <c r="I27" s="322" t="s">
        <v>113</v>
      </c>
      <c r="J27" s="321" t="s">
        <v>114</v>
      </c>
      <c r="K27" s="321"/>
    </row>
    <row r="28" spans="1:11">
      <c r="A28" s="321" t="s">
        <v>115</v>
      </c>
      <c r="B28" s="321"/>
      <c r="C28" s="321" t="s">
        <v>116</v>
      </c>
      <c r="D28" s="321"/>
      <c r="E28" s="321"/>
      <c r="F28" s="321"/>
      <c r="G28" s="321">
        <v>78</v>
      </c>
      <c r="H28" s="321">
        <v>26</v>
      </c>
      <c r="I28" s="322" t="s">
        <v>117</v>
      </c>
      <c r="J28" s="321" t="s">
        <v>118</v>
      </c>
      <c r="K28" s="321"/>
    </row>
    <row r="29" spans="1:11">
      <c r="A29" s="321" t="s">
        <v>806</v>
      </c>
      <c r="B29" s="321"/>
      <c r="C29" s="321" t="s">
        <v>119</v>
      </c>
      <c r="D29" s="321"/>
      <c r="E29" s="321"/>
      <c r="F29" s="321"/>
      <c r="G29" s="321">
        <v>77.45</v>
      </c>
      <c r="H29" s="321">
        <v>21</v>
      </c>
      <c r="I29" s="322" t="s">
        <v>120</v>
      </c>
      <c r="J29" s="321" t="s">
        <v>121</v>
      </c>
      <c r="K29" s="321"/>
    </row>
    <row r="30" spans="1:11">
      <c r="A30" s="321" t="s">
        <v>817</v>
      </c>
      <c r="B30" s="321"/>
      <c r="C30" s="321" t="s">
        <v>122</v>
      </c>
      <c r="D30" s="321"/>
      <c r="E30" s="321"/>
      <c r="F30" s="321"/>
      <c r="G30" s="321">
        <v>73.150000000000006</v>
      </c>
      <c r="H30" s="321">
        <v>24</v>
      </c>
      <c r="I30" s="322" t="s">
        <v>123</v>
      </c>
      <c r="J30" s="321" t="s">
        <v>124</v>
      </c>
      <c r="K30" s="321"/>
    </row>
    <row r="31" spans="1:11">
      <c r="A31" s="321" t="s">
        <v>836</v>
      </c>
      <c r="B31" s="321"/>
      <c r="C31" s="321" t="s">
        <v>126</v>
      </c>
      <c r="D31" s="321"/>
      <c r="E31" s="321"/>
      <c r="F31" s="321"/>
      <c r="G31" s="321">
        <v>72.45</v>
      </c>
      <c r="H31" s="321">
        <v>29</v>
      </c>
      <c r="I31" s="322" t="s">
        <v>127</v>
      </c>
      <c r="J31" s="321" t="s">
        <v>128</v>
      </c>
      <c r="K31" s="321"/>
    </row>
    <row r="32" spans="1:11">
      <c r="A32" s="321" t="s">
        <v>129</v>
      </c>
      <c r="B32" s="321"/>
      <c r="C32" s="321" t="s">
        <v>130</v>
      </c>
      <c r="D32" s="321"/>
      <c r="E32" s="321"/>
      <c r="F32" s="321"/>
      <c r="G32" s="321">
        <v>70.150000000000006</v>
      </c>
      <c r="H32" s="321">
        <v>26</v>
      </c>
      <c r="I32" s="322" t="s">
        <v>131</v>
      </c>
      <c r="J32" s="321" t="s">
        <v>132</v>
      </c>
      <c r="K32" s="321"/>
    </row>
    <row r="33" spans="1:11">
      <c r="A33" s="321" t="s">
        <v>133</v>
      </c>
      <c r="B33" s="321"/>
      <c r="C33" s="321" t="s">
        <v>134</v>
      </c>
      <c r="D33" s="321"/>
      <c r="E33" s="321"/>
      <c r="F33" s="321"/>
      <c r="G33" s="321">
        <v>66</v>
      </c>
      <c r="H33" s="321">
        <v>20</v>
      </c>
      <c r="I33" s="322" t="s">
        <v>135</v>
      </c>
      <c r="J33" s="321" t="s">
        <v>136</v>
      </c>
      <c r="K33" s="321"/>
    </row>
    <row r="34" spans="1:11">
      <c r="A34" s="321" t="s">
        <v>137</v>
      </c>
      <c r="B34" s="321"/>
      <c r="C34" s="321" t="s">
        <v>138</v>
      </c>
      <c r="D34" s="321"/>
      <c r="E34" s="321"/>
      <c r="F34" s="321"/>
      <c r="G34" s="321">
        <v>65.45</v>
      </c>
      <c r="H34" s="321">
        <v>26</v>
      </c>
      <c r="I34" s="322" t="s">
        <v>139</v>
      </c>
      <c r="J34" s="321" t="s">
        <v>140</v>
      </c>
      <c r="K34" s="321"/>
    </row>
    <row r="35" spans="1:11">
      <c r="A35" s="321" t="s">
        <v>141</v>
      </c>
      <c r="B35" s="321"/>
      <c r="C35" s="321" t="s">
        <v>142</v>
      </c>
      <c r="D35" s="321"/>
      <c r="E35" s="321"/>
      <c r="F35" s="321"/>
      <c r="G35" s="321">
        <v>64</v>
      </c>
      <c r="H35" s="321">
        <v>29</v>
      </c>
      <c r="I35" s="322" t="s">
        <v>143</v>
      </c>
      <c r="J35" s="321" t="s">
        <v>144</v>
      </c>
      <c r="K35" s="321"/>
    </row>
    <row r="36" spans="1:11">
      <c r="A36" s="321" t="s">
        <v>145</v>
      </c>
      <c r="B36" s="321"/>
      <c r="C36" s="321" t="s">
        <v>146</v>
      </c>
      <c r="D36" s="321"/>
      <c r="E36" s="321"/>
      <c r="F36" s="321"/>
      <c r="G36" s="321">
        <v>52</v>
      </c>
      <c r="H36" s="321">
        <v>21</v>
      </c>
      <c r="I36" s="322" t="s">
        <v>147</v>
      </c>
      <c r="J36" s="321" t="s">
        <v>148</v>
      </c>
      <c r="K36" s="321"/>
    </row>
    <row r="37" spans="1:11">
      <c r="A37" s="321" t="s">
        <v>808</v>
      </c>
      <c r="B37" s="321"/>
      <c r="C37" s="321" t="s">
        <v>149</v>
      </c>
      <c r="D37" s="321"/>
      <c r="E37" s="321"/>
      <c r="F37" s="321"/>
      <c r="G37" s="321">
        <v>51</v>
      </c>
      <c r="H37" s="321">
        <v>17</v>
      </c>
      <c r="I37" s="322" t="s">
        <v>150</v>
      </c>
      <c r="J37" s="321" t="s">
        <v>151</v>
      </c>
      <c r="K37" s="321"/>
    </row>
    <row r="38" spans="1:11">
      <c r="A38" s="321" t="s">
        <v>152</v>
      </c>
      <c r="B38" s="321"/>
      <c r="C38" s="321" t="s">
        <v>153</v>
      </c>
      <c r="D38" s="321"/>
      <c r="E38" s="321"/>
      <c r="F38" s="321"/>
      <c r="G38" s="321">
        <v>47.15</v>
      </c>
      <c r="H38" s="321">
        <v>20</v>
      </c>
      <c r="I38" s="322" t="s">
        <v>154</v>
      </c>
      <c r="J38" s="321" t="s">
        <v>155</v>
      </c>
      <c r="K38" s="321"/>
    </row>
    <row r="39" spans="1:11">
      <c r="A39" s="321" t="s">
        <v>809</v>
      </c>
      <c r="B39" s="321"/>
      <c r="C39" s="321" t="s">
        <v>156</v>
      </c>
      <c r="D39" s="321"/>
      <c r="E39" s="321"/>
      <c r="F39" s="321"/>
      <c r="G39" s="321">
        <v>46</v>
      </c>
      <c r="H39" s="321">
        <v>21</v>
      </c>
      <c r="I39" s="322" t="s">
        <v>157</v>
      </c>
      <c r="J39" s="321" t="s">
        <v>158</v>
      </c>
      <c r="K39" s="321"/>
    </row>
    <row r="40" spans="1:11">
      <c r="A40" s="321" t="s">
        <v>159</v>
      </c>
      <c r="B40" s="321"/>
      <c r="C40" s="321" t="s">
        <v>160</v>
      </c>
      <c r="D40" s="321"/>
      <c r="E40" s="321"/>
      <c r="F40" s="321"/>
      <c r="G40" s="321">
        <v>45.45</v>
      </c>
      <c r="H40" s="321">
        <v>29</v>
      </c>
      <c r="I40" s="322" t="s">
        <v>161</v>
      </c>
      <c r="J40" s="321" t="s">
        <v>162</v>
      </c>
      <c r="K40" s="321"/>
    </row>
    <row r="41" spans="1:11">
      <c r="A41" s="321" t="s">
        <v>814</v>
      </c>
      <c r="B41" s="321"/>
      <c r="C41" s="321" t="s">
        <v>163</v>
      </c>
      <c r="D41" s="321"/>
      <c r="E41" s="321"/>
      <c r="F41" s="321"/>
      <c r="G41" s="321">
        <v>43.15</v>
      </c>
      <c r="H41" s="321">
        <v>24</v>
      </c>
      <c r="I41" s="322" t="s">
        <v>164</v>
      </c>
      <c r="J41" s="321" t="s">
        <v>165</v>
      </c>
      <c r="K41" s="321"/>
    </row>
    <row r="42" spans="1:11">
      <c r="A42" s="321" t="s">
        <v>821</v>
      </c>
      <c r="B42" s="321"/>
      <c r="C42" s="321" t="s">
        <v>166</v>
      </c>
      <c r="D42" s="321"/>
      <c r="E42" s="321"/>
      <c r="F42" s="321"/>
      <c r="G42" s="321">
        <v>41.45</v>
      </c>
      <c r="H42" s="321">
        <v>24</v>
      </c>
      <c r="I42" s="322" t="s">
        <v>167</v>
      </c>
      <c r="J42" s="321" t="s">
        <v>168</v>
      </c>
      <c r="K42" s="321"/>
    </row>
    <row r="43" spans="1:11">
      <c r="A43" s="321" t="s">
        <v>169</v>
      </c>
      <c r="B43" s="321"/>
      <c r="C43" s="321" t="s">
        <v>170</v>
      </c>
      <c r="D43" s="321"/>
      <c r="E43" s="321"/>
      <c r="F43" s="321"/>
      <c r="G43" s="321">
        <v>41.15</v>
      </c>
      <c r="H43" s="321">
        <v>26</v>
      </c>
      <c r="I43" s="322" t="s">
        <v>171</v>
      </c>
      <c r="J43" s="321" t="s">
        <v>172</v>
      </c>
      <c r="K43" s="321"/>
    </row>
    <row r="44" spans="1:11">
      <c r="A44" s="321" t="s">
        <v>822</v>
      </c>
      <c r="B44" s="321"/>
      <c r="C44" s="321" t="s">
        <v>173</v>
      </c>
      <c r="D44" s="321"/>
      <c r="E44" s="321"/>
      <c r="F44" s="321"/>
      <c r="G44" s="321">
        <v>38.15</v>
      </c>
      <c r="H44" s="321">
        <v>16</v>
      </c>
      <c r="I44" s="322" t="s">
        <v>174</v>
      </c>
      <c r="J44" s="321" t="s">
        <v>175</v>
      </c>
      <c r="K44" s="321"/>
    </row>
    <row r="45" spans="1:11">
      <c r="A45" s="321" t="s">
        <v>176</v>
      </c>
      <c r="B45" s="321"/>
      <c r="C45" s="321" t="s">
        <v>177</v>
      </c>
      <c r="D45" s="321"/>
      <c r="E45" s="321"/>
      <c r="F45" s="321"/>
      <c r="G45" s="321">
        <v>37.299999999999997</v>
      </c>
      <c r="H45" s="321">
        <v>12</v>
      </c>
      <c r="I45" s="322" t="s">
        <v>178</v>
      </c>
      <c r="J45" s="321" t="s">
        <v>179</v>
      </c>
      <c r="K45" s="321"/>
    </row>
    <row r="46" spans="1:11">
      <c r="A46" s="321" t="s">
        <v>180</v>
      </c>
      <c r="B46" s="321"/>
      <c r="C46" s="321" t="s">
        <v>181</v>
      </c>
      <c r="D46" s="321"/>
      <c r="E46" s="321"/>
      <c r="F46" s="321"/>
      <c r="G46" s="321">
        <v>37.15</v>
      </c>
      <c r="H46" s="321">
        <v>25</v>
      </c>
      <c r="I46" s="322" t="s">
        <v>182</v>
      </c>
      <c r="J46" s="321" t="s">
        <v>183</v>
      </c>
      <c r="K46" s="321"/>
    </row>
    <row r="47" spans="1:11">
      <c r="A47" s="321" t="s">
        <v>184</v>
      </c>
      <c r="B47" s="321"/>
      <c r="C47" s="321" t="s">
        <v>185</v>
      </c>
      <c r="D47" s="321"/>
      <c r="E47" s="321"/>
      <c r="F47" s="321"/>
      <c r="G47" s="321">
        <v>35.15</v>
      </c>
      <c r="H47" s="321">
        <v>31</v>
      </c>
      <c r="I47" s="322" t="s">
        <v>186</v>
      </c>
      <c r="J47" s="321" t="s">
        <v>187</v>
      </c>
      <c r="K47" s="321"/>
    </row>
    <row r="48" spans="1:11">
      <c r="A48" s="321" t="s">
        <v>188</v>
      </c>
      <c r="B48" s="321"/>
      <c r="C48" s="321" t="s">
        <v>189</v>
      </c>
      <c r="D48" s="321"/>
      <c r="E48" s="321"/>
      <c r="F48" s="321"/>
      <c r="G48" s="321">
        <v>33</v>
      </c>
      <c r="H48" s="321">
        <v>20</v>
      </c>
      <c r="I48" s="322" t="s">
        <v>190</v>
      </c>
      <c r="J48" s="321" t="s">
        <v>191</v>
      </c>
      <c r="K48" s="321"/>
    </row>
    <row r="49" spans="1:11">
      <c r="A49" s="321" t="s">
        <v>192</v>
      </c>
      <c r="B49" s="321"/>
      <c r="C49" s="321" t="s">
        <v>193</v>
      </c>
      <c r="D49" s="321"/>
      <c r="E49" s="321"/>
      <c r="F49" s="321"/>
      <c r="G49" s="321">
        <v>32.15</v>
      </c>
      <c r="H49" s="321">
        <v>24</v>
      </c>
      <c r="I49" s="322" t="s">
        <v>194</v>
      </c>
      <c r="J49" s="321" t="s">
        <v>195</v>
      </c>
      <c r="K49" s="321"/>
    </row>
    <row r="50" spans="1:11">
      <c r="A50" s="321" t="s">
        <v>196</v>
      </c>
      <c r="B50" s="321"/>
      <c r="C50" s="321" t="s">
        <v>197</v>
      </c>
      <c r="D50" s="321"/>
      <c r="E50" s="321"/>
      <c r="F50" s="321"/>
      <c r="G50" s="321">
        <v>30.45</v>
      </c>
      <c r="H50" s="321">
        <v>12</v>
      </c>
      <c r="I50" s="322" t="s">
        <v>198</v>
      </c>
      <c r="J50" s="321" t="s">
        <v>199</v>
      </c>
      <c r="K50" s="321"/>
    </row>
    <row r="51" spans="1:11">
      <c r="A51" s="321" t="s">
        <v>200</v>
      </c>
      <c r="B51" s="321"/>
      <c r="C51" s="321" t="s">
        <v>201</v>
      </c>
      <c r="D51" s="321"/>
      <c r="E51" s="321"/>
      <c r="F51" s="321"/>
      <c r="G51" s="321">
        <v>30.3</v>
      </c>
      <c r="H51" s="321">
        <v>7</v>
      </c>
      <c r="I51" s="322" t="s">
        <v>202</v>
      </c>
      <c r="J51" s="321" t="s">
        <v>203</v>
      </c>
      <c r="K51" s="321"/>
    </row>
    <row r="52" spans="1:11">
      <c r="A52" s="321" t="s">
        <v>204</v>
      </c>
      <c r="B52" s="321"/>
      <c r="C52" s="321" t="s">
        <v>205</v>
      </c>
      <c r="D52" s="321"/>
      <c r="E52" s="321"/>
      <c r="F52" s="321"/>
      <c r="G52" s="321">
        <v>30.15</v>
      </c>
      <c r="H52" s="321">
        <v>19</v>
      </c>
      <c r="I52" s="322" t="s">
        <v>206</v>
      </c>
      <c r="J52" s="321" t="s">
        <v>207</v>
      </c>
      <c r="K52" s="321"/>
    </row>
    <row r="53" spans="1:11">
      <c r="A53" s="321" t="s">
        <v>208</v>
      </c>
      <c r="B53" s="321"/>
      <c r="C53" s="321" t="s">
        <v>209</v>
      </c>
      <c r="D53" s="321"/>
      <c r="E53" s="321"/>
      <c r="F53" s="321"/>
      <c r="G53" s="321">
        <v>29.45</v>
      </c>
      <c r="H53" s="321">
        <v>16</v>
      </c>
      <c r="I53" s="322" t="s">
        <v>210</v>
      </c>
      <c r="J53" s="321" t="s">
        <v>211</v>
      </c>
      <c r="K53" s="321"/>
    </row>
    <row r="54" spans="1:11">
      <c r="A54" s="321" t="s">
        <v>212</v>
      </c>
      <c r="B54" s="321"/>
      <c r="C54" s="321" t="s">
        <v>213</v>
      </c>
      <c r="D54" s="321"/>
      <c r="E54" s="321"/>
      <c r="F54" s="321"/>
      <c r="G54" s="321">
        <v>29.15</v>
      </c>
      <c r="H54" s="321">
        <v>29</v>
      </c>
      <c r="I54" s="322" t="s">
        <v>214</v>
      </c>
      <c r="J54" s="321" t="s">
        <v>215</v>
      </c>
      <c r="K54" s="321"/>
    </row>
    <row r="55" spans="1:11">
      <c r="A55" s="321" t="s">
        <v>216</v>
      </c>
      <c r="B55" s="321"/>
      <c r="C55" s="321" t="s">
        <v>217</v>
      </c>
      <c r="D55" s="321"/>
      <c r="E55" s="321"/>
      <c r="F55" s="321"/>
      <c r="G55" s="321">
        <v>29</v>
      </c>
      <c r="H55" s="321">
        <v>23</v>
      </c>
      <c r="I55" s="322" t="s">
        <v>218</v>
      </c>
      <c r="J55" s="321" t="s">
        <v>219</v>
      </c>
      <c r="K55" s="321"/>
    </row>
    <row r="56" spans="1:11">
      <c r="A56" s="321" t="s">
        <v>220</v>
      </c>
      <c r="B56" s="321"/>
      <c r="C56" s="321" t="s">
        <v>221</v>
      </c>
      <c r="D56" s="321"/>
      <c r="E56" s="321"/>
      <c r="F56" s="321"/>
      <c r="G56" s="321">
        <v>28.45</v>
      </c>
      <c r="H56" s="321">
        <v>17</v>
      </c>
      <c r="I56" s="322" t="s">
        <v>222</v>
      </c>
      <c r="J56" s="321" t="s">
        <v>223</v>
      </c>
      <c r="K56" s="321"/>
    </row>
    <row r="57" spans="1:11">
      <c r="A57" s="321" t="s">
        <v>224</v>
      </c>
      <c r="B57" s="321"/>
      <c r="C57" s="321" t="s">
        <v>225</v>
      </c>
      <c r="D57" s="321"/>
      <c r="E57" s="321"/>
      <c r="F57" s="321"/>
      <c r="G57" s="321">
        <v>28.3</v>
      </c>
      <c r="H57" s="321">
        <v>7</v>
      </c>
      <c r="I57" s="322" t="s">
        <v>226</v>
      </c>
      <c r="J57" s="321" t="s">
        <v>227</v>
      </c>
      <c r="K57" s="321"/>
    </row>
    <row r="58" spans="1:11">
      <c r="A58" s="321" t="s">
        <v>228</v>
      </c>
      <c r="B58" s="321"/>
      <c r="C58" s="321" t="s">
        <v>229</v>
      </c>
      <c r="D58" s="321"/>
      <c r="E58" s="321"/>
      <c r="F58" s="321"/>
      <c r="G58" s="321">
        <v>27</v>
      </c>
      <c r="H58" s="321">
        <v>12</v>
      </c>
      <c r="I58" s="322" t="s">
        <v>230</v>
      </c>
      <c r="J58" s="321" t="s">
        <v>231</v>
      </c>
      <c r="K58" s="321"/>
    </row>
    <row r="59" spans="1:11">
      <c r="A59" s="321" t="s">
        <v>232</v>
      </c>
      <c r="B59" s="321"/>
      <c r="C59" s="321" t="s">
        <v>233</v>
      </c>
      <c r="D59" s="321"/>
      <c r="E59" s="321"/>
      <c r="F59" s="321"/>
      <c r="G59" s="321">
        <v>27</v>
      </c>
      <c r="H59" s="321">
        <v>13</v>
      </c>
      <c r="I59" s="322" t="s">
        <v>234</v>
      </c>
      <c r="J59" s="321" t="s">
        <v>235</v>
      </c>
      <c r="K59" s="321"/>
    </row>
    <row r="60" spans="1:11">
      <c r="A60" s="321" t="s">
        <v>236</v>
      </c>
      <c r="B60" s="321"/>
      <c r="C60" s="321" t="s">
        <v>237</v>
      </c>
      <c r="D60" s="321"/>
      <c r="E60" s="321"/>
      <c r="F60" s="321"/>
      <c r="G60" s="321">
        <v>26.3</v>
      </c>
      <c r="H60" s="321">
        <v>18</v>
      </c>
      <c r="I60" s="322" t="s">
        <v>238</v>
      </c>
      <c r="J60" s="321" t="s">
        <v>239</v>
      </c>
      <c r="K60" s="321"/>
    </row>
    <row r="61" spans="1:11">
      <c r="A61" s="321" t="s">
        <v>240</v>
      </c>
      <c r="B61" s="321"/>
      <c r="C61" s="321" t="s">
        <v>241</v>
      </c>
      <c r="D61" s="321"/>
      <c r="E61" s="321"/>
      <c r="F61" s="321"/>
      <c r="G61" s="321">
        <v>26</v>
      </c>
      <c r="H61" s="321">
        <v>19</v>
      </c>
      <c r="I61" s="322" t="s">
        <v>242</v>
      </c>
      <c r="J61" s="321" t="s">
        <v>243</v>
      </c>
      <c r="K61" s="321"/>
    </row>
    <row r="62" spans="1:11">
      <c r="A62" s="321" t="s">
        <v>244</v>
      </c>
      <c r="B62" s="321"/>
      <c r="C62" s="321" t="s">
        <v>245</v>
      </c>
      <c r="D62" s="321"/>
      <c r="E62" s="321"/>
      <c r="F62" s="321"/>
      <c r="G62" s="321">
        <v>25</v>
      </c>
      <c r="H62" s="321">
        <v>10</v>
      </c>
      <c r="I62" s="322" t="s">
        <v>246</v>
      </c>
      <c r="J62" s="321" t="s">
        <v>247</v>
      </c>
      <c r="K62" s="321"/>
    </row>
    <row r="63" spans="1:11">
      <c r="A63" s="321" t="s">
        <v>248</v>
      </c>
      <c r="B63" s="321"/>
      <c r="C63" s="321" t="s">
        <v>249</v>
      </c>
      <c r="D63" s="321"/>
      <c r="E63" s="321"/>
      <c r="F63" s="321"/>
      <c r="G63" s="321">
        <v>24</v>
      </c>
      <c r="H63" s="321">
        <v>8</v>
      </c>
      <c r="I63" s="322" t="s">
        <v>250</v>
      </c>
      <c r="J63" s="321" t="s">
        <v>251</v>
      </c>
      <c r="K63" s="321"/>
    </row>
    <row r="64" spans="1:11">
      <c r="A64" s="321" t="s">
        <v>252</v>
      </c>
      <c r="B64" s="321"/>
      <c r="C64" s="321" t="s">
        <v>253</v>
      </c>
      <c r="D64" s="321"/>
      <c r="E64" s="321"/>
      <c r="F64" s="321"/>
      <c r="G64" s="321">
        <v>23.3</v>
      </c>
      <c r="H64" s="321">
        <v>13</v>
      </c>
      <c r="I64" s="322" t="s">
        <v>254</v>
      </c>
      <c r="J64" s="321" t="s">
        <v>255</v>
      </c>
      <c r="K64" s="321"/>
    </row>
    <row r="65" spans="1:11">
      <c r="A65" s="321" t="s">
        <v>256</v>
      </c>
      <c r="B65" s="321"/>
      <c r="C65" s="321" t="s">
        <v>257</v>
      </c>
      <c r="D65" s="321"/>
      <c r="E65" s="321"/>
      <c r="F65" s="321"/>
      <c r="G65" s="321">
        <v>21.45</v>
      </c>
      <c r="H65" s="321">
        <v>14</v>
      </c>
      <c r="I65" s="322" t="s">
        <v>258</v>
      </c>
      <c r="J65" s="321" t="s">
        <v>259</v>
      </c>
      <c r="K65" s="321"/>
    </row>
    <row r="66" spans="1:11">
      <c r="A66" s="321" t="s">
        <v>260</v>
      </c>
      <c r="B66" s="321"/>
      <c r="C66" s="321" t="s">
        <v>261</v>
      </c>
      <c r="D66" s="321"/>
      <c r="E66" s="321"/>
      <c r="F66" s="321"/>
      <c r="G66" s="321">
        <v>21.15</v>
      </c>
      <c r="H66" s="321">
        <v>22</v>
      </c>
      <c r="I66" s="322" t="s">
        <v>262</v>
      </c>
      <c r="J66" s="321" t="s">
        <v>263</v>
      </c>
      <c r="K66" s="321"/>
    </row>
    <row r="67" spans="1:11">
      <c r="A67" s="321" t="s">
        <v>264</v>
      </c>
      <c r="B67" s="321"/>
      <c r="C67" s="321" t="s">
        <v>265</v>
      </c>
      <c r="D67" s="321"/>
      <c r="E67" s="321"/>
      <c r="F67" s="321"/>
      <c r="G67" s="321">
        <v>21</v>
      </c>
      <c r="H67" s="321">
        <v>5</v>
      </c>
      <c r="I67" s="322" t="s">
        <v>266</v>
      </c>
      <c r="J67" s="321" t="s">
        <v>267</v>
      </c>
      <c r="K67" s="321"/>
    </row>
    <row r="68" spans="1:11">
      <c r="A68" s="321" t="s">
        <v>268</v>
      </c>
      <c r="B68" s="321"/>
      <c r="C68" s="321" t="s">
        <v>269</v>
      </c>
      <c r="D68" s="321"/>
      <c r="E68" s="321"/>
      <c r="F68" s="321"/>
      <c r="G68" s="321">
        <v>21</v>
      </c>
      <c r="H68" s="321">
        <v>12</v>
      </c>
      <c r="I68" s="322" t="s">
        <v>270</v>
      </c>
      <c r="J68" s="321" t="s">
        <v>271</v>
      </c>
      <c r="K68" s="321"/>
    </row>
    <row r="69" spans="1:11">
      <c r="A69" s="321" t="s">
        <v>272</v>
      </c>
      <c r="B69" s="321"/>
      <c r="C69" s="321" t="s">
        <v>273</v>
      </c>
      <c r="D69" s="321"/>
      <c r="E69" s="321"/>
      <c r="F69" s="321"/>
      <c r="G69" s="321">
        <v>20.3</v>
      </c>
      <c r="H69" s="321">
        <v>6</v>
      </c>
      <c r="I69" s="322" t="s">
        <v>274</v>
      </c>
      <c r="J69" s="321" t="s">
        <v>275</v>
      </c>
      <c r="K69" s="321"/>
    </row>
    <row r="70" spans="1:11">
      <c r="A70" s="321" t="s">
        <v>276</v>
      </c>
      <c r="B70" s="321"/>
      <c r="C70" s="321" t="s">
        <v>277</v>
      </c>
      <c r="D70" s="321"/>
      <c r="E70" s="321"/>
      <c r="F70" s="321"/>
      <c r="G70" s="321">
        <v>19.149999999999999</v>
      </c>
      <c r="H70" s="321">
        <v>14</v>
      </c>
      <c r="I70" s="322" t="s">
        <v>278</v>
      </c>
      <c r="J70" s="321" t="s">
        <v>279</v>
      </c>
      <c r="K70" s="321"/>
    </row>
    <row r="71" spans="1:11">
      <c r="A71" s="321" t="s">
        <v>280</v>
      </c>
      <c r="B71" s="321"/>
      <c r="C71" s="321" t="s">
        <v>281</v>
      </c>
      <c r="D71" s="321"/>
      <c r="E71" s="321"/>
      <c r="F71" s="321"/>
      <c r="G71" s="321">
        <v>19</v>
      </c>
      <c r="H71" s="321">
        <v>10</v>
      </c>
      <c r="I71" s="322" t="s">
        <v>282</v>
      </c>
      <c r="J71" s="321" t="s">
        <v>283</v>
      </c>
      <c r="K71" s="321"/>
    </row>
    <row r="72" spans="1:11">
      <c r="A72" s="321" t="s">
        <v>284</v>
      </c>
      <c r="B72" s="321"/>
      <c r="C72" s="321" t="s">
        <v>285</v>
      </c>
      <c r="D72" s="321"/>
      <c r="E72" s="321"/>
      <c r="F72" s="321"/>
      <c r="G72" s="321">
        <v>19</v>
      </c>
      <c r="H72" s="321">
        <v>11</v>
      </c>
      <c r="I72" s="322" t="s">
        <v>286</v>
      </c>
      <c r="J72" s="321" t="s">
        <v>287</v>
      </c>
      <c r="K72" s="321"/>
    </row>
    <row r="73" spans="1:11">
      <c r="A73" s="321" t="s">
        <v>288</v>
      </c>
      <c r="B73" s="321"/>
      <c r="C73" s="321" t="s">
        <v>289</v>
      </c>
      <c r="D73" s="321"/>
      <c r="E73" s="321"/>
      <c r="F73" s="321"/>
      <c r="G73" s="321">
        <v>18.3</v>
      </c>
      <c r="H73" s="321">
        <v>11</v>
      </c>
      <c r="I73" s="322" t="s">
        <v>290</v>
      </c>
      <c r="J73" s="321" t="s">
        <v>291</v>
      </c>
      <c r="K73" s="321"/>
    </row>
    <row r="74" spans="1:11">
      <c r="A74" s="321" t="s">
        <v>292</v>
      </c>
      <c r="B74" s="321"/>
      <c r="C74" s="321" t="s">
        <v>293</v>
      </c>
      <c r="D74" s="321"/>
      <c r="E74" s="321"/>
      <c r="F74" s="321"/>
      <c r="G74" s="321">
        <v>18.3</v>
      </c>
      <c r="H74" s="321">
        <v>17</v>
      </c>
      <c r="I74" s="322" t="s">
        <v>294</v>
      </c>
      <c r="J74" s="321" t="s">
        <v>295</v>
      </c>
      <c r="K74" s="321"/>
    </row>
    <row r="75" spans="1:11">
      <c r="A75" s="321" t="s">
        <v>815</v>
      </c>
      <c r="B75" s="321"/>
      <c r="C75" s="321" t="s">
        <v>296</v>
      </c>
      <c r="D75" s="321"/>
      <c r="E75" s="321"/>
      <c r="F75" s="321"/>
      <c r="G75" s="321">
        <v>18.149999999999999</v>
      </c>
      <c r="H75" s="321">
        <v>10</v>
      </c>
      <c r="I75" s="322" t="s">
        <v>297</v>
      </c>
      <c r="J75" s="321" t="s">
        <v>298</v>
      </c>
      <c r="K75" s="321"/>
    </row>
    <row r="76" spans="1:11">
      <c r="A76" s="321" t="s">
        <v>299</v>
      </c>
      <c r="B76" s="321"/>
      <c r="C76" s="321" t="s">
        <v>300</v>
      </c>
      <c r="D76" s="321"/>
      <c r="E76" s="321"/>
      <c r="F76" s="321"/>
      <c r="G76" s="321">
        <v>17.45</v>
      </c>
      <c r="H76" s="321">
        <v>8</v>
      </c>
      <c r="I76" s="322" t="s">
        <v>301</v>
      </c>
      <c r="J76" s="321" t="s">
        <v>302</v>
      </c>
      <c r="K76" s="321"/>
    </row>
    <row r="77" spans="1:11">
      <c r="A77" s="321" t="s">
        <v>303</v>
      </c>
      <c r="B77" s="321"/>
      <c r="C77" s="321" t="s">
        <v>304</v>
      </c>
      <c r="D77" s="321"/>
      <c r="E77" s="321"/>
      <c r="F77" s="321"/>
      <c r="G77" s="321">
        <v>17.149999999999999</v>
      </c>
      <c r="H77" s="321">
        <v>14</v>
      </c>
      <c r="I77" s="322" t="s">
        <v>305</v>
      </c>
      <c r="J77" s="321" t="s">
        <v>306</v>
      </c>
      <c r="K77" s="321"/>
    </row>
    <row r="78" spans="1:11">
      <c r="A78" s="321" t="s">
        <v>307</v>
      </c>
      <c r="B78" s="321"/>
      <c r="C78" s="321" t="s">
        <v>308</v>
      </c>
      <c r="D78" s="321"/>
      <c r="E78" s="321"/>
      <c r="F78" s="321"/>
      <c r="G78" s="321">
        <v>16.3</v>
      </c>
      <c r="H78" s="321">
        <v>5</v>
      </c>
      <c r="I78" s="322" t="s">
        <v>309</v>
      </c>
      <c r="J78" s="321" t="s">
        <v>310</v>
      </c>
      <c r="K78" s="321"/>
    </row>
    <row r="79" spans="1:11">
      <c r="A79" s="321" t="s">
        <v>311</v>
      </c>
      <c r="B79" s="321"/>
      <c r="C79" s="321" t="s">
        <v>312</v>
      </c>
      <c r="D79" s="321"/>
      <c r="E79" s="321"/>
      <c r="F79" s="321"/>
      <c r="G79" s="321">
        <v>16</v>
      </c>
      <c r="H79" s="321">
        <v>18</v>
      </c>
      <c r="I79" s="322" t="s">
        <v>313</v>
      </c>
      <c r="J79" s="321" t="s">
        <v>314</v>
      </c>
      <c r="K79" s="321"/>
    </row>
    <row r="80" spans="1:11">
      <c r="A80" s="321" t="s">
        <v>315</v>
      </c>
      <c r="B80" s="321"/>
      <c r="C80" s="321" t="s">
        <v>316</v>
      </c>
      <c r="D80" s="321"/>
      <c r="E80" s="321"/>
      <c r="F80" s="321"/>
      <c r="G80" s="321">
        <v>16</v>
      </c>
      <c r="H80" s="321">
        <v>7</v>
      </c>
      <c r="I80" s="322" t="s">
        <v>317</v>
      </c>
      <c r="J80" s="321" t="s">
        <v>318</v>
      </c>
      <c r="K80" s="321"/>
    </row>
    <row r="81" spans="1:11">
      <c r="A81" s="321" t="s">
        <v>319</v>
      </c>
      <c r="B81" s="321"/>
      <c r="C81" s="321" t="s">
        <v>320</v>
      </c>
      <c r="D81" s="321"/>
      <c r="E81" s="321"/>
      <c r="F81" s="321"/>
      <c r="G81" s="321">
        <v>15.45</v>
      </c>
      <c r="H81" s="321">
        <v>5</v>
      </c>
      <c r="I81" s="322" t="s">
        <v>321</v>
      </c>
      <c r="J81" s="321" t="s">
        <v>322</v>
      </c>
      <c r="K81" s="321"/>
    </row>
    <row r="82" spans="1:11">
      <c r="A82" s="321" t="s">
        <v>323</v>
      </c>
      <c r="B82" s="321"/>
      <c r="C82" s="321" t="s">
        <v>324</v>
      </c>
      <c r="D82" s="321"/>
      <c r="E82" s="321"/>
      <c r="F82" s="321"/>
      <c r="G82" s="321">
        <v>15</v>
      </c>
      <c r="H82" s="321">
        <v>7</v>
      </c>
      <c r="I82" s="322" t="s">
        <v>325</v>
      </c>
      <c r="J82" s="321" t="s">
        <v>326</v>
      </c>
      <c r="K82" s="321"/>
    </row>
    <row r="83" spans="1:11">
      <c r="A83" s="321" t="s">
        <v>327</v>
      </c>
      <c r="B83" s="321"/>
      <c r="C83" s="321" t="s">
        <v>328</v>
      </c>
      <c r="D83" s="321"/>
      <c r="E83" s="321"/>
      <c r="F83" s="321"/>
      <c r="G83" s="321">
        <v>14.15</v>
      </c>
      <c r="H83" s="321">
        <v>15</v>
      </c>
      <c r="I83" s="322" t="s">
        <v>329</v>
      </c>
      <c r="J83" s="321" t="s">
        <v>330</v>
      </c>
      <c r="K83" s="321"/>
    </row>
    <row r="84" spans="1:11">
      <c r="A84" s="321" t="s">
        <v>331</v>
      </c>
      <c r="B84" s="321"/>
      <c r="C84" s="321" t="s">
        <v>332</v>
      </c>
      <c r="D84" s="321"/>
      <c r="E84" s="321"/>
      <c r="F84" s="321"/>
      <c r="G84" s="321">
        <v>13</v>
      </c>
      <c r="H84" s="321">
        <v>8</v>
      </c>
      <c r="I84" s="322" t="s">
        <v>333</v>
      </c>
      <c r="J84" s="321" t="s">
        <v>334</v>
      </c>
      <c r="K84" s="321"/>
    </row>
    <row r="85" spans="1:11">
      <c r="A85" s="321" t="s">
        <v>335</v>
      </c>
      <c r="B85" s="321"/>
      <c r="C85" s="321" t="s">
        <v>336</v>
      </c>
      <c r="D85" s="321"/>
      <c r="E85" s="321"/>
      <c r="F85" s="321"/>
      <c r="G85" s="321">
        <v>13</v>
      </c>
      <c r="H85" s="321">
        <v>8</v>
      </c>
      <c r="I85" s="322" t="s">
        <v>337</v>
      </c>
      <c r="J85" s="321" t="s">
        <v>338</v>
      </c>
      <c r="K85" s="321"/>
    </row>
    <row r="86" spans="1:11">
      <c r="A86" s="321" t="s">
        <v>339</v>
      </c>
      <c r="B86" s="321"/>
      <c r="C86" s="321" t="s">
        <v>340</v>
      </c>
      <c r="D86" s="321"/>
      <c r="E86" s="321"/>
      <c r="F86" s="321"/>
      <c r="G86" s="321">
        <v>12.45</v>
      </c>
      <c r="H86" s="321">
        <v>14</v>
      </c>
      <c r="I86" s="322" t="s">
        <v>341</v>
      </c>
      <c r="J86" s="321" t="s">
        <v>342</v>
      </c>
      <c r="K86" s="321"/>
    </row>
    <row r="87" spans="1:11">
      <c r="A87" s="321" t="s">
        <v>343</v>
      </c>
      <c r="B87" s="321"/>
      <c r="C87" s="321" t="s">
        <v>344</v>
      </c>
      <c r="D87" s="321"/>
      <c r="E87" s="321"/>
      <c r="F87" s="321"/>
      <c r="G87" s="321">
        <v>12.45</v>
      </c>
      <c r="H87" s="321">
        <v>15</v>
      </c>
      <c r="I87" s="322" t="s">
        <v>345</v>
      </c>
      <c r="J87" s="321" t="s">
        <v>346</v>
      </c>
      <c r="K87" s="321"/>
    </row>
    <row r="88" spans="1:11">
      <c r="A88" s="321" t="s">
        <v>347</v>
      </c>
      <c r="B88" s="321"/>
      <c r="C88" s="321" t="s">
        <v>348</v>
      </c>
      <c r="D88" s="321"/>
      <c r="E88" s="321"/>
      <c r="F88" s="321"/>
      <c r="G88" s="321">
        <v>12.45</v>
      </c>
      <c r="H88" s="321">
        <v>11</v>
      </c>
      <c r="I88" s="322" t="s">
        <v>349</v>
      </c>
      <c r="J88" s="321" t="s">
        <v>350</v>
      </c>
      <c r="K88" s="321"/>
    </row>
    <row r="89" spans="1:11">
      <c r="A89" s="321" t="s">
        <v>351</v>
      </c>
      <c r="B89" s="321"/>
      <c r="C89" s="321" t="s">
        <v>352</v>
      </c>
      <c r="D89" s="321"/>
      <c r="E89" s="321"/>
      <c r="F89" s="321"/>
      <c r="G89" s="321">
        <v>12.45</v>
      </c>
      <c r="H89" s="321">
        <v>10</v>
      </c>
      <c r="I89" s="322" t="s">
        <v>353</v>
      </c>
      <c r="J89" s="321" t="s">
        <v>354</v>
      </c>
      <c r="K89" s="321"/>
    </row>
    <row r="90" spans="1:11">
      <c r="A90" s="321" t="s">
        <v>355</v>
      </c>
      <c r="B90" s="321"/>
      <c r="C90" s="321" t="s">
        <v>356</v>
      </c>
      <c r="D90" s="321"/>
      <c r="E90" s="321"/>
      <c r="F90" s="321"/>
      <c r="G90" s="321">
        <v>12.45</v>
      </c>
      <c r="H90" s="321">
        <v>12</v>
      </c>
      <c r="I90" s="322" t="s">
        <v>357</v>
      </c>
      <c r="J90" s="321" t="s">
        <v>358</v>
      </c>
      <c r="K90" s="321"/>
    </row>
    <row r="91" spans="1:11">
      <c r="A91" s="321" t="s">
        <v>359</v>
      </c>
      <c r="B91" s="321"/>
      <c r="C91" s="321" t="s">
        <v>360</v>
      </c>
      <c r="D91" s="321"/>
      <c r="E91" s="321"/>
      <c r="F91" s="321"/>
      <c r="G91" s="321">
        <v>12.3</v>
      </c>
      <c r="H91" s="321">
        <v>8</v>
      </c>
      <c r="I91" s="322" t="s">
        <v>361</v>
      </c>
      <c r="J91" s="321" t="s">
        <v>362</v>
      </c>
      <c r="K91" s="321"/>
    </row>
    <row r="92" spans="1:11">
      <c r="A92" s="321" t="s">
        <v>363</v>
      </c>
      <c r="B92" s="321"/>
      <c r="C92" s="321" t="s">
        <v>364</v>
      </c>
      <c r="D92" s="321"/>
      <c r="E92" s="321"/>
      <c r="F92" s="321"/>
      <c r="G92" s="321">
        <v>12.3</v>
      </c>
      <c r="H92" s="321">
        <v>17</v>
      </c>
      <c r="I92" s="322" t="s">
        <v>365</v>
      </c>
      <c r="J92" s="321" t="s">
        <v>366</v>
      </c>
      <c r="K92" s="321"/>
    </row>
    <row r="93" spans="1:11">
      <c r="A93" s="321" t="s">
        <v>367</v>
      </c>
      <c r="B93" s="321"/>
      <c r="C93" s="321" t="s">
        <v>368</v>
      </c>
      <c r="D93" s="321"/>
      <c r="E93" s="321"/>
      <c r="F93" s="321"/>
      <c r="G93" s="321">
        <v>12.3</v>
      </c>
      <c r="H93" s="321">
        <v>11</v>
      </c>
      <c r="I93" s="322" t="s">
        <v>369</v>
      </c>
      <c r="J93" s="321" t="s">
        <v>370</v>
      </c>
      <c r="K93" s="321"/>
    </row>
    <row r="94" spans="1:11">
      <c r="A94" s="321" t="s">
        <v>371</v>
      </c>
      <c r="B94" s="321"/>
      <c r="C94" s="321" t="s">
        <v>372</v>
      </c>
      <c r="D94" s="321"/>
      <c r="E94" s="321"/>
      <c r="F94" s="321"/>
      <c r="G94" s="321">
        <v>12.15</v>
      </c>
      <c r="H94" s="321">
        <v>4</v>
      </c>
      <c r="I94" s="322" t="s">
        <v>373</v>
      </c>
      <c r="J94" s="321" t="s">
        <v>374</v>
      </c>
      <c r="K94" s="321"/>
    </row>
    <row r="95" spans="1:11">
      <c r="A95" s="321" t="s">
        <v>375</v>
      </c>
      <c r="B95" s="321"/>
      <c r="C95" s="321" t="s">
        <v>376</v>
      </c>
      <c r="D95" s="321"/>
      <c r="E95" s="321"/>
      <c r="F95" s="321"/>
      <c r="G95" s="321">
        <v>12</v>
      </c>
      <c r="H95" s="321">
        <v>7</v>
      </c>
      <c r="I95" s="322" t="s">
        <v>377</v>
      </c>
      <c r="J95" s="321" t="s">
        <v>378</v>
      </c>
      <c r="K95" s="321"/>
    </row>
    <row r="96" spans="1:11">
      <c r="A96" s="321" t="s">
        <v>379</v>
      </c>
      <c r="B96" s="321"/>
      <c r="C96" s="321" t="s">
        <v>380</v>
      </c>
      <c r="D96" s="321"/>
      <c r="E96" s="321"/>
      <c r="F96" s="321"/>
      <c r="G96" s="321">
        <v>12</v>
      </c>
      <c r="H96" s="321">
        <v>13</v>
      </c>
      <c r="I96" s="322" t="s">
        <v>381</v>
      </c>
      <c r="J96" s="321" t="s">
        <v>382</v>
      </c>
      <c r="K96" s="321"/>
    </row>
    <row r="97" spans="1:11">
      <c r="A97" s="321" t="s">
        <v>383</v>
      </c>
      <c r="B97" s="321"/>
      <c r="C97" s="321" t="s">
        <v>384</v>
      </c>
      <c r="D97" s="321"/>
      <c r="E97" s="321"/>
      <c r="F97" s="321"/>
      <c r="G97" s="321">
        <v>12</v>
      </c>
      <c r="H97" s="321">
        <v>7</v>
      </c>
      <c r="I97" s="322" t="s">
        <v>385</v>
      </c>
      <c r="J97" s="321" t="s">
        <v>386</v>
      </c>
      <c r="K97" s="321"/>
    </row>
    <row r="98" spans="1:11">
      <c r="A98" s="321" t="s">
        <v>387</v>
      </c>
      <c r="B98" s="321"/>
      <c r="C98" s="321" t="s">
        <v>388</v>
      </c>
      <c r="D98" s="321"/>
      <c r="E98" s="321"/>
      <c r="F98" s="321"/>
      <c r="G98" s="321">
        <v>11.45</v>
      </c>
      <c r="H98" s="321">
        <v>12</v>
      </c>
      <c r="I98" s="322" t="s">
        <v>389</v>
      </c>
      <c r="J98" s="321" t="s">
        <v>390</v>
      </c>
      <c r="K98" s="321"/>
    </row>
    <row r="99" spans="1:11">
      <c r="A99" s="321" t="s">
        <v>391</v>
      </c>
      <c r="B99" s="321"/>
      <c r="C99" s="321" t="s">
        <v>392</v>
      </c>
      <c r="D99" s="321"/>
      <c r="E99" s="321"/>
      <c r="F99" s="321"/>
      <c r="G99" s="321">
        <v>11.45</v>
      </c>
      <c r="H99" s="321">
        <v>8</v>
      </c>
      <c r="I99" s="322" t="s">
        <v>393</v>
      </c>
      <c r="J99" s="321" t="s">
        <v>394</v>
      </c>
      <c r="K99" s="321"/>
    </row>
    <row r="100" spans="1:11">
      <c r="A100" s="321" t="s">
        <v>395</v>
      </c>
      <c r="B100" s="321"/>
      <c r="C100" s="321" t="s">
        <v>396</v>
      </c>
      <c r="D100" s="321"/>
      <c r="E100" s="321"/>
      <c r="F100" s="321"/>
      <c r="G100" s="321">
        <v>11.3</v>
      </c>
      <c r="H100" s="321">
        <v>13</v>
      </c>
      <c r="I100" s="322" t="s">
        <v>397</v>
      </c>
      <c r="J100" s="321" t="s">
        <v>398</v>
      </c>
      <c r="K100" s="321"/>
    </row>
    <row r="101" spans="1:11">
      <c r="A101" s="321" t="s">
        <v>399</v>
      </c>
      <c r="B101" s="321"/>
      <c r="C101" s="321" t="s">
        <v>400</v>
      </c>
      <c r="D101" s="321"/>
      <c r="E101" s="321"/>
      <c r="F101" s="321"/>
      <c r="G101" s="321">
        <v>11.15</v>
      </c>
      <c r="H101" s="321">
        <v>8</v>
      </c>
      <c r="I101" s="322" t="s">
        <v>401</v>
      </c>
      <c r="J101" s="321" t="s">
        <v>402</v>
      </c>
      <c r="K101" s="321"/>
    </row>
    <row r="102" spans="1:11">
      <c r="A102" s="321" t="s">
        <v>403</v>
      </c>
      <c r="B102" s="321"/>
      <c r="C102" s="321" t="s">
        <v>404</v>
      </c>
      <c r="D102" s="321"/>
      <c r="E102" s="321"/>
      <c r="F102" s="321"/>
      <c r="G102" s="321">
        <v>11.15</v>
      </c>
      <c r="H102" s="321">
        <v>6</v>
      </c>
      <c r="I102" s="322" t="s">
        <v>405</v>
      </c>
      <c r="J102" s="321" t="s">
        <v>406</v>
      </c>
      <c r="K102" s="321"/>
    </row>
    <row r="103" spans="1:11">
      <c r="A103" s="321" t="s">
        <v>407</v>
      </c>
      <c r="B103" s="321"/>
      <c r="C103" s="321" t="s">
        <v>408</v>
      </c>
      <c r="D103" s="321"/>
      <c r="E103" s="321"/>
      <c r="F103" s="321"/>
      <c r="G103" s="321">
        <v>11.15</v>
      </c>
      <c r="H103" s="321">
        <v>4</v>
      </c>
      <c r="I103" s="322" t="s">
        <v>409</v>
      </c>
      <c r="J103" s="321" t="s">
        <v>410</v>
      </c>
      <c r="K103" s="321"/>
    </row>
    <row r="104" spans="1:11">
      <c r="A104" s="321" t="s">
        <v>411</v>
      </c>
      <c r="B104" s="321"/>
      <c r="C104" s="321" t="s">
        <v>412</v>
      </c>
      <c r="D104" s="321"/>
      <c r="E104" s="321"/>
      <c r="F104" s="321"/>
      <c r="G104" s="321">
        <v>11</v>
      </c>
      <c r="H104" s="321">
        <v>11</v>
      </c>
      <c r="I104" s="322" t="s">
        <v>413</v>
      </c>
      <c r="J104" s="321" t="s">
        <v>414</v>
      </c>
      <c r="K104" s="321"/>
    </row>
    <row r="105" spans="1:11">
      <c r="A105" s="321" t="s">
        <v>415</v>
      </c>
      <c r="B105" s="321"/>
      <c r="C105" s="321" t="s">
        <v>416</v>
      </c>
      <c r="D105" s="321"/>
      <c r="E105" s="321"/>
      <c r="F105" s="321"/>
      <c r="G105" s="321">
        <v>10.3</v>
      </c>
      <c r="H105" s="321">
        <v>5</v>
      </c>
      <c r="I105" s="322" t="s">
        <v>417</v>
      </c>
      <c r="J105" s="321" t="s">
        <v>418</v>
      </c>
      <c r="K105" s="321"/>
    </row>
    <row r="106" spans="1:11">
      <c r="A106" s="321" t="s">
        <v>419</v>
      </c>
      <c r="B106" s="321"/>
      <c r="C106" s="321" t="s">
        <v>420</v>
      </c>
      <c r="D106" s="321"/>
      <c r="E106" s="321"/>
      <c r="F106" s="321"/>
      <c r="G106" s="321">
        <v>10</v>
      </c>
      <c r="H106" s="321">
        <v>13</v>
      </c>
      <c r="I106" s="322" t="s">
        <v>421</v>
      </c>
      <c r="J106" s="321" t="s">
        <v>422</v>
      </c>
      <c r="K106" s="321"/>
    </row>
    <row r="107" spans="1:11">
      <c r="A107" s="321" t="s">
        <v>423</v>
      </c>
      <c r="B107" s="321"/>
      <c r="C107" s="321" t="s">
        <v>424</v>
      </c>
      <c r="D107" s="321"/>
      <c r="E107" s="321"/>
      <c r="F107" s="321"/>
      <c r="G107" s="321">
        <v>10</v>
      </c>
      <c r="H107" s="321">
        <v>3</v>
      </c>
      <c r="I107" s="322" t="s">
        <v>425</v>
      </c>
      <c r="J107" s="321" t="s">
        <v>426</v>
      </c>
      <c r="K107" s="321"/>
    </row>
    <row r="108" spans="1:11">
      <c r="A108" s="321" t="s">
        <v>427</v>
      </c>
      <c r="B108" s="321"/>
      <c r="C108" s="321" t="s">
        <v>428</v>
      </c>
      <c r="D108" s="321"/>
      <c r="E108" s="321"/>
      <c r="F108" s="321"/>
      <c r="G108" s="321">
        <v>9.3000000000000007</v>
      </c>
      <c r="H108" s="321">
        <v>4</v>
      </c>
      <c r="I108" s="322" t="s">
        <v>429</v>
      </c>
      <c r="J108" s="321" t="s">
        <v>430</v>
      </c>
      <c r="K108" s="321"/>
    </row>
    <row r="109" spans="1:11">
      <c r="A109" s="321" t="s">
        <v>431</v>
      </c>
      <c r="B109" s="321"/>
      <c r="C109" s="321" t="s">
        <v>432</v>
      </c>
      <c r="D109" s="321"/>
      <c r="E109" s="321"/>
      <c r="F109" s="321"/>
      <c r="G109" s="321">
        <v>9</v>
      </c>
      <c r="H109" s="321">
        <v>6</v>
      </c>
      <c r="I109" s="322" t="s">
        <v>433</v>
      </c>
      <c r="J109" s="321" t="s">
        <v>434</v>
      </c>
      <c r="K109" s="321"/>
    </row>
    <row r="110" spans="1:11">
      <c r="A110" s="321" t="s">
        <v>435</v>
      </c>
      <c r="B110" s="321"/>
      <c r="C110" s="321" t="s">
        <v>436</v>
      </c>
      <c r="D110" s="321"/>
      <c r="E110" s="321"/>
      <c r="F110" s="321"/>
      <c r="G110" s="321">
        <v>8.4499999999999993</v>
      </c>
      <c r="H110" s="321">
        <v>8</v>
      </c>
      <c r="I110" s="322" t="s">
        <v>437</v>
      </c>
      <c r="J110" s="321" t="s">
        <v>438</v>
      </c>
      <c r="K110" s="321"/>
    </row>
    <row r="111" spans="1:11">
      <c r="A111" s="321" t="s">
        <v>439</v>
      </c>
      <c r="B111" s="321"/>
      <c r="C111" s="321" t="s">
        <v>440</v>
      </c>
      <c r="D111" s="321"/>
      <c r="E111" s="321"/>
      <c r="F111" s="321"/>
      <c r="G111" s="321">
        <v>8.3000000000000007</v>
      </c>
      <c r="H111" s="321">
        <v>11</v>
      </c>
      <c r="I111" s="322" t="s">
        <v>441</v>
      </c>
      <c r="J111" s="321" t="s">
        <v>442</v>
      </c>
      <c r="K111" s="321"/>
    </row>
    <row r="112" spans="1:11">
      <c r="A112" s="321" t="s">
        <v>443</v>
      </c>
      <c r="B112" s="321"/>
      <c r="C112" s="321" t="s">
        <v>444</v>
      </c>
      <c r="D112" s="321"/>
      <c r="E112" s="321"/>
      <c r="F112" s="321"/>
      <c r="G112" s="321">
        <v>8.3000000000000007</v>
      </c>
      <c r="H112" s="321">
        <v>7</v>
      </c>
      <c r="I112" s="322" t="s">
        <v>445</v>
      </c>
      <c r="J112" s="321" t="s">
        <v>446</v>
      </c>
      <c r="K112" s="321"/>
    </row>
    <row r="113" spans="1:11">
      <c r="A113" s="321" t="s">
        <v>447</v>
      </c>
      <c r="B113" s="321"/>
      <c r="C113" s="321" t="s">
        <v>448</v>
      </c>
      <c r="D113" s="321"/>
      <c r="E113" s="321"/>
      <c r="F113" s="321"/>
      <c r="G113" s="321">
        <v>8.15</v>
      </c>
      <c r="H113" s="321">
        <v>6</v>
      </c>
      <c r="I113" s="322" t="s">
        <v>449</v>
      </c>
      <c r="J113" s="321" t="s">
        <v>450</v>
      </c>
      <c r="K113" s="321"/>
    </row>
    <row r="114" spans="1:11">
      <c r="A114" s="321" t="s">
        <v>451</v>
      </c>
      <c r="B114" s="321"/>
      <c r="C114" s="321" t="s">
        <v>452</v>
      </c>
      <c r="D114" s="321"/>
      <c r="E114" s="321"/>
      <c r="F114" s="321"/>
      <c r="G114" s="321">
        <v>8</v>
      </c>
      <c r="H114" s="321">
        <v>9</v>
      </c>
      <c r="I114" s="322" t="s">
        <v>453</v>
      </c>
      <c r="J114" s="321" t="s">
        <v>454</v>
      </c>
      <c r="K114" s="321"/>
    </row>
    <row r="115" spans="1:11">
      <c r="A115" s="321" t="s">
        <v>455</v>
      </c>
      <c r="B115" s="321"/>
      <c r="C115" s="321" t="s">
        <v>456</v>
      </c>
      <c r="D115" s="321"/>
      <c r="E115" s="321"/>
      <c r="F115" s="321"/>
      <c r="G115" s="321">
        <v>8</v>
      </c>
      <c r="H115" s="321">
        <v>3</v>
      </c>
      <c r="I115" s="322" t="s">
        <v>457</v>
      </c>
      <c r="J115" s="321" t="s">
        <v>458</v>
      </c>
      <c r="K115" s="321"/>
    </row>
    <row r="116" spans="1:11">
      <c r="A116" s="321" t="s">
        <v>459</v>
      </c>
      <c r="B116" s="321"/>
      <c r="C116" s="321" t="s">
        <v>460</v>
      </c>
      <c r="D116" s="321"/>
      <c r="E116" s="321"/>
      <c r="F116" s="321"/>
      <c r="G116" s="321">
        <v>7.45</v>
      </c>
      <c r="H116" s="321">
        <v>4</v>
      </c>
      <c r="I116" s="322" t="s">
        <v>461</v>
      </c>
      <c r="J116" s="321" t="s">
        <v>462</v>
      </c>
      <c r="K116" s="321"/>
    </row>
    <row r="117" spans="1:11">
      <c r="A117" s="321" t="s">
        <v>463</v>
      </c>
      <c r="B117" s="321"/>
      <c r="C117" s="321" t="s">
        <v>464</v>
      </c>
      <c r="D117" s="321"/>
      <c r="E117" s="321"/>
      <c r="F117" s="321"/>
      <c r="G117" s="321">
        <v>7.3</v>
      </c>
      <c r="H117" s="321">
        <v>5</v>
      </c>
      <c r="I117" s="322" t="s">
        <v>465</v>
      </c>
      <c r="J117" s="321" t="s">
        <v>466</v>
      </c>
      <c r="K117" s="321"/>
    </row>
    <row r="118" spans="1:11">
      <c r="A118" s="321" t="s">
        <v>467</v>
      </c>
      <c r="B118" s="321"/>
      <c r="C118" s="321" t="s">
        <v>468</v>
      </c>
      <c r="D118" s="321"/>
      <c r="E118" s="321"/>
      <c r="F118" s="321"/>
      <c r="G118" s="321">
        <v>7.3</v>
      </c>
      <c r="H118" s="321">
        <v>3</v>
      </c>
      <c r="I118" s="322" t="s">
        <v>469</v>
      </c>
      <c r="J118" s="321" t="s">
        <v>470</v>
      </c>
      <c r="K118" s="321"/>
    </row>
    <row r="119" spans="1:11">
      <c r="A119" s="321" t="s">
        <v>471</v>
      </c>
      <c r="B119" s="321"/>
      <c r="C119" s="321" t="s">
        <v>472</v>
      </c>
      <c r="D119" s="321"/>
      <c r="E119" s="321"/>
      <c r="F119" s="321"/>
      <c r="G119" s="321">
        <v>7.3</v>
      </c>
      <c r="H119" s="321">
        <v>5</v>
      </c>
      <c r="I119" s="322" t="s">
        <v>473</v>
      </c>
      <c r="J119" s="321" t="s">
        <v>474</v>
      </c>
      <c r="K119" s="321"/>
    </row>
    <row r="120" spans="1:11">
      <c r="A120" s="321" t="s">
        <v>475</v>
      </c>
      <c r="B120" s="321"/>
      <c r="C120" s="321" t="s">
        <v>476</v>
      </c>
      <c r="D120" s="321"/>
      <c r="E120" s="321"/>
      <c r="F120" s="321"/>
      <c r="G120" s="321">
        <v>7.15</v>
      </c>
      <c r="H120" s="321">
        <v>3</v>
      </c>
      <c r="I120" s="322" t="s">
        <v>477</v>
      </c>
      <c r="J120" s="321" t="s">
        <v>478</v>
      </c>
      <c r="K120" s="321"/>
    </row>
    <row r="121" spans="1:11">
      <c r="A121" s="321" t="s">
        <v>479</v>
      </c>
      <c r="B121" s="321"/>
      <c r="C121" s="321" t="s">
        <v>480</v>
      </c>
      <c r="D121" s="321"/>
      <c r="E121" s="321"/>
      <c r="F121" s="321"/>
      <c r="G121" s="321">
        <v>7</v>
      </c>
      <c r="H121" s="321">
        <v>7</v>
      </c>
      <c r="I121" s="322" t="s">
        <v>481</v>
      </c>
      <c r="J121" s="321" t="s">
        <v>482</v>
      </c>
      <c r="K121" s="321"/>
    </row>
    <row r="122" spans="1:11">
      <c r="A122" s="321" t="s">
        <v>483</v>
      </c>
      <c r="B122" s="321"/>
      <c r="C122" s="321" t="s">
        <v>484</v>
      </c>
      <c r="D122" s="321"/>
      <c r="E122" s="321"/>
      <c r="F122" s="321"/>
      <c r="G122" s="321">
        <v>6.45</v>
      </c>
      <c r="H122" s="321">
        <v>7</v>
      </c>
      <c r="I122" s="322" t="s">
        <v>485</v>
      </c>
      <c r="J122" s="321" t="s">
        <v>486</v>
      </c>
      <c r="K122" s="321"/>
    </row>
    <row r="123" spans="1:11">
      <c r="A123" s="321" t="s">
        <v>487</v>
      </c>
      <c r="B123" s="321"/>
      <c r="C123" s="321" t="s">
        <v>488</v>
      </c>
      <c r="D123" s="321"/>
      <c r="E123" s="321"/>
      <c r="F123" s="321"/>
      <c r="G123" s="321">
        <v>6.45</v>
      </c>
      <c r="H123" s="321">
        <v>3</v>
      </c>
      <c r="I123" s="322" t="s">
        <v>489</v>
      </c>
      <c r="J123" s="321" t="s">
        <v>490</v>
      </c>
      <c r="K123" s="321"/>
    </row>
    <row r="124" spans="1:11">
      <c r="A124" s="321" t="s">
        <v>491</v>
      </c>
      <c r="B124" s="321"/>
      <c r="C124" s="321" t="s">
        <v>492</v>
      </c>
      <c r="D124" s="321"/>
      <c r="E124" s="321"/>
      <c r="F124" s="321"/>
      <c r="G124" s="321">
        <v>6.3</v>
      </c>
      <c r="H124" s="321">
        <v>2</v>
      </c>
      <c r="I124" s="322" t="s">
        <v>493</v>
      </c>
      <c r="J124" s="321" t="s">
        <v>494</v>
      </c>
      <c r="K124" s="321"/>
    </row>
    <row r="125" spans="1:11">
      <c r="A125" s="321" t="s">
        <v>495</v>
      </c>
      <c r="B125" s="321"/>
      <c r="C125" s="321" t="s">
        <v>496</v>
      </c>
      <c r="D125" s="321"/>
      <c r="E125" s="321"/>
      <c r="F125" s="321"/>
      <c r="G125" s="321">
        <v>6.3</v>
      </c>
      <c r="H125" s="321">
        <v>5</v>
      </c>
      <c r="I125" s="322" t="s">
        <v>497</v>
      </c>
      <c r="J125" s="321" t="s">
        <v>498</v>
      </c>
      <c r="K125" s="321"/>
    </row>
    <row r="126" spans="1:11">
      <c r="A126" s="321" t="s">
        <v>499</v>
      </c>
      <c r="B126" s="321"/>
      <c r="C126" s="321" t="s">
        <v>500</v>
      </c>
      <c r="D126" s="321"/>
      <c r="E126" s="321"/>
      <c r="F126" s="321"/>
      <c r="G126" s="321">
        <v>6.3</v>
      </c>
      <c r="H126" s="321" t="s">
        <v>501</v>
      </c>
      <c r="I126" s="322" t="s">
        <v>502</v>
      </c>
      <c r="J126" s="321" t="s">
        <v>503</v>
      </c>
      <c r="K126" s="321"/>
    </row>
    <row r="127" spans="1:11">
      <c r="A127" s="321" t="s">
        <v>504</v>
      </c>
      <c r="B127" s="321"/>
      <c r="C127" s="321" t="s">
        <v>505</v>
      </c>
      <c r="D127" s="321"/>
      <c r="E127" s="321"/>
      <c r="F127" s="321"/>
      <c r="G127" s="321">
        <v>6.3</v>
      </c>
      <c r="H127" s="321">
        <v>3</v>
      </c>
      <c r="I127" s="322" t="s">
        <v>506</v>
      </c>
      <c r="J127" s="321" t="s">
        <v>507</v>
      </c>
      <c r="K127" s="321"/>
    </row>
    <row r="128" spans="1:11">
      <c r="A128" s="321" t="s">
        <v>508</v>
      </c>
      <c r="B128" s="321"/>
      <c r="C128" s="321" t="s">
        <v>509</v>
      </c>
      <c r="D128" s="321"/>
      <c r="E128" s="321"/>
      <c r="F128" s="321"/>
      <c r="G128" s="321">
        <v>6.15</v>
      </c>
      <c r="H128" s="321">
        <v>3</v>
      </c>
      <c r="I128" s="322" t="s">
        <v>510</v>
      </c>
      <c r="J128" s="321" t="s">
        <v>511</v>
      </c>
      <c r="K128" s="321"/>
    </row>
    <row r="129" spans="1:11">
      <c r="A129" s="321" t="s">
        <v>512</v>
      </c>
      <c r="B129" s="321"/>
      <c r="C129" s="321" t="s">
        <v>513</v>
      </c>
      <c r="D129" s="321"/>
      <c r="E129" s="321"/>
      <c r="F129" s="321"/>
      <c r="G129" s="321">
        <v>6.15</v>
      </c>
      <c r="H129" s="321">
        <v>5</v>
      </c>
      <c r="I129" s="322" t="s">
        <v>514</v>
      </c>
      <c r="J129" s="321" t="s">
        <v>515</v>
      </c>
      <c r="K129" s="321"/>
    </row>
    <row r="130" spans="1:11">
      <c r="A130" s="321" t="s">
        <v>516</v>
      </c>
      <c r="B130" s="321"/>
      <c r="C130" s="321" t="s">
        <v>517</v>
      </c>
      <c r="D130" s="321"/>
      <c r="E130" s="321"/>
      <c r="F130" s="321"/>
      <c r="G130" s="321">
        <v>6.15</v>
      </c>
      <c r="H130" s="321">
        <v>13</v>
      </c>
      <c r="I130" s="322" t="s">
        <v>518</v>
      </c>
      <c r="J130" s="321" t="s">
        <v>519</v>
      </c>
      <c r="K130" s="321"/>
    </row>
    <row r="131" spans="1:11">
      <c r="A131" s="321" t="s">
        <v>520</v>
      </c>
      <c r="B131" s="321"/>
      <c r="C131" s="321" t="s">
        <v>521</v>
      </c>
      <c r="D131" s="321"/>
      <c r="E131" s="321"/>
      <c r="F131" s="321"/>
      <c r="G131" s="321">
        <v>6.15</v>
      </c>
      <c r="H131" s="321" t="s">
        <v>501</v>
      </c>
      <c r="I131" s="322" t="s">
        <v>522</v>
      </c>
      <c r="J131" s="321" t="s">
        <v>523</v>
      </c>
      <c r="K131" s="321"/>
    </row>
    <row r="132" spans="1:11">
      <c r="A132" s="321" t="s">
        <v>524</v>
      </c>
      <c r="B132" s="321"/>
      <c r="C132" s="321" t="s">
        <v>525</v>
      </c>
      <c r="D132" s="321"/>
      <c r="E132" s="321"/>
      <c r="F132" s="321"/>
      <c r="G132" s="321">
        <v>6</v>
      </c>
      <c r="H132" s="321">
        <v>6</v>
      </c>
      <c r="I132" s="322" t="s">
        <v>526</v>
      </c>
      <c r="J132" s="321" t="s">
        <v>527</v>
      </c>
      <c r="K132" s="321"/>
    </row>
    <row r="133" spans="1:11">
      <c r="A133" s="321" t="s">
        <v>528</v>
      </c>
      <c r="B133" s="321"/>
      <c r="C133" s="321" t="s">
        <v>529</v>
      </c>
      <c r="D133" s="321"/>
      <c r="E133" s="321"/>
      <c r="F133" s="321"/>
      <c r="G133" s="321">
        <v>6</v>
      </c>
      <c r="H133" s="321">
        <v>2</v>
      </c>
      <c r="I133" s="322" t="s">
        <v>530</v>
      </c>
      <c r="J133" s="321" t="s">
        <v>531</v>
      </c>
      <c r="K133" s="321"/>
    </row>
    <row r="134" spans="1:11">
      <c r="A134" s="321" t="s">
        <v>532</v>
      </c>
      <c r="B134" s="321"/>
      <c r="C134" s="321" t="s">
        <v>533</v>
      </c>
      <c r="D134" s="321"/>
      <c r="E134" s="321"/>
      <c r="F134" s="321"/>
      <c r="G134" s="321">
        <v>5.45</v>
      </c>
      <c r="H134" s="321">
        <v>4</v>
      </c>
      <c r="I134" s="322" t="s">
        <v>534</v>
      </c>
      <c r="J134" s="321" t="s">
        <v>535</v>
      </c>
      <c r="K134" s="321"/>
    </row>
    <row r="135" spans="1:11">
      <c r="A135" s="321" t="s">
        <v>536</v>
      </c>
      <c r="B135" s="321"/>
      <c r="C135" s="321" t="s">
        <v>537</v>
      </c>
      <c r="D135" s="321"/>
      <c r="E135" s="321"/>
      <c r="F135" s="321"/>
      <c r="G135" s="321">
        <v>5.45</v>
      </c>
      <c r="H135" s="321">
        <v>3</v>
      </c>
      <c r="I135" s="322" t="s">
        <v>538</v>
      </c>
      <c r="J135" s="321" t="s">
        <v>539</v>
      </c>
      <c r="K135" s="321"/>
    </row>
    <row r="136" spans="1:11">
      <c r="A136" s="321" t="s">
        <v>540</v>
      </c>
      <c r="B136" s="321"/>
      <c r="C136" s="321" t="s">
        <v>541</v>
      </c>
      <c r="D136" s="321"/>
      <c r="E136" s="321"/>
      <c r="F136" s="321"/>
      <c r="G136" s="321">
        <v>5.3</v>
      </c>
      <c r="H136" s="321">
        <v>5</v>
      </c>
      <c r="I136" s="322" t="s">
        <v>542</v>
      </c>
      <c r="J136" s="321" t="s">
        <v>543</v>
      </c>
      <c r="K136" s="321"/>
    </row>
    <row r="137" spans="1:11">
      <c r="A137" s="321" t="s">
        <v>544</v>
      </c>
      <c r="B137" s="321"/>
      <c r="C137" s="321" t="s">
        <v>545</v>
      </c>
      <c r="D137" s="321"/>
      <c r="E137" s="321"/>
      <c r="F137" s="321"/>
      <c r="G137" s="321">
        <v>5.3</v>
      </c>
      <c r="H137" s="321">
        <v>3</v>
      </c>
      <c r="I137" s="322" t="s">
        <v>546</v>
      </c>
      <c r="J137" s="321" t="s">
        <v>547</v>
      </c>
      <c r="K137" s="321"/>
    </row>
    <row r="138" spans="1:11">
      <c r="A138" s="321" t="s">
        <v>548</v>
      </c>
      <c r="B138" s="321"/>
      <c r="C138" s="321" t="s">
        <v>549</v>
      </c>
      <c r="D138" s="321"/>
      <c r="E138" s="321"/>
      <c r="F138" s="321"/>
      <c r="G138" s="321">
        <v>5.3</v>
      </c>
      <c r="H138" s="321">
        <v>4</v>
      </c>
      <c r="I138" s="322" t="s">
        <v>550</v>
      </c>
      <c r="J138" s="321" t="s">
        <v>551</v>
      </c>
      <c r="K138" s="321"/>
    </row>
    <row r="139" spans="1:11">
      <c r="A139" s="321" t="s">
        <v>552</v>
      </c>
      <c r="B139" s="321"/>
      <c r="C139" s="321" t="s">
        <v>553</v>
      </c>
      <c r="D139" s="321"/>
      <c r="E139" s="321"/>
      <c r="F139" s="321"/>
      <c r="G139" s="321">
        <v>5.15</v>
      </c>
      <c r="H139" s="321">
        <v>5</v>
      </c>
      <c r="I139" s="322" t="s">
        <v>554</v>
      </c>
      <c r="J139" s="321" t="s">
        <v>555</v>
      </c>
      <c r="K139" s="321"/>
    </row>
    <row r="140" spans="1:11">
      <c r="A140" s="321" t="s">
        <v>556</v>
      </c>
      <c r="B140" s="321"/>
      <c r="C140" s="321" t="s">
        <v>557</v>
      </c>
      <c r="D140" s="321"/>
      <c r="E140" s="321"/>
      <c r="F140" s="321"/>
      <c r="G140" s="321">
        <v>5.15</v>
      </c>
      <c r="H140" s="321">
        <v>3</v>
      </c>
      <c r="I140" s="322" t="s">
        <v>558</v>
      </c>
      <c r="J140" s="321" t="s">
        <v>559</v>
      </c>
      <c r="K140" s="321"/>
    </row>
    <row r="141" spans="1:11">
      <c r="A141" s="321" t="s">
        <v>560</v>
      </c>
      <c r="B141" s="321"/>
      <c r="C141" s="321" t="s">
        <v>561</v>
      </c>
      <c r="D141" s="321"/>
      <c r="E141" s="321"/>
      <c r="F141" s="321"/>
      <c r="G141" s="321">
        <v>5.15</v>
      </c>
      <c r="H141" s="321">
        <v>6</v>
      </c>
      <c r="I141" s="322" t="s">
        <v>562</v>
      </c>
      <c r="J141" s="321" t="s">
        <v>563</v>
      </c>
      <c r="K141" s="321"/>
    </row>
    <row r="142" spans="1:11">
      <c r="A142" s="321" t="s">
        <v>564</v>
      </c>
      <c r="B142" s="321"/>
      <c r="C142" s="321" t="s">
        <v>565</v>
      </c>
      <c r="D142" s="321"/>
      <c r="E142" s="321"/>
      <c r="F142" s="321"/>
      <c r="G142" s="321">
        <v>5.15</v>
      </c>
      <c r="H142" s="321">
        <v>4</v>
      </c>
      <c r="I142" s="322" t="s">
        <v>566</v>
      </c>
      <c r="J142" s="321" t="s">
        <v>567</v>
      </c>
      <c r="K142" s="321"/>
    </row>
    <row r="143" spans="1:11">
      <c r="A143" s="321" t="s">
        <v>568</v>
      </c>
      <c r="B143" s="321"/>
      <c r="C143" s="321" t="s">
        <v>569</v>
      </c>
      <c r="D143" s="321"/>
      <c r="E143" s="321"/>
      <c r="F143" s="321"/>
      <c r="G143" s="321">
        <v>5.15</v>
      </c>
      <c r="H143" s="321" t="s">
        <v>501</v>
      </c>
      <c r="I143" s="322" t="s">
        <v>570</v>
      </c>
      <c r="J143" s="321" t="s">
        <v>571</v>
      </c>
      <c r="K143" s="321"/>
    </row>
    <row r="144" spans="1:11">
      <c r="A144" s="321" t="s">
        <v>572</v>
      </c>
      <c r="B144" s="321"/>
      <c r="C144" s="321" t="s">
        <v>573</v>
      </c>
      <c r="D144" s="321"/>
      <c r="E144" s="321"/>
      <c r="F144" s="321"/>
      <c r="G144" s="321">
        <v>5.15</v>
      </c>
      <c r="H144" s="321">
        <v>6</v>
      </c>
      <c r="I144" s="322" t="s">
        <v>574</v>
      </c>
      <c r="J144" s="321" t="s">
        <v>575</v>
      </c>
      <c r="K144" s="321"/>
    </row>
    <row r="145" spans="1:11">
      <c r="A145" s="321" t="s">
        <v>576</v>
      </c>
      <c r="B145" s="321"/>
      <c r="C145" s="321" t="s">
        <v>577</v>
      </c>
      <c r="D145" s="321"/>
      <c r="E145" s="321"/>
      <c r="F145" s="321"/>
      <c r="G145" s="321">
        <v>5.15</v>
      </c>
      <c r="H145" s="321">
        <v>3</v>
      </c>
      <c r="I145" s="322" t="s">
        <v>578</v>
      </c>
      <c r="J145" s="321" t="s">
        <v>579</v>
      </c>
      <c r="K145" s="321"/>
    </row>
    <row r="146" spans="1:11">
      <c r="A146" s="321" t="s">
        <v>580</v>
      </c>
      <c r="B146" s="321"/>
      <c r="C146" s="321" t="s">
        <v>581</v>
      </c>
      <c r="D146" s="321"/>
      <c r="E146" s="321"/>
      <c r="F146" s="321"/>
      <c r="G146" s="321">
        <v>5</v>
      </c>
      <c r="H146" s="321">
        <v>6</v>
      </c>
      <c r="I146" s="322" t="s">
        <v>582</v>
      </c>
      <c r="J146" s="321" t="s">
        <v>583</v>
      </c>
      <c r="K146" s="321"/>
    </row>
    <row r="147" spans="1:11">
      <c r="A147" s="321" t="s">
        <v>584</v>
      </c>
      <c r="B147" s="321"/>
      <c r="C147" s="321" t="s">
        <v>585</v>
      </c>
      <c r="D147" s="321"/>
      <c r="E147" s="321"/>
      <c r="F147" s="321"/>
      <c r="G147" s="321">
        <v>5</v>
      </c>
      <c r="H147" s="321">
        <v>3</v>
      </c>
      <c r="I147" s="322" t="s">
        <v>586</v>
      </c>
      <c r="J147" s="321" t="s">
        <v>587</v>
      </c>
      <c r="K147" s="321"/>
    </row>
    <row r="148" spans="1:11">
      <c r="A148" s="321" t="s">
        <v>588</v>
      </c>
      <c r="B148" s="321"/>
      <c r="C148" s="321" t="s">
        <v>589</v>
      </c>
      <c r="D148" s="321"/>
      <c r="E148" s="321"/>
      <c r="F148" s="321"/>
      <c r="G148" s="321">
        <v>5</v>
      </c>
      <c r="H148" s="321">
        <v>7</v>
      </c>
      <c r="I148" s="322" t="s">
        <v>590</v>
      </c>
      <c r="J148" s="321" t="s">
        <v>591</v>
      </c>
      <c r="K148" s="321"/>
    </row>
    <row r="149" spans="1:11">
      <c r="A149" s="321" t="s">
        <v>592</v>
      </c>
      <c r="B149" s="321"/>
      <c r="C149" s="321" t="s">
        <v>593</v>
      </c>
      <c r="D149" s="321"/>
      <c r="E149" s="321"/>
      <c r="F149" s="321"/>
      <c r="G149" s="321">
        <v>5</v>
      </c>
      <c r="H149" s="321">
        <v>3</v>
      </c>
      <c r="I149" s="322" t="s">
        <v>594</v>
      </c>
      <c r="J149" s="321" t="s">
        <v>595</v>
      </c>
      <c r="K149" s="321"/>
    </row>
    <row r="150" spans="1:11">
      <c r="A150" s="321" t="s">
        <v>596</v>
      </c>
      <c r="B150" s="321"/>
      <c r="C150" s="321" t="s">
        <v>597</v>
      </c>
      <c r="D150" s="321"/>
      <c r="E150" s="321"/>
      <c r="F150" s="321"/>
      <c r="G150" s="321">
        <v>5</v>
      </c>
      <c r="H150" s="321">
        <v>2</v>
      </c>
      <c r="I150" s="322" t="s">
        <v>598</v>
      </c>
      <c r="J150" s="321" t="s">
        <v>599</v>
      </c>
      <c r="K150" s="321"/>
    </row>
    <row r="151" spans="1:11">
      <c r="A151" s="321" t="s">
        <v>600</v>
      </c>
      <c r="B151" s="321"/>
      <c r="C151" s="321" t="s">
        <v>601</v>
      </c>
      <c r="D151" s="321"/>
      <c r="E151" s="321"/>
      <c r="F151" s="321"/>
      <c r="G151" s="321">
        <v>4.45</v>
      </c>
      <c r="H151" s="321">
        <v>4</v>
      </c>
      <c r="I151" s="322" t="s">
        <v>602</v>
      </c>
      <c r="J151" s="321" t="s">
        <v>603</v>
      </c>
      <c r="K151" s="321"/>
    </row>
    <row r="152" spans="1:11">
      <c r="A152" s="321" t="s">
        <v>604</v>
      </c>
      <c r="B152" s="321"/>
      <c r="C152" s="321" t="s">
        <v>605</v>
      </c>
      <c r="D152" s="321"/>
      <c r="E152" s="321"/>
      <c r="F152" s="321"/>
      <c r="G152" s="321">
        <v>4.45</v>
      </c>
      <c r="H152" s="321">
        <v>7</v>
      </c>
      <c r="I152" s="322" t="s">
        <v>606</v>
      </c>
      <c r="J152" s="321" t="s">
        <v>607</v>
      </c>
      <c r="K152" s="321"/>
    </row>
    <row r="153" spans="1:11">
      <c r="A153" s="321" t="s">
        <v>608</v>
      </c>
      <c r="B153" s="321"/>
      <c r="C153" s="321" t="s">
        <v>609</v>
      </c>
      <c r="D153" s="321"/>
      <c r="E153" s="321"/>
      <c r="F153" s="321"/>
      <c r="G153" s="321">
        <v>4.3</v>
      </c>
      <c r="H153" s="321">
        <v>3</v>
      </c>
      <c r="I153" s="322" t="s">
        <v>610</v>
      </c>
      <c r="J153" s="321" t="s">
        <v>611</v>
      </c>
      <c r="K153" s="321"/>
    </row>
    <row r="154" spans="1:11">
      <c r="A154" s="321" t="s">
        <v>612</v>
      </c>
      <c r="B154" s="321"/>
      <c r="C154" s="321" t="s">
        <v>613</v>
      </c>
      <c r="D154" s="321"/>
      <c r="E154" s="321"/>
      <c r="F154" s="321"/>
      <c r="G154" s="321">
        <v>4.3</v>
      </c>
      <c r="H154" s="321">
        <v>3</v>
      </c>
      <c r="I154" s="322" t="s">
        <v>614</v>
      </c>
      <c r="J154" s="321" t="s">
        <v>615</v>
      </c>
      <c r="K154" s="321"/>
    </row>
    <row r="155" spans="1:11">
      <c r="A155" s="321" t="s">
        <v>616</v>
      </c>
      <c r="B155" s="321"/>
      <c r="C155" s="321" t="s">
        <v>617</v>
      </c>
      <c r="D155" s="321"/>
      <c r="E155" s="321"/>
      <c r="F155" s="321"/>
      <c r="G155" s="321">
        <v>4.3</v>
      </c>
      <c r="H155" s="321">
        <v>3</v>
      </c>
      <c r="I155" s="322" t="s">
        <v>618</v>
      </c>
      <c r="J155" s="321" t="s">
        <v>619</v>
      </c>
      <c r="K155" s="321"/>
    </row>
    <row r="156" spans="1:11">
      <c r="A156" s="321" t="s">
        <v>620</v>
      </c>
      <c r="B156" s="321"/>
      <c r="C156" s="321" t="s">
        <v>621</v>
      </c>
      <c r="D156" s="321"/>
      <c r="E156" s="321"/>
      <c r="F156" s="321"/>
      <c r="G156" s="321">
        <v>4.1500000000000004</v>
      </c>
      <c r="H156" s="321">
        <v>4</v>
      </c>
      <c r="I156" s="322" t="s">
        <v>622</v>
      </c>
      <c r="J156" s="321" t="s">
        <v>623</v>
      </c>
      <c r="K156" s="321"/>
    </row>
    <row r="157" spans="1:11">
      <c r="A157" s="321" t="s">
        <v>624</v>
      </c>
      <c r="B157" s="321"/>
      <c r="C157" s="321" t="s">
        <v>625</v>
      </c>
      <c r="D157" s="321"/>
      <c r="E157" s="321"/>
      <c r="F157" s="321"/>
      <c r="G157" s="321">
        <v>4</v>
      </c>
      <c r="H157" s="321">
        <v>5</v>
      </c>
      <c r="I157" s="322" t="s">
        <v>626</v>
      </c>
      <c r="J157" s="321" t="s">
        <v>627</v>
      </c>
      <c r="K157" s="321"/>
    </row>
    <row r="158" spans="1:11">
      <c r="A158" s="321" t="s">
        <v>628</v>
      </c>
      <c r="B158" s="321"/>
      <c r="C158" s="321" t="s">
        <v>629</v>
      </c>
      <c r="D158" s="321"/>
      <c r="E158" s="321"/>
      <c r="F158" s="321"/>
      <c r="G158" s="321">
        <v>4</v>
      </c>
      <c r="H158" s="321" t="s">
        <v>501</v>
      </c>
      <c r="I158" s="322" t="s">
        <v>630</v>
      </c>
      <c r="J158" s="321" t="s">
        <v>631</v>
      </c>
      <c r="K158" s="321"/>
    </row>
    <row r="159" spans="1:11">
      <c r="A159" s="321" t="s">
        <v>632</v>
      </c>
      <c r="B159" s="321"/>
      <c r="C159" s="321" t="s">
        <v>633</v>
      </c>
      <c r="D159" s="321"/>
      <c r="E159" s="321"/>
      <c r="F159" s="321"/>
      <c r="G159" s="321">
        <v>4</v>
      </c>
      <c r="H159" s="321">
        <v>2</v>
      </c>
      <c r="I159" s="322" t="s">
        <v>634</v>
      </c>
      <c r="J159" s="321" t="s">
        <v>635</v>
      </c>
      <c r="K159" s="321"/>
    </row>
    <row r="160" spans="1:11">
      <c r="A160" s="321" t="s">
        <v>636</v>
      </c>
      <c r="B160" s="321"/>
      <c r="C160" s="321" t="s">
        <v>637</v>
      </c>
      <c r="D160" s="321"/>
      <c r="E160" s="321"/>
      <c r="F160" s="321"/>
      <c r="G160" s="321">
        <v>3.45</v>
      </c>
      <c r="H160" s="321">
        <v>5</v>
      </c>
      <c r="I160" s="322" t="s">
        <v>638</v>
      </c>
      <c r="J160" s="321" t="s">
        <v>639</v>
      </c>
      <c r="K160" s="321"/>
    </row>
    <row r="161" spans="1:11">
      <c r="A161" s="321" t="s">
        <v>640</v>
      </c>
      <c r="B161" s="321"/>
      <c r="C161" s="321" t="s">
        <v>641</v>
      </c>
      <c r="D161" s="321"/>
      <c r="E161" s="321"/>
      <c r="F161" s="321"/>
      <c r="G161" s="321">
        <v>3.45</v>
      </c>
      <c r="H161" s="321">
        <v>5</v>
      </c>
      <c r="I161" s="322" t="s">
        <v>642</v>
      </c>
      <c r="J161" s="321" t="s">
        <v>643</v>
      </c>
      <c r="K161" s="321"/>
    </row>
    <row r="162" spans="1:11">
      <c r="A162" s="321" t="s">
        <v>644</v>
      </c>
      <c r="B162" s="321"/>
      <c r="C162" s="321" t="s">
        <v>645</v>
      </c>
      <c r="D162" s="321"/>
      <c r="E162" s="321"/>
      <c r="F162" s="321"/>
      <c r="G162" s="321">
        <v>3.45</v>
      </c>
      <c r="H162" s="321">
        <v>2</v>
      </c>
      <c r="I162" s="322" t="s">
        <v>646</v>
      </c>
      <c r="J162" s="321" t="s">
        <v>647</v>
      </c>
      <c r="K162" s="321"/>
    </row>
    <row r="163" spans="1:11">
      <c r="A163" s="321" t="s">
        <v>648</v>
      </c>
      <c r="B163" s="321"/>
      <c r="C163" s="321" t="s">
        <v>649</v>
      </c>
      <c r="D163" s="321"/>
      <c r="E163" s="321"/>
      <c r="F163" s="321"/>
      <c r="G163" s="321">
        <v>3.45</v>
      </c>
      <c r="H163" s="321" t="s">
        <v>501</v>
      </c>
      <c r="I163" s="322" t="s">
        <v>650</v>
      </c>
      <c r="J163" s="321" t="s">
        <v>651</v>
      </c>
      <c r="K163" s="321"/>
    </row>
    <row r="164" spans="1:11">
      <c r="A164" s="321" t="s">
        <v>652</v>
      </c>
      <c r="B164" s="321"/>
      <c r="C164" s="321" t="s">
        <v>653</v>
      </c>
      <c r="D164" s="321"/>
      <c r="E164" s="321"/>
      <c r="F164" s="321"/>
      <c r="G164" s="321">
        <v>3.3</v>
      </c>
      <c r="H164" s="321" t="s">
        <v>501</v>
      </c>
      <c r="I164" s="322" t="s">
        <v>654</v>
      </c>
      <c r="J164" s="321" t="s">
        <v>655</v>
      </c>
      <c r="K164" s="321"/>
    </row>
    <row r="165" spans="1:11">
      <c r="A165" s="321" t="s">
        <v>656</v>
      </c>
      <c r="B165" s="321"/>
      <c r="C165" s="321" t="s">
        <v>657</v>
      </c>
      <c r="D165" s="321"/>
      <c r="E165" s="321"/>
      <c r="F165" s="321"/>
      <c r="G165" s="321">
        <v>3.3</v>
      </c>
      <c r="H165" s="321">
        <v>4</v>
      </c>
      <c r="I165" s="322" t="s">
        <v>658</v>
      </c>
      <c r="J165" s="321" t="s">
        <v>659</v>
      </c>
      <c r="K165" s="321"/>
    </row>
    <row r="166" spans="1:11">
      <c r="A166" s="321" t="s">
        <v>660</v>
      </c>
      <c r="B166" s="321"/>
      <c r="C166" s="321" t="s">
        <v>661</v>
      </c>
      <c r="D166" s="321"/>
      <c r="E166" s="321"/>
      <c r="F166" s="321"/>
      <c r="G166" s="321">
        <v>3.3</v>
      </c>
      <c r="H166" s="321">
        <v>2</v>
      </c>
      <c r="I166" s="322" t="s">
        <v>662</v>
      </c>
      <c r="J166" s="321" t="s">
        <v>663</v>
      </c>
      <c r="K166" s="321"/>
    </row>
    <row r="167" spans="1:11">
      <c r="A167" s="321" t="s">
        <v>664</v>
      </c>
      <c r="B167" s="321"/>
      <c r="C167" s="321" t="s">
        <v>665</v>
      </c>
      <c r="D167" s="321"/>
      <c r="E167" s="321"/>
      <c r="F167" s="321"/>
      <c r="G167" s="321">
        <v>3.3</v>
      </c>
      <c r="H167" s="321">
        <v>2</v>
      </c>
      <c r="I167" s="322" t="s">
        <v>666</v>
      </c>
      <c r="J167" s="321" t="s">
        <v>667</v>
      </c>
      <c r="K167" s="321"/>
    </row>
    <row r="168" spans="1:11">
      <c r="A168" s="321" t="s">
        <v>668</v>
      </c>
      <c r="B168" s="321"/>
      <c r="C168" s="321" t="s">
        <v>669</v>
      </c>
      <c r="D168" s="321"/>
      <c r="E168" s="321"/>
      <c r="F168" s="321"/>
      <c r="G168" s="321">
        <v>3.3</v>
      </c>
      <c r="H168" s="321">
        <v>9</v>
      </c>
      <c r="I168" s="322" t="s">
        <v>518</v>
      </c>
      <c r="J168" s="321" t="s">
        <v>519</v>
      </c>
      <c r="K168" s="321"/>
    </row>
    <row r="169" spans="1:11">
      <c r="A169" s="321" t="s">
        <v>670</v>
      </c>
      <c r="B169" s="321"/>
      <c r="C169" s="321" t="s">
        <v>671</v>
      </c>
      <c r="D169" s="321"/>
      <c r="E169" s="321"/>
      <c r="F169" s="321"/>
      <c r="G169" s="321">
        <v>3.15</v>
      </c>
      <c r="H169" s="321">
        <v>2</v>
      </c>
      <c r="I169" s="322" t="s">
        <v>672</v>
      </c>
      <c r="J169" s="321" t="s">
        <v>673</v>
      </c>
      <c r="K169" s="321"/>
    </row>
    <row r="170" spans="1:11">
      <c r="A170" s="321" t="s">
        <v>674</v>
      </c>
      <c r="B170" s="321"/>
      <c r="C170" s="321" t="s">
        <v>675</v>
      </c>
      <c r="D170" s="321"/>
      <c r="E170" s="321"/>
      <c r="F170" s="321"/>
      <c r="G170" s="321">
        <v>3.15</v>
      </c>
      <c r="H170" s="321">
        <v>6</v>
      </c>
      <c r="I170" s="322" t="s">
        <v>676</v>
      </c>
      <c r="J170" s="321" t="s">
        <v>677</v>
      </c>
      <c r="K170" s="321"/>
    </row>
    <row r="171" spans="1:11">
      <c r="A171" s="321" t="s">
        <v>678</v>
      </c>
      <c r="B171" s="321"/>
      <c r="C171" s="321" t="s">
        <v>679</v>
      </c>
      <c r="D171" s="321"/>
      <c r="E171" s="321"/>
      <c r="F171" s="321"/>
      <c r="G171" s="321">
        <v>3.15</v>
      </c>
      <c r="H171" s="321" t="s">
        <v>501</v>
      </c>
      <c r="I171" s="322" t="s">
        <v>680</v>
      </c>
      <c r="J171" s="321" t="s">
        <v>681</v>
      </c>
      <c r="K171" s="321"/>
    </row>
    <row r="172" spans="1:11">
      <c r="A172" s="321" t="s">
        <v>682</v>
      </c>
      <c r="B172" s="321"/>
      <c r="C172" s="321" t="s">
        <v>683</v>
      </c>
      <c r="D172" s="321"/>
      <c r="E172" s="321"/>
      <c r="F172" s="321"/>
      <c r="G172" s="321">
        <v>3</v>
      </c>
      <c r="H172" s="321" t="s">
        <v>501</v>
      </c>
      <c r="I172" s="322" t="s">
        <v>684</v>
      </c>
      <c r="J172" s="321" t="s">
        <v>685</v>
      </c>
      <c r="K172" s="321"/>
    </row>
    <row r="173" spans="1:11">
      <c r="A173" s="321" t="s">
        <v>686</v>
      </c>
      <c r="B173" s="321"/>
      <c r="C173" s="321" t="s">
        <v>687</v>
      </c>
      <c r="D173" s="321"/>
      <c r="E173" s="321"/>
      <c r="F173" s="321"/>
      <c r="G173" s="321">
        <v>3</v>
      </c>
      <c r="H173" s="321">
        <v>2</v>
      </c>
      <c r="I173" s="322" t="s">
        <v>688</v>
      </c>
      <c r="J173" s="321" t="s">
        <v>689</v>
      </c>
      <c r="K173" s="321"/>
    </row>
    <row r="174" spans="1:11">
      <c r="A174" s="321" t="s">
        <v>690</v>
      </c>
      <c r="B174" s="321"/>
      <c r="C174" s="321" t="s">
        <v>691</v>
      </c>
      <c r="D174" s="321"/>
      <c r="E174" s="321"/>
      <c r="F174" s="321"/>
      <c r="G174" s="321">
        <v>3</v>
      </c>
      <c r="H174" s="321">
        <v>2</v>
      </c>
      <c r="I174" s="322" t="s">
        <v>692</v>
      </c>
      <c r="J174" s="321" t="s">
        <v>693</v>
      </c>
      <c r="K174" s="321"/>
    </row>
    <row r="175" spans="1:11">
      <c r="A175" s="321" t="s">
        <v>694</v>
      </c>
      <c r="B175" s="321"/>
      <c r="C175" s="321" t="s">
        <v>695</v>
      </c>
      <c r="D175" s="321"/>
      <c r="E175" s="321"/>
      <c r="F175" s="321"/>
      <c r="G175" s="321">
        <v>3</v>
      </c>
      <c r="H175" s="321">
        <v>2</v>
      </c>
      <c r="I175" s="322" t="s">
        <v>696</v>
      </c>
      <c r="J175" s="321" t="s">
        <v>697</v>
      </c>
      <c r="K175" s="321"/>
    </row>
    <row r="176" spans="1:11">
      <c r="A176" s="321" t="s">
        <v>698</v>
      </c>
      <c r="B176" s="321"/>
      <c r="C176" s="321" t="s">
        <v>699</v>
      </c>
      <c r="D176" s="321"/>
      <c r="E176" s="321"/>
      <c r="F176" s="321"/>
      <c r="G176" s="321">
        <v>3</v>
      </c>
      <c r="H176" s="321">
        <v>4</v>
      </c>
      <c r="I176" s="322" t="s">
        <v>700</v>
      </c>
      <c r="J176" s="321" t="s">
        <v>701</v>
      </c>
      <c r="K176" s="321"/>
    </row>
    <row r="177" spans="1:11">
      <c r="A177" s="321" t="s">
        <v>702</v>
      </c>
      <c r="B177" s="321"/>
      <c r="C177" s="321" t="s">
        <v>703</v>
      </c>
      <c r="D177" s="321"/>
      <c r="E177" s="321"/>
      <c r="F177" s="321"/>
      <c r="G177" s="321">
        <v>3</v>
      </c>
      <c r="H177" s="321" t="s">
        <v>501</v>
      </c>
      <c r="I177" s="322" t="s">
        <v>704</v>
      </c>
      <c r="J177" s="321" t="s">
        <v>705</v>
      </c>
      <c r="K177" s="321"/>
    </row>
    <row r="178" spans="1:11">
      <c r="A178" s="321" t="s">
        <v>706</v>
      </c>
      <c r="B178" s="321"/>
      <c r="C178" s="321" t="s">
        <v>707</v>
      </c>
      <c r="D178" s="321"/>
      <c r="E178" s="321"/>
      <c r="F178" s="321"/>
      <c r="G178" s="321">
        <v>3</v>
      </c>
      <c r="H178" s="321">
        <v>6</v>
      </c>
      <c r="I178" s="322" t="s">
        <v>708</v>
      </c>
      <c r="J178" s="321" t="s">
        <v>709</v>
      </c>
      <c r="K178" s="321"/>
    </row>
    <row r="179" spans="1:11">
      <c r="A179" s="321" t="s">
        <v>710</v>
      </c>
      <c r="B179" s="321"/>
      <c r="C179" s="321" t="s">
        <v>711</v>
      </c>
      <c r="D179" s="321"/>
      <c r="E179" s="321"/>
      <c r="F179" s="321"/>
      <c r="G179" s="321">
        <v>2.4500000000000002</v>
      </c>
      <c r="H179" s="321">
        <v>3</v>
      </c>
      <c r="I179" s="322" t="s">
        <v>712</v>
      </c>
      <c r="J179" s="321" t="s">
        <v>713</v>
      </c>
      <c r="K179" s="321"/>
    </row>
    <row r="180" spans="1:11">
      <c r="A180" s="321" t="s">
        <v>714</v>
      </c>
      <c r="B180" s="321"/>
      <c r="C180" s="321" t="s">
        <v>715</v>
      </c>
      <c r="D180" s="321"/>
      <c r="E180" s="321"/>
      <c r="F180" s="321"/>
      <c r="G180" s="321">
        <v>2.4500000000000002</v>
      </c>
      <c r="H180" s="321">
        <v>4</v>
      </c>
      <c r="I180" s="322" t="s">
        <v>716</v>
      </c>
      <c r="J180" s="321" t="s">
        <v>717</v>
      </c>
      <c r="K180" s="321"/>
    </row>
    <row r="181" spans="1:11">
      <c r="A181" s="321" t="s">
        <v>718</v>
      </c>
      <c r="B181" s="321"/>
      <c r="C181" s="321" t="s">
        <v>719</v>
      </c>
      <c r="D181" s="321"/>
      <c r="E181" s="321"/>
      <c r="F181" s="321"/>
      <c r="G181" s="321">
        <v>2.4500000000000002</v>
      </c>
      <c r="H181" s="321">
        <v>4</v>
      </c>
      <c r="I181" s="322" t="s">
        <v>720</v>
      </c>
      <c r="J181" s="321" t="s">
        <v>721</v>
      </c>
      <c r="K181" s="321"/>
    </row>
    <row r="182" spans="1:11">
      <c r="A182" s="321" t="s">
        <v>722</v>
      </c>
      <c r="B182" s="321"/>
      <c r="C182" s="321" t="s">
        <v>723</v>
      </c>
      <c r="D182" s="321"/>
      <c r="E182" s="321"/>
      <c r="F182" s="321"/>
      <c r="G182" s="321">
        <v>2.4500000000000002</v>
      </c>
      <c r="H182" s="321">
        <v>2</v>
      </c>
      <c r="I182" s="322" t="s">
        <v>724</v>
      </c>
      <c r="J182" s="321" t="s">
        <v>725</v>
      </c>
      <c r="K182" s="321"/>
    </row>
    <row r="183" spans="1:11">
      <c r="A183" s="321" t="s">
        <v>726</v>
      </c>
      <c r="B183" s="321"/>
      <c r="C183" s="321" t="s">
        <v>727</v>
      </c>
      <c r="D183" s="321"/>
      <c r="E183" s="321"/>
      <c r="F183" s="321"/>
      <c r="G183" s="321">
        <v>2.4500000000000002</v>
      </c>
      <c r="H183" s="321">
        <v>2</v>
      </c>
      <c r="I183" s="322" t="s">
        <v>728</v>
      </c>
      <c r="J183" s="321" t="s">
        <v>729</v>
      </c>
      <c r="K183" s="321"/>
    </row>
    <row r="184" spans="1:11">
      <c r="A184" s="321" t="s">
        <v>730</v>
      </c>
      <c r="B184" s="321"/>
      <c r="C184" s="321" t="s">
        <v>731</v>
      </c>
      <c r="D184" s="321"/>
      <c r="E184" s="321"/>
      <c r="F184" s="321"/>
      <c r="G184" s="321">
        <v>2.4500000000000002</v>
      </c>
      <c r="H184" s="321" t="s">
        <v>501</v>
      </c>
      <c r="I184" s="322" t="s">
        <v>732</v>
      </c>
      <c r="J184" s="321" t="s">
        <v>733</v>
      </c>
      <c r="K184" s="321"/>
    </row>
    <row r="185" spans="1:11">
      <c r="A185" s="321" t="s">
        <v>734</v>
      </c>
      <c r="B185" s="321"/>
      <c r="C185" s="321" t="s">
        <v>735</v>
      </c>
      <c r="D185" s="321"/>
      <c r="E185" s="321"/>
      <c r="F185" s="321"/>
      <c r="G185" s="321">
        <v>2.2999999999999998</v>
      </c>
      <c r="H185" s="321" t="s">
        <v>501</v>
      </c>
      <c r="I185" s="322" t="s">
        <v>736</v>
      </c>
      <c r="J185" s="321" t="s">
        <v>737</v>
      </c>
      <c r="K185" s="321"/>
    </row>
    <row r="186" spans="1:11">
      <c r="A186" s="321" t="s">
        <v>738</v>
      </c>
      <c r="B186" s="321"/>
      <c r="C186" s="321" t="s">
        <v>739</v>
      </c>
      <c r="D186" s="321"/>
      <c r="E186" s="321"/>
      <c r="F186" s="321"/>
      <c r="G186" s="321">
        <v>2.2999999999999998</v>
      </c>
      <c r="H186" s="321" t="s">
        <v>501</v>
      </c>
      <c r="I186" s="322" t="s">
        <v>740</v>
      </c>
      <c r="J186" s="321" t="s">
        <v>741</v>
      </c>
      <c r="K186" s="321"/>
    </row>
    <row r="187" spans="1:11">
      <c r="A187" s="321" t="s">
        <v>36</v>
      </c>
      <c r="B187" s="321"/>
      <c r="C187" s="321" t="s">
        <v>742</v>
      </c>
      <c r="D187" s="321"/>
      <c r="E187" s="321"/>
      <c r="F187" s="321"/>
      <c r="G187" s="321">
        <v>2.2999999999999998</v>
      </c>
      <c r="H187" s="321">
        <v>3</v>
      </c>
      <c r="I187" s="322" t="s">
        <v>743</v>
      </c>
      <c r="J187" s="321" t="s">
        <v>744</v>
      </c>
      <c r="K187" s="321"/>
    </row>
    <row r="188" spans="1:11">
      <c r="A188" s="321" t="s">
        <v>745</v>
      </c>
      <c r="B188" s="321"/>
      <c r="C188" s="321" t="s">
        <v>746</v>
      </c>
      <c r="D188" s="321"/>
      <c r="E188" s="321"/>
      <c r="F188" s="321"/>
      <c r="G188" s="321">
        <v>2.2999999999999998</v>
      </c>
      <c r="H188" s="321" t="s">
        <v>501</v>
      </c>
      <c r="I188" s="322" t="s">
        <v>747</v>
      </c>
      <c r="J188" s="321" t="s">
        <v>748</v>
      </c>
      <c r="K188" s="321"/>
    </row>
    <row r="189" spans="1:11">
      <c r="A189" s="321" t="s">
        <v>749</v>
      </c>
      <c r="B189" s="321"/>
      <c r="C189" s="321" t="s">
        <v>750</v>
      </c>
      <c r="D189" s="321"/>
      <c r="E189" s="321"/>
      <c r="F189" s="321"/>
      <c r="G189" s="321">
        <v>2.15</v>
      </c>
      <c r="H189" s="321">
        <v>4</v>
      </c>
      <c r="I189" s="322" t="s">
        <v>751</v>
      </c>
      <c r="J189" s="321" t="s">
        <v>752</v>
      </c>
      <c r="K189" s="321"/>
    </row>
    <row r="190" spans="1:11">
      <c r="A190" s="321" t="s">
        <v>753</v>
      </c>
      <c r="B190" s="321"/>
      <c r="C190" s="321" t="s">
        <v>754</v>
      </c>
      <c r="D190" s="321"/>
      <c r="E190" s="321"/>
      <c r="F190" s="321"/>
      <c r="G190" s="321">
        <v>2.15</v>
      </c>
      <c r="H190" s="321" t="s">
        <v>501</v>
      </c>
      <c r="I190" s="322" t="s">
        <v>755</v>
      </c>
      <c r="J190" s="321" t="s">
        <v>756</v>
      </c>
      <c r="K190" s="321"/>
    </row>
    <row r="191" spans="1:11">
      <c r="A191" s="321" t="s">
        <v>757</v>
      </c>
      <c r="B191" s="321"/>
      <c r="C191" s="321" t="s">
        <v>758</v>
      </c>
      <c r="D191" s="321"/>
      <c r="E191" s="321"/>
      <c r="F191" s="321"/>
      <c r="G191" s="321">
        <v>2</v>
      </c>
      <c r="H191" s="321">
        <v>2</v>
      </c>
      <c r="I191" s="322" t="s">
        <v>759</v>
      </c>
      <c r="J191" s="321" t="s">
        <v>760</v>
      </c>
      <c r="K191" s="321"/>
    </row>
    <row r="192" spans="1:11">
      <c r="A192" s="321" t="s">
        <v>761</v>
      </c>
      <c r="B192" s="321"/>
      <c r="C192" s="321" t="s">
        <v>762</v>
      </c>
      <c r="D192" s="321"/>
      <c r="E192" s="321"/>
      <c r="F192" s="321"/>
      <c r="G192" s="321">
        <v>1.45</v>
      </c>
      <c r="H192" s="321">
        <v>2</v>
      </c>
      <c r="I192" s="322" t="s">
        <v>763</v>
      </c>
      <c r="J192" s="321" t="s">
        <v>764</v>
      </c>
      <c r="K192" s="321"/>
    </row>
    <row r="193" spans="1:11">
      <c r="A193" s="321" t="s">
        <v>765</v>
      </c>
      <c r="B193" s="321"/>
      <c r="C193" s="321" t="s">
        <v>766</v>
      </c>
      <c r="D193" s="321"/>
      <c r="E193" s="321"/>
      <c r="F193" s="321"/>
      <c r="G193" s="321">
        <v>1.45</v>
      </c>
      <c r="H193" s="321">
        <v>2</v>
      </c>
      <c r="I193" s="322" t="s">
        <v>767</v>
      </c>
      <c r="J193" s="321" t="s">
        <v>768</v>
      </c>
      <c r="K193" s="321"/>
    </row>
    <row r="194" spans="1:11">
      <c r="A194" s="321" t="s">
        <v>769</v>
      </c>
      <c r="B194" s="321"/>
      <c r="C194" s="321" t="s">
        <v>770</v>
      </c>
      <c r="D194" s="321"/>
      <c r="E194" s="321"/>
      <c r="F194" s="321"/>
      <c r="G194" s="321">
        <v>1.45</v>
      </c>
      <c r="H194" s="321">
        <v>4</v>
      </c>
      <c r="I194" s="322" t="s">
        <v>771</v>
      </c>
      <c r="J194" s="321" t="s">
        <v>772</v>
      </c>
      <c r="K194" s="321"/>
    </row>
    <row r="195" spans="1:11">
      <c r="A195" s="321" t="s">
        <v>773</v>
      </c>
      <c r="B195" s="321"/>
      <c r="C195" s="321" t="s">
        <v>774</v>
      </c>
      <c r="D195" s="321"/>
      <c r="E195" s="321"/>
      <c r="F195" s="321"/>
      <c r="G195" s="321">
        <v>1.45</v>
      </c>
      <c r="H195" s="321">
        <v>2</v>
      </c>
      <c r="I195" s="322" t="s">
        <v>775</v>
      </c>
      <c r="J195" s="321" t="s">
        <v>776</v>
      </c>
      <c r="K195" s="321"/>
    </row>
    <row r="196" spans="1:11">
      <c r="A196" s="321" t="s">
        <v>777</v>
      </c>
      <c r="B196" s="321"/>
      <c r="C196" s="321" t="s">
        <v>778</v>
      </c>
      <c r="D196" s="321"/>
      <c r="E196" s="321"/>
      <c r="F196" s="321"/>
      <c r="G196" s="321">
        <v>1.45</v>
      </c>
      <c r="H196" s="321" t="s">
        <v>501</v>
      </c>
      <c r="I196" s="322" t="s">
        <v>779</v>
      </c>
      <c r="J196" s="321" t="s">
        <v>780</v>
      </c>
      <c r="K196" s="321"/>
    </row>
    <row r="197" spans="1:11">
      <c r="A197" s="321" t="s">
        <v>781</v>
      </c>
      <c r="B197" s="321"/>
      <c r="C197" s="321" t="s">
        <v>782</v>
      </c>
      <c r="D197" s="321"/>
      <c r="E197" s="321"/>
      <c r="F197" s="321"/>
      <c r="G197" s="321">
        <v>1.1499999999999999</v>
      </c>
      <c r="H197" s="321">
        <v>2</v>
      </c>
      <c r="I197" s="322" t="s">
        <v>783</v>
      </c>
      <c r="J197" s="321" t="s">
        <v>784</v>
      </c>
      <c r="K197" s="321"/>
    </row>
    <row r="198" spans="1:11">
      <c r="A198" s="321" t="s">
        <v>785</v>
      </c>
      <c r="B198" s="321"/>
      <c r="C198" s="321" t="s">
        <v>786</v>
      </c>
      <c r="D198" s="321"/>
      <c r="E198" s="321"/>
      <c r="F198" s="321"/>
      <c r="G198" s="321">
        <v>1.1499999999999999</v>
      </c>
      <c r="H198" s="321">
        <v>5</v>
      </c>
      <c r="I198" s="322" t="s">
        <v>787</v>
      </c>
      <c r="J198" s="321" t="s">
        <v>788</v>
      </c>
      <c r="K198" s="321"/>
    </row>
    <row r="199" spans="1:11">
      <c r="A199" s="321" t="s">
        <v>789</v>
      </c>
      <c r="B199" s="321"/>
      <c r="C199" s="321" t="s">
        <v>790</v>
      </c>
      <c r="D199" s="321"/>
      <c r="E199" s="321"/>
      <c r="F199" s="321"/>
      <c r="G199" s="321">
        <v>1.1499999999999999</v>
      </c>
      <c r="H199" s="321">
        <v>3</v>
      </c>
      <c r="I199" s="322" t="s">
        <v>791</v>
      </c>
      <c r="J199" s="321" t="s">
        <v>792</v>
      </c>
      <c r="K199" s="321"/>
    </row>
    <row r="200" spans="1:11">
      <c r="A200" s="321" t="s">
        <v>793</v>
      </c>
      <c r="B200" s="321"/>
      <c r="C200" s="321" t="s">
        <v>794</v>
      </c>
      <c r="D200" s="321"/>
      <c r="E200" s="321"/>
      <c r="F200" s="321"/>
      <c r="G200" s="321">
        <v>1.1499999999999999</v>
      </c>
      <c r="H200" s="321">
        <v>2</v>
      </c>
      <c r="I200" s="322" t="s">
        <v>795</v>
      </c>
      <c r="J200" s="321" t="s">
        <v>796</v>
      </c>
      <c r="K200" s="321"/>
    </row>
  </sheetData>
  <mergeCells count="2">
    <mergeCell ref="A8:C8"/>
    <mergeCell ref="D8:F8"/>
  </mergeCells>
  <hyperlinks>
    <hyperlink ref="J10" r:id="rId1" xr:uid="{00000000-0004-0000-0800-000000000000}"/>
    <hyperlink ref="A1" r:id="rId2" display="Source" xr:uid="{00000000-0004-0000-0800-000001000000}"/>
    <hyperlink ref="C1" r:id="rId3" xr:uid="{37542CC9-2B89-4323-93DE-E91925A5129A}"/>
  </hyperlinks>
  <pageMargins left="0.7" right="0.7" top="0.75" bottom="0.75" header="0.3" footer="0.3"/>
  <pageSetup paperSize="0"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theme="1"/>
  </sheetPr>
  <dimension ref="A1:M200"/>
  <sheetViews>
    <sheetView zoomScaleNormal="100" workbookViewId="0">
      <pane ySplit="9" topLeftCell="A10" activePane="bottomLeft" state="frozen"/>
      <selection activeCell="C45" sqref="C45"/>
      <selection pane="bottomLeft" activeCell="I55" sqref="I55"/>
    </sheetView>
  </sheetViews>
  <sheetFormatPr baseColWidth="10" defaultColWidth="9.1640625" defaultRowHeight="15"/>
  <cols>
    <col min="1" max="1" width="56.5" bestFit="1" customWidth="1"/>
    <col min="2" max="2" width="26.1640625" bestFit="1" customWidth="1"/>
    <col min="3" max="3" width="42.5" customWidth="1"/>
    <col min="4" max="4" width="14.83203125" bestFit="1" customWidth="1"/>
    <col min="5" max="5" width="13.5" bestFit="1" customWidth="1"/>
    <col min="6" max="6" width="22.5" customWidth="1"/>
    <col min="7" max="7" width="12.1640625" bestFit="1" customWidth="1"/>
    <col min="8" max="8" width="11.5" bestFit="1" customWidth="1"/>
    <col min="9" max="9" width="26.33203125" bestFit="1" customWidth="1"/>
    <col min="10" max="10" width="39.5" bestFit="1" customWidth="1"/>
    <col min="12" max="12" width="13.5" customWidth="1"/>
  </cols>
  <sheetData>
    <row r="1" spans="1:13">
      <c r="A1" s="5" t="s">
        <v>803</v>
      </c>
      <c r="B1" s="10" t="s">
        <v>799</v>
      </c>
      <c r="C1" t="s">
        <v>818</v>
      </c>
    </row>
    <row r="2" spans="1:13">
      <c r="B2" s="10" t="s">
        <v>804</v>
      </c>
      <c r="C2" t="s">
        <v>819</v>
      </c>
    </row>
    <row r="3" spans="1:13">
      <c r="B3" s="10" t="s">
        <v>798</v>
      </c>
      <c r="C3" t="s">
        <v>826</v>
      </c>
    </row>
    <row r="4" spans="1:13">
      <c r="B4" s="10" t="s">
        <v>801</v>
      </c>
      <c r="C4" t="s">
        <v>824</v>
      </c>
    </row>
    <row r="5" spans="1:13">
      <c r="B5" s="10" t="s">
        <v>800</v>
      </c>
      <c r="C5" t="s">
        <v>825</v>
      </c>
    </row>
    <row r="7" spans="1:13" ht="27.75" customHeight="1">
      <c r="A7" s="32" t="s">
        <v>829</v>
      </c>
      <c r="B7" s="32"/>
      <c r="C7" s="32"/>
      <c r="D7" s="32"/>
      <c r="E7" s="32"/>
      <c r="F7" s="32"/>
      <c r="G7" s="32"/>
      <c r="H7" s="32"/>
      <c r="I7" s="32"/>
      <c r="J7" s="32"/>
      <c r="K7" s="7"/>
    </row>
    <row r="8" spans="1:13" ht="35.25" customHeight="1">
      <c r="A8" s="7"/>
      <c r="B8" s="29" t="str">
        <f ca="1">_xlfn.FORMULATEXT(B10)</f>
        <v>=TRIM(A10)</v>
      </c>
      <c r="C8" s="30" t="s">
        <v>828</v>
      </c>
      <c r="D8" s="31" t="str">
        <f ca="1">_xlfn.FORMULATEXT(D10)</f>
        <v>=RIGHT(C10,8)</v>
      </c>
      <c r="E8" s="31" t="str">
        <f t="shared" ref="E8:F8" ca="1" si="0">_xlfn.FORMULATEXT(E10)</f>
        <v>=LEFT(D10,7)</v>
      </c>
      <c r="F8" s="31" t="str">
        <f t="shared" ca="1" si="0"/>
        <v>=LEFT(RIGHT(C10,8),7)</v>
      </c>
      <c r="G8" s="7"/>
      <c r="H8" s="7"/>
      <c r="I8" s="7"/>
      <c r="J8" s="7"/>
      <c r="K8" s="7"/>
      <c r="M8" s="5"/>
    </row>
    <row r="9" spans="1:13">
      <c r="A9" s="4" t="s">
        <v>46</v>
      </c>
      <c r="B9" s="9" t="s">
        <v>804</v>
      </c>
      <c r="C9" s="4" t="s">
        <v>47</v>
      </c>
      <c r="D9" s="9" t="s">
        <v>801</v>
      </c>
      <c r="E9" s="9" t="s">
        <v>798</v>
      </c>
      <c r="F9" s="9" t="s">
        <v>827</v>
      </c>
      <c r="G9" s="4" t="s">
        <v>48</v>
      </c>
      <c r="H9" s="4" t="s">
        <v>49</v>
      </c>
      <c r="I9" s="4" t="s">
        <v>50</v>
      </c>
      <c r="J9" s="4" t="s">
        <v>51</v>
      </c>
    </row>
    <row r="10" spans="1:13">
      <c r="A10" t="s">
        <v>811</v>
      </c>
      <c r="B10" t="str">
        <f>TRIM(A10)</f>
        <v>Tyrion Lannister</v>
      </c>
      <c r="C10" t="s">
        <v>52</v>
      </c>
      <c r="D10" t="str">
        <f>RIGHT(C10,8)</f>
        <v>0146096/</v>
      </c>
      <c r="E10" t="str">
        <f>LEFT(D10,7)</f>
        <v>0146096</v>
      </c>
      <c r="F10" t="str">
        <f>LEFT(RIGHT(C10,8),7)</f>
        <v>0146096</v>
      </c>
      <c r="G10">
        <v>293.3</v>
      </c>
      <c r="H10">
        <v>54</v>
      </c>
      <c r="I10" t="s">
        <v>53</v>
      </c>
      <c r="J10" t="s">
        <v>54</v>
      </c>
    </row>
    <row r="11" spans="1:13">
      <c r="A11" t="s">
        <v>55</v>
      </c>
      <c r="B11" t="str">
        <f t="shared" ref="B11:B74" si="1">TRIM(A11)</f>
        <v>Jon Snow</v>
      </c>
      <c r="C11" t="s">
        <v>56</v>
      </c>
      <c r="D11" t="str">
        <f t="shared" ref="D11:D74" si="2">RIGHT(C11,8)</f>
        <v>0155777/</v>
      </c>
      <c r="E11" t="str">
        <f t="shared" ref="E11:E74" si="3">LEFT(D11,7)</f>
        <v>0155777</v>
      </c>
      <c r="F11" t="str">
        <f t="shared" ref="F11:F74" si="4">LEFT(RIGHT(C11,8),7)</f>
        <v>0155777</v>
      </c>
      <c r="G11">
        <v>268.14999999999998</v>
      </c>
      <c r="H11">
        <v>49</v>
      </c>
      <c r="I11" t="s">
        <v>57</v>
      </c>
      <c r="J11" t="s">
        <v>58</v>
      </c>
    </row>
    <row r="12" spans="1:13" ht="16">
      <c r="A12" s="6" t="s">
        <v>59</v>
      </c>
      <c r="B12" t="str">
        <f t="shared" si="1"/>
        <v>Daenerys Targaryen</v>
      </c>
      <c r="C12" t="s">
        <v>60</v>
      </c>
      <c r="D12" t="str">
        <f t="shared" si="2"/>
        <v>0158597/</v>
      </c>
      <c r="E12" t="str">
        <f t="shared" si="3"/>
        <v>0158597</v>
      </c>
      <c r="F12" t="str">
        <f t="shared" si="4"/>
        <v>0158597</v>
      </c>
      <c r="G12">
        <v>221.3</v>
      </c>
      <c r="H12">
        <v>49</v>
      </c>
      <c r="I12" t="s">
        <v>61</v>
      </c>
      <c r="J12" t="s">
        <v>62</v>
      </c>
    </row>
    <row r="13" spans="1:13">
      <c r="A13" t="s">
        <v>810</v>
      </c>
      <c r="B13" t="str">
        <f t="shared" si="1"/>
        <v>Cersei Lannister</v>
      </c>
      <c r="C13" t="s">
        <v>63</v>
      </c>
      <c r="D13" t="str">
        <f t="shared" si="2"/>
        <v>0159526/</v>
      </c>
      <c r="E13" t="str">
        <f t="shared" si="3"/>
        <v>0159526</v>
      </c>
      <c r="F13" t="str">
        <f t="shared" si="4"/>
        <v>0159526</v>
      </c>
      <c r="G13">
        <v>201.45</v>
      </c>
      <c r="H13">
        <v>52</v>
      </c>
      <c r="I13" t="s">
        <v>64</v>
      </c>
      <c r="J13" t="s">
        <v>65</v>
      </c>
    </row>
    <row r="14" spans="1:13">
      <c r="A14" t="s">
        <v>66</v>
      </c>
      <c r="B14" t="str">
        <f t="shared" si="1"/>
        <v>Sansa Stark</v>
      </c>
      <c r="C14" t="s">
        <v>67</v>
      </c>
      <c r="D14" t="str">
        <f t="shared" si="2"/>
        <v>0158137/</v>
      </c>
      <c r="E14" t="str">
        <f t="shared" si="3"/>
        <v>0158137</v>
      </c>
      <c r="F14" t="str">
        <f t="shared" si="4"/>
        <v>0158137</v>
      </c>
      <c r="G14">
        <v>199.3</v>
      </c>
      <c r="H14">
        <v>47</v>
      </c>
      <c r="I14" t="s">
        <v>68</v>
      </c>
      <c r="J14" t="s">
        <v>69</v>
      </c>
    </row>
    <row r="15" spans="1:13" ht="16">
      <c r="A15" s="6" t="s">
        <v>831</v>
      </c>
      <c r="B15" t="str">
        <f t="shared" si="1"/>
        <v>Arya Stark</v>
      </c>
      <c r="C15" t="s">
        <v>70</v>
      </c>
      <c r="D15" t="str">
        <f t="shared" si="2"/>
        <v>0158604/</v>
      </c>
      <c r="E15" t="str">
        <f t="shared" si="3"/>
        <v>0158604</v>
      </c>
      <c r="F15" t="str">
        <f t="shared" si="4"/>
        <v>0158604</v>
      </c>
      <c r="G15">
        <v>189.15</v>
      </c>
      <c r="H15">
        <v>47</v>
      </c>
      <c r="I15" t="s">
        <v>71</v>
      </c>
      <c r="J15" t="s">
        <v>72</v>
      </c>
    </row>
    <row r="16" spans="1:13">
      <c r="A16" t="s">
        <v>73</v>
      </c>
      <c r="B16" t="str">
        <f t="shared" si="1"/>
        <v>Jaime Lannister</v>
      </c>
      <c r="C16" t="s">
        <v>74</v>
      </c>
      <c r="D16" t="str">
        <f t="shared" si="2"/>
        <v>0158527/</v>
      </c>
      <c r="E16" t="str">
        <f t="shared" si="3"/>
        <v>0158527</v>
      </c>
      <c r="F16" t="str">
        <f t="shared" si="4"/>
        <v>0158527</v>
      </c>
      <c r="G16">
        <v>162.30000000000001</v>
      </c>
      <c r="H16">
        <v>43</v>
      </c>
      <c r="I16" t="s">
        <v>75</v>
      </c>
      <c r="J16" t="s">
        <v>76</v>
      </c>
    </row>
    <row r="17" spans="1:10">
      <c r="A17" t="s">
        <v>77</v>
      </c>
      <c r="B17" t="str">
        <f t="shared" si="1"/>
        <v>Theon Greyjoy</v>
      </c>
      <c r="C17" t="s">
        <v>78</v>
      </c>
      <c r="D17" t="str">
        <f t="shared" si="2"/>
        <v>0158526/</v>
      </c>
      <c r="E17" t="str">
        <f t="shared" si="3"/>
        <v>0158526</v>
      </c>
      <c r="F17" t="str">
        <f t="shared" si="4"/>
        <v>0158526</v>
      </c>
      <c r="G17">
        <v>123.3</v>
      </c>
      <c r="H17">
        <v>39</v>
      </c>
      <c r="I17" t="s">
        <v>79</v>
      </c>
      <c r="J17" t="s">
        <v>80</v>
      </c>
    </row>
    <row r="18" spans="1:10">
      <c r="A18" t="s">
        <v>813</v>
      </c>
      <c r="B18" t="str">
        <f t="shared" si="1"/>
        <v>Samwell Tarly</v>
      </c>
      <c r="C18" t="s">
        <v>81</v>
      </c>
      <c r="D18" t="str">
        <f t="shared" si="2"/>
        <v>0244961/</v>
      </c>
      <c r="E18" t="str">
        <f t="shared" si="3"/>
        <v>0244961</v>
      </c>
      <c r="F18" t="str">
        <f t="shared" si="4"/>
        <v>0244961</v>
      </c>
      <c r="G18">
        <v>121.45</v>
      </c>
      <c r="H18">
        <v>37</v>
      </c>
      <c r="I18" t="s">
        <v>82</v>
      </c>
      <c r="J18" t="s">
        <v>83</v>
      </c>
    </row>
    <row r="19" spans="1:10">
      <c r="A19" t="s">
        <v>816</v>
      </c>
      <c r="B19" t="str">
        <f t="shared" si="1"/>
        <v>Jorah Mormont</v>
      </c>
      <c r="C19" t="s">
        <v>84</v>
      </c>
      <c r="D19" t="str">
        <f t="shared" si="2"/>
        <v>0158221/</v>
      </c>
      <c r="E19" t="str">
        <f t="shared" si="3"/>
        <v>0158221</v>
      </c>
      <c r="F19" t="str">
        <f t="shared" si="4"/>
        <v>0158221</v>
      </c>
      <c r="G19">
        <v>117.3</v>
      </c>
      <c r="H19">
        <v>42</v>
      </c>
      <c r="I19" t="s">
        <v>85</v>
      </c>
      <c r="J19" t="s">
        <v>86</v>
      </c>
    </row>
    <row r="20" spans="1:10">
      <c r="A20" t="s">
        <v>805</v>
      </c>
      <c r="B20" t="str">
        <f t="shared" si="1"/>
        <v>Petyr 'Littlefinger' Baelish</v>
      </c>
      <c r="C20" t="s">
        <v>87</v>
      </c>
      <c r="D20" t="str">
        <f t="shared" si="2"/>
        <v>0245982/</v>
      </c>
      <c r="E20" t="str">
        <f t="shared" si="3"/>
        <v>0245982</v>
      </c>
      <c r="F20" t="str">
        <f t="shared" si="4"/>
        <v>0245982</v>
      </c>
      <c r="G20">
        <v>102.15</v>
      </c>
      <c r="H20">
        <v>35</v>
      </c>
      <c r="I20" t="s">
        <v>88</v>
      </c>
      <c r="J20" t="s">
        <v>89</v>
      </c>
    </row>
    <row r="21" spans="1:10">
      <c r="A21" t="s">
        <v>90</v>
      </c>
      <c r="B21" t="str">
        <f t="shared" si="1"/>
        <v>Eddard 'Ned' Stark</v>
      </c>
      <c r="C21" t="s">
        <v>91</v>
      </c>
      <c r="D21" t="str">
        <f t="shared" si="2"/>
        <v>0154681/</v>
      </c>
      <c r="E21" t="str">
        <f t="shared" si="3"/>
        <v>0154681</v>
      </c>
      <c r="F21" t="str">
        <f t="shared" si="4"/>
        <v>0154681</v>
      </c>
      <c r="G21">
        <v>99.45</v>
      </c>
      <c r="H21">
        <v>16</v>
      </c>
      <c r="I21" t="s">
        <v>92</v>
      </c>
      <c r="J21" t="s">
        <v>93</v>
      </c>
    </row>
    <row r="22" spans="1:10">
      <c r="A22" t="s">
        <v>833</v>
      </c>
      <c r="B22" t="str">
        <f t="shared" si="1"/>
        <v>Brienne of Tarth</v>
      </c>
      <c r="C22" t="s">
        <v>95</v>
      </c>
      <c r="D22" t="str">
        <f t="shared" si="2"/>
        <v>0254503/</v>
      </c>
      <c r="E22" t="str">
        <f t="shared" si="3"/>
        <v>0254503</v>
      </c>
      <c r="F22" t="str">
        <f t="shared" si="4"/>
        <v>0254503</v>
      </c>
      <c r="G22">
        <v>89.3</v>
      </c>
      <c r="H22">
        <v>32</v>
      </c>
      <c r="I22" t="s">
        <v>96</v>
      </c>
      <c r="J22" t="s">
        <v>97</v>
      </c>
    </row>
    <row r="23" spans="1:10" ht="16">
      <c r="A23" s="6" t="s">
        <v>830</v>
      </c>
      <c r="B23" t="str">
        <f t="shared" si="1"/>
        <v>Davos Seaworth</v>
      </c>
      <c r="C23" t="s">
        <v>98</v>
      </c>
      <c r="D23" t="str">
        <f t="shared" si="2"/>
        <v>0255396/</v>
      </c>
      <c r="E23" t="str">
        <f t="shared" si="3"/>
        <v>0255396</v>
      </c>
      <c r="F23" t="str">
        <f t="shared" si="4"/>
        <v>0255396</v>
      </c>
      <c r="G23">
        <v>89.3</v>
      </c>
      <c r="H23">
        <v>29</v>
      </c>
      <c r="I23" t="s">
        <v>99</v>
      </c>
      <c r="J23" t="s">
        <v>100</v>
      </c>
    </row>
    <row r="24" spans="1:10">
      <c r="A24" t="s">
        <v>823</v>
      </c>
      <c r="B24" t="str">
        <f t="shared" si="1"/>
        <v>Bran Stark</v>
      </c>
      <c r="C24" t="s">
        <v>101</v>
      </c>
      <c r="D24" t="str">
        <f t="shared" si="2"/>
        <v>0234897/</v>
      </c>
      <c r="E24" t="str">
        <f t="shared" si="3"/>
        <v>0234897</v>
      </c>
      <c r="F24" t="str">
        <f t="shared" si="4"/>
        <v>0234897</v>
      </c>
      <c r="G24">
        <v>86</v>
      </c>
      <c r="H24">
        <v>30</v>
      </c>
      <c r="I24" t="s">
        <v>102</v>
      </c>
      <c r="J24" t="s">
        <v>103</v>
      </c>
    </row>
    <row r="25" spans="1:10">
      <c r="A25" t="s">
        <v>104</v>
      </c>
      <c r="B25" t="str">
        <f t="shared" si="1"/>
        <v>Catelyn Stark</v>
      </c>
      <c r="C25" t="s">
        <v>105</v>
      </c>
      <c r="D25" t="str">
        <f t="shared" si="2"/>
        <v>0145135/</v>
      </c>
      <c r="E25" t="str">
        <f t="shared" si="3"/>
        <v>0145135</v>
      </c>
      <c r="F25" t="str">
        <f t="shared" si="4"/>
        <v>0145135</v>
      </c>
      <c r="G25">
        <v>82.45</v>
      </c>
      <c r="H25">
        <v>26</v>
      </c>
      <c r="I25" t="s">
        <v>106</v>
      </c>
      <c r="J25" t="s">
        <v>107</v>
      </c>
    </row>
    <row r="26" spans="1:10">
      <c r="A26" t="s">
        <v>108</v>
      </c>
      <c r="B26" t="str">
        <f t="shared" si="1"/>
        <v>Lord Varys</v>
      </c>
      <c r="C26" t="s">
        <v>109</v>
      </c>
      <c r="D26" t="str">
        <f t="shared" si="2"/>
        <v>0249636/</v>
      </c>
      <c r="E26" t="str">
        <f t="shared" si="3"/>
        <v>0249636</v>
      </c>
      <c r="F26" t="str">
        <f t="shared" si="4"/>
        <v>0249636</v>
      </c>
      <c r="G26">
        <v>81.45</v>
      </c>
      <c r="H26">
        <v>36</v>
      </c>
      <c r="I26" t="s">
        <v>110</v>
      </c>
      <c r="J26" t="s">
        <v>111</v>
      </c>
    </row>
    <row r="27" spans="1:10">
      <c r="A27" t="s">
        <v>812</v>
      </c>
      <c r="B27" t="str">
        <f t="shared" si="1"/>
        <v>Tywin Lannister</v>
      </c>
      <c r="C27" t="s">
        <v>112</v>
      </c>
      <c r="D27" t="str">
        <f t="shared" si="2"/>
        <v>0242185/</v>
      </c>
      <c r="E27" t="str">
        <f t="shared" si="3"/>
        <v>0242185</v>
      </c>
      <c r="F27" t="str">
        <f t="shared" si="4"/>
        <v>0242185</v>
      </c>
      <c r="G27">
        <v>78.150000000000006</v>
      </c>
      <c r="H27">
        <v>27</v>
      </c>
      <c r="I27" t="s">
        <v>113</v>
      </c>
      <c r="J27" t="s">
        <v>114</v>
      </c>
    </row>
    <row r="28" spans="1:10">
      <c r="A28" t="s">
        <v>115</v>
      </c>
      <c r="B28" t="str">
        <f t="shared" si="1"/>
        <v>Margaery Tyrell</v>
      </c>
      <c r="C28" t="s">
        <v>116</v>
      </c>
      <c r="D28" t="str">
        <f t="shared" si="2"/>
        <v>0251974/</v>
      </c>
      <c r="E28" t="str">
        <f t="shared" si="3"/>
        <v>0251974</v>
      </c>
      <c r="F28" t="str">
        <f t="shared" si="4"/>
        <v>0251974</v>
      </c>
      <c r="G28">
        <v>78</v>
      </c>
      <c r="H28">
        <v>26</v>
      </c>
      <c r="I28" t="s">
        <v>117</v>
      </c>
      <c r="J28" t="s">
        <v>118</v>
      </c>
    </row>
    <row r="29" spans="1:10">
      <c r="A29" t="s">
        <v>806</v>
      </c>
      <c r="B29" t="str">
        <f t="shared" si="1"/>
        <v>Robb Stark</v>
      </c>
      <c r="C29" t="s">
        <v>119</v>
      </c>
      <c r="D29" t="str">
        <f t="shared" si="2"/>
        <v>0158596/</v>
      </c>
      <c r="E29" t="str">
        <f t="shared" si="3"/>
        <v>0158596</v>
      </c>
      <c r="F29" t="str">
        <f t="shared" si="4"/>
        <v>0158596</v>
      </c>
      <c r="G29">
        <v>77.45</v>
      </c>
      <c r="H29">
        <v>21</v>
      </c>
      <c r="I29" t="s">
        <v>120</v>
      </c>
      <c r="J29" t="s">
        <v>121</v>
      </c>
    </row>
    <row r="30" spans="1:10">
      <c r="A30" t="s">
        <v>817</v>
      </c>
      <c r="B30" t="str">
        <f t="shared" si="1"/>
        <v>Stannis Baratheon</v>
      </c>
      <c r="C30" t="s">
        <v>122</v>
      </c>
      <c r="D30" t="str">
        <f t="shared" si="2"/>
        <v>0250897/</v>
      </c>
      <c r="E30" t="str">
        <f t="shared" si="3"/>
        <v>0250897</v>
      </c>
      <c r="F30" t="str">
        <f t="shared" si="4"/>
        <v>0250897</v>
      </c>
      <c r="G30">
        <v>73.150000000000006</v>
      </c>
      <c r="H30">
        <v>24</v>
      </c>
      <c r="I30" t="s">
        <v>123</v>
      </c>
      <c r="J30" t="s">
        <v>124</v>
      </c>
    </row>
    <row r="31" spans="1:10">
      <c r="A31" t="s">
        <v>125</v>
      </c>
      <c r="B31" t="str">
        <f t="shared" si="1"/>
        <v>Sandor 'The Hound' Clegane</v>
      </c>
      <c r="C31" t="s">
        <v>126</v>
      </c>
      <c r="D31" t="str">
        <f t="shared" si="2"/>
        <v>0162882/</v>
      </c>
      <c r="E31" t="str">
        <f t="shared" si="3"/>
        <v>0162882</v>
      </c>
      <c r="F31" t="str">
        <f t="shared" si="4"/>
        <v>0162882</v>
      </c>
      <c r="G31">
        <v>72.45</v>
      </c>
      <c r="H31">
        <v>29</v>
      </c>
      <c r="I31" t="s">
        <v>127</v>
      </c>
      <c r="J31" t="s">
        <v>128</v>
      </c>
    </row>
    <row r="32" spans="1:10">
      <c r="A32" t="s">
        <v>129</v>
      </c>
      <c r="B32" t="str">
        <f t="shared" si="1"/>
        <v>Joffrey Baratheon</v>
      </c>
      <c r="C32" t="s">
        <v>130</v>
      </c>
      <c r="D32" t="str">
        <f t="shared" si="2"/>
        <v>0156278/</v>
      </c>
      <c r="E32" t="str">
        <f t="shared" si="3"/>
        <v>0156278</v>
      </c>
      <c r="F32" t="str">
        <f t="shared" si="4"/>
        <v>0156278</v>
      </c>
      <c r="G32">
        <v>70.150000000000006</v>
      </c>
      <c r="H32">
        <v>26</v>
      </c>
      <c r="I32" t="s">
        <v>131</v>
      </c>
      <c r="J32" t="s">
        <v>132</v>
      </c>
    </row>
    <row r="33" spans="1:10">
      <c r="A33" t="s">
        <v>133</v>
      </c>
      <c r="B33" t="str">
        <f t="shared" si="1"/>
        <v>Ramsay Bolton</v>
      </c>
      <c r="C33" t="s">
        <v>134</v>
      </c>
      <c r="D33" t="str">
        <f t="shared" si="2"/>
        <v>0321004/</v>
      </c>
      <c r="E33" t="str">
        <f t="shared" si="3"/>
        <v>0321004</v>
      </c>
      <c r="F33" t="str">
        <f t="shared" si="4"/>
        <v>0321004</v>
      </c>
      <c r="G33">
        <v>66</v>
      </c>
      <c r="H33">
        <v>20</v>
      </c>
      <c r="I33" t="s">
        <v>135</v>
      </c>
      <c r="J33" t="s">
        <v>136</v>
      </c>
    </row>
    <row r="34" spans="1:10">
      <c r="A34" t="s">
        <v>137</v>
      </c>
      <c r="B34" t="str">
        <f t="shared" si="1"/>
        <v>Melisandre</v>
      </c>
      <c r="C34" t="s">
        <v>138</v>
      </c>
      <c r="D34" t="str">
        <f t="shared" si="2"/>
        <v>0287523/</v>
      </c>
      <c r="E34" t="str">
        <f t="shared" si="3"/>
        <v>0287523</v>
      </c>
      <c r="F34" t="str">
        <f t="shared" si="4"/>
        <v>0287523</v>
      </c>
      <c r="G34">
        <v>65.45</v>
      </c>
      <c r="H34">
        <v>26</v>
      </c>
      <c r="I34" t="s">
        <v>139</v>
      </c>
      <c r="J34" t="s">
        <v>140</v>
      </c>
    </row>
    <row r="35" spans="1:10">
      <c r="A35" t="s">
        <v>141</v>
      </c>
      <c r="B35" t="str">
        <f t="shared" si="1"/>
        <v>Bronn</v>
      </c>
      <c r="C35" t="s">
        <v>142</v>
      </c>
      <c r="D35" t="str">
        <f t="shared" si="2"/>
        <v>0241345/</v>
      </c>
      <c r="E35" t="str">
        <f t="shared" si="3"/>
        <v>0241345</v>
      </c>
      <c r="F35" t="str">
        <f t="shared" si="4"/>
        <v>0241345</v>
      </c>
      <c r="G35">
        <v>64</v>
      </c>
      <c r="H35">
        <v>29</v>
      </c>
      <c r="I35" t="s">
        <v>143</v>
      </c>
      <c r="J35" t="s">
        <v>144</v>
      </c>
    </row>
    <row r="36" spans="1:10">
      <c r="A36" t="s">
        <v>145</v>
      </c>
      <c r="B36" t="str">
        <f t="shared" si="1"/>
        <v>Gilly</v>
      </c>
      <c r="C36" t="s">
        <v>146</v>
      </c>
      <c r="D36" t="str">
        <f t="shared" si="2"/>
        <v>0306819/</v>
      </c>
      <c r="E36" t="str">
        <f t="shared" si="3"/>
        <v>0306819</v>
      </c>
      <c r="F36" t="str">
        <f t="shared" si="4"/>
        <v>0306819</v>
      </c>
      <c r="G36">
        <v>52</v>
      </c>
      <c r="H36">
        <v>21</v>
      </c>
      <c r="I36" t="s">
        <v>147</v>
      </c>
      <c r="J36" t="s">
        <v>148</v>
      </c>
    </row>
    <row r="37" spans="1:10">
      <c r="A37" t="s">
        <v>808</v>
      </c>
      <c r="B37" t="str">
        <f t="shared" si="1"/>
        <v>Ygritte</v>
      </c>
      <c r="C37" t="s">
        <v>149</v>
      </c>
      <c r="D37" t="str">
        <f t="shared" si="2"/>
        <v>0304492/</v>
      </c>
      <c r="E37" t="str">
        <f t="shared" si="3"/>
        <v>0304492</v>
      </c>
      <c r="F37" t="str">
        <f t="shared" si="4"/>
        <v>0304492</v>
      </c>
      <c r="G37">
        <v>51</v>
      </c>
      <c r="H37">
        <v>17</v>
      </c>
      <c r="I37" t="s">
        <v>150</v>
      </c>
      <c r="J37" t="s">
        <v>151</v>
      </c>
    </row>
    <row r="38" spans="1:10">
      <c r="A38" t="s">
        <v>152</v>
      </c>
      <c r="B38" t="str">
        <f t="shared" si="1"/>
        <v>Shae</v>
      </c>
      <c r="C38" t="s">
        <v>153</v>
      </c>
      <c r="D38" t="str">
        <f t="shared" si="2"/>
        <v>0250564/</v>
      </c>
      <c r="E38" t="str">
        <f t="shared" si="3"/>
        <v>0250564</v>
      </c>
      <c r="F38" t="str">
        <f t="shared" si="4"/>
        <v>0250564</v>
      </c>
      <c r="G38">
        <v>47.15</v>
      </c>
      <c r="H38">
        <v>20</v>
      </c>
      <c r="I38" t="s">
        <v>154</v>
      </c>
      <c r="J38" t="s">
        <v>155</v>
      </c>
    </row>
    <row r="39" spans="1:10">
      <c r="A39" t="s">
        <v>809</v>
      </c>
      <c r="B39" t="str">
        <f t="shared" si="1"/>
        <v>Daario Naharis</v>
      </c>
      <c r="C39" t="s">
        <v>156</v>
      </c>
      <c r="D39" t="str">
        <f t="shared" si="2"/>
        <v>0335040/</v>
      </c>
      <c r="E39" t="str">
        <f t="shared" si="3"/>
        <v>0335040</v>
      </c>
      <c r="F39" t="str">
        <f t="shared" si="4"/>
        <v>0335040</v>
      </c>
      <c r="G39">
        <v>46</v>
      </c>
      <c r="H39">
        <v>21</v>
      </c>
      <c r="I39" t="s">
        <v>157</v>
      </c>
      <c r="J39" t="s">
        <v>158</v>
      </c>
    </row>
    <row r="40" spans="1:10">
      <c r="A40" t="s">
        <v>159</v>
      </c>
      <c r="B40" t="str">
        <f t="shared" si="1"/>
        <v>Missandei</v>
      </c>
      <c r="C40" t="s">
        <v>160</v>
      </c>
      <c r="D40" t="str">
        <f t="shared" si="2"/>
        <v>0316923/</v>
      </c>
      <c r="E40" t="str">
        <f t="shared" si="3"/>
        <v>0316923</v>
      </c>
      <c r="F40" t="str">
        <f t="shared" si="4"/>
        <v>0316923</v>
      </c>
      <c r="G40">
        <v>45.45</v>
      </c>
      <c r="H40">
        <v>29</v>
      </c>
      <c r="I40" t="s">
        <v>161</v>
      </c>
      <c r="J40" t="s">
        <v>162</v>
      </c>
    </row>
    <row r="41" spans="1:10">
      <c r="A41" t="s">
        <v>814</v>
      </c>
      <c r="B41" t="str">
        <f t="shared" si="1"/>
        <v>Tommen Baratheon</v>
      </c>
      <c r="C41" t="s">
        <v>163</v>
      </c>
      <c r="D41" t="str">
        <f t="shared" si="2"/>
        <v>0256424/</v>
      </c>
      <c r="E41" t="str">
        <f t="shared" si="3"/>
        <v>0256424</v>
      </c>
      <c r="F41" t="str">
        <f t="shared" si="4"/>
        <v>0256424</v>
      </c>
      <c r="G41">
        <v>43.15</v>
      </c>
      <c r="H41">
        <v>24</v>
      </c>
      <c r="I41" t="s">
        <v>164</v>
      </c>
      <c r="J41" t="s">
        <v>165</v>
      </c>
    </row>
    <row r="42" spans="1:10">
      <c r="A42" t="s">
        <v>821</v>
      </c>
      <c r="B42" t="str">
        <f t="shared" si="1"/>
        <v>Tormund Giantsbane</v>
      </c>
      <c r="C42" t="s">
        <v>166</v>
      </c>
      <c r="D42" t="str">
        <f t="shared" si="2"/>
        <v>0316925/</v>
      </c>
      <c r="E42" t="str">
        <f t="shared" si="3"/>
        <v>0316925</v>
      </c>
      <c r="F42" t="str">
        <f t="shared" si="4"/>
        <v>0316925</v>
      </c>
      <c r="G42">
        <v>41.45</v>
      </c>
      <c r="H42">
        <v>24</v>
      </c>
      <c r="I42" t="s">
        <v>167</v>
      </c>
      <c r="J42" t="s">
        <v>168</v>
      </c>
    </row>
    <row r="43" spans="1:10">
      <c r="A43" t="s">
        <v>169</v>
      </c>
      <c r="B43" t="str">
        <f t="shared" si="1"/>
        <v>Podrick Payne</v>
      </c>
      <c r="C43" t="s">
        <v>170</v>
      </c>
      <c r="D43" t="str">
        <f t="shared" si="2"/>
        <v>0306046/</v>
      </c>
      <c r="E43" t="str">
        <f t="shared" si="3"/>
        <v>0306046</v>
      </c>
      <c r="F43" t="str">
        <f t="shared" si="4"/>
        <v>0306046</v>
      </c>
      <c r="G43">
        <v>41.15</v>
      </c>
      <c r="H43">
        <v>26</v>
      </c>
      <c r="I43" t="s">
        <v>171</v>
      </c>
      <c r="J43" t="s">
        <v>172</v>
      </c>
    </row>
    <row r="44" spans="1:10">
      <c r="A44" t="s">
        <v>822</v>
      </c>
      <c r="B44" t="str">
        <f t="shared" si="1"/>
        <v>Olenna Tyrell</v>
      </c>
      <c r="C44" t="s">
        <v>173</v>
      </c>
      <c r="D44" t="str">
        <f t="shared" si="2"/>
        <v>0010188/</v>
      </c>
      <c r="E44" t="str">
        <f t="shared" si="3"/>
        <v>0010188</v>
      </c>
      <c r="F44" t="str">
        <f t="shared" si="4"/>
        <v>0010188</v>
      </c>
      <c r="G44">
        <v>38.15</v>
      </c>
      <c r="H44">
        <v>16</v>
      </c>
      <c r="I44" t="s">
        <v>174</v>
      </c>
      <c r="J44" t="s">
        <v>175</v>
      </c>
    </row>
    <row r="45" spans="1:10">
      <c r="A45" t="s">
        <v>176</v>
      </c>
      <c r="B45" t="str">
        <f t="shared" si="1"/>
        <v>High Sparrow</v>
      </c>
      <c r="C45" t="s">
        <v>177</v>
      </c>
      <c r="D45" t="str">
        <f t="shared" si="2"/>
        <v>0476559/</v>
      </c>
      <c r="E45" t="str">
        <f t="shared" si="3"/>
        <v>0476559</v>
      </c>
      <c r="F45" t="str">
        <f t="shared" si="4"/>
        <v>0476559</v>
      </c>
      <c r="G45">
        <v>37.299999999999997</v>
      </c>
      <c r="H45">
        <v>12</v>
      </c>
      <c r="I45" t="s">
        <v>178</v>
      </c>
      <c r="J45" t="s">
        <v>179</v>
      </c>
    </row>
    <row r="46" spans="1:10">
      <c r="A46" t="s">
        <v>180</v>
      </c>
      <c r="B46" t="str">
        <f t="shared" si="1"/>
        <v>Barristan Selmy</v>
      </c>
      <c r="C46" t="s">
        <v>181</v>
      </c>
      <c r="D46" t="str">
        <f t="shared" si="2"/>
        <v>0241346/</v>
      </c>
      <c r="E46" t="str">
        <f t="shared" si="3"/>
        <v>0241346</v>
      </c>
      <c r="F46" t="str">
        <f t="shared" si="4"/>
        <v>0241346</v>
      </c>
      <c r="G46">
        <v>37.15</v>
      </c>
      <c r="H46">
        <v>25</v>
      </c>
      <c r="I46" t="s">
        <v>182</v>
      </c>
      <c r="J46" t="s">
        <v>183</v>
      </c>
    </row>
    <row r="47" spans="1:10">
      <c r="A47" t="s">
        <v>184</v>
      </c>
      <c r="B47" t="str">
        <f t="shared" si="1"/>
        <v>Grand Maester Pycelle</v>
      </c>
      <c r="C47" t="s">
        <v>185</v>
      </c>
      <c r="D47" t="str">
        <f t="shared" si="2"/>
        <v>0232836/</v>
      </c>
      <c r="E47" t="str">
        <f t="shared" si="3"/>
        <v>0232836</v>
      </c>
      <c r="F47" t="str">
        <f t="shared" si="4"/>
        <v>0232836</v>
      </c>
      <c r="G47">
        <v>35.15</v>
      </c>
      <c r="H47">
        <v>31</v>
      </c>
      <c r="I47" t="s">
        <v>186</v>
      </c>
      <c r="J47" t="s">
        <v>187</v>
      </c>
    </row>
    <row r="48" spans="1:10">
      <c r="A48" t="s">
        <v>188</v>
      </c>
      <c r="B48" t="str">
        <f t="shared" si="1"/>
        <v>Loras Tyrell</v>
      </c>
      <c r="C48" t="s">
        <v>189</v>
      </c>
      <c r="D48" t="str">
        <f t="shared" si="2"/>
        <v>0231428/</v>
      </c>
      <c r="E48" t="str">
        <f t="shared" si="3"/>
        <v>0231428</v>
      </c>
      <c r="F48" t="str">
        <f t="shared" si="4"/>
        <v>0231428</v>
      </c>
      <c r="G48">
        <v>33</v>
      </c>
      <c r="H48">
        <v>20</v>
      </c>
      <c r="I48" t="s">
        <v>190</v>
      </c>
      <c r="J48" t="s">
        <v>191</v>
      </c>
    </row>
    <row r="49" spans="1:10">
      <c r="A49" t="s">
        <v>192</v>
      </c>
      <c r="B49" t="str">
        <f t="shared" si="1"/>
        <v>Grey Worm</v>
      </c>
      <c r="C49" t="s">
        <v>193</v>
      </c>
      <c r="D49" t="str">
        <f t="shared" si="2"/>
        <v>0335038/</v>
      </c>
      <c r="E49" t="str">
        <f t="shared" si="3"/>
        <v>0335038</v>
      </c>
      <c r="F49" t="str">
        <f t="shared" si="4"/>
        <v>0335038</v>
      </c>
      <c r="G49">
        <v>32.15</v>
      </c>
      <c r="H49">
        <v>24</v>
      </c>
      <c r="I49" t="s">
        <v>194</v>
      </c>
      <c r="J49" t="s">
        <v>195</v>
      </c>
    </row>
    <row r="50" spans="1:10">
      <c r="A50" t="s">
        <v>196</v>
      </c>
      <c r="B50" t="str">
        <f t="shared" si="1"/>
        <v>Talisa Maegyr</v>
      </c>
      <c r="C50" t="s">
        <v>197</v>
      </c>
      <c r="D50" t="str">
        <f t="shared" si="2"/>
        <v>0305007/</v>
      </c>
      <c r="E50" t="str">
        <f t="shared" si="3"/>
        <v>0305007</v>
      </c>
      <c r="F50" t="str">
        <f t="shared" si="4"/>
        <v>0305007</v>
      </c>
      <c r="G50">
        <v>30.45</v>
      </c>
      <c r="H50">
        <v>12</v>
      </c>
      <c r="I50" t="s">
        <v>198</v>
      </c>
      <c r="J50" t="s">
        <v>199</v>
      </c>
    </row>
    <row r="51" spans="1:10">
      <c r="A51" t="s">
        <v>200</v>
      </c>
      <c r="B51" t="str">
        <f t="shared" si="1"/>
        <v>Robert Baratheon</v>
      </c>
      <c r="C51" t="s">
        <v>201</v>
      </c>
      <c r="D51" t="str">
        <f t="shared" si="2"/>
        <v>0155776/</v>
      </c>
      <c r="E51" t="str">
        <f t="shared" si="3"/>
        <v>0155776</v>
      </c>
      <c r="F51" t="str">
        <f t="shared" si="4"/>
        <v>0155776</v>
      </c>
      <c r="G51">
        <v>30.3</v>
      </c>
      <c r="H51">
        <v>7</v>
      </c>
      <c r="I51" t="s">
        <v>202</v>
      </c>
      <c r="J51" t="s">
        <v>203</v>
      </c>
    </row>
    <row r="52" spans="1:10">
      <c r="A52" t="s">
        <v>204</v>
      </c>
      <c r="B52" t="str">
        <f t="shared" si="1"/>
        <v>Roose Bolton</v>
      </c>
      <c r="C52" t="s">
        <v>205</v>
      </c>
      <c r="D52" t="str">
        <f t="shared" si="2"/>
        <v>0305006/</v>
      </c>
      <c r="E52" t="str">
        <f t="shared" si="3"/>
        <v>0305006</v>
      </c>
      <c r="F52" t="str">
        <f t="shared" si="4"/>
        <v>0305006</v>
      </c>
      <c r="G52">
        <v>30.15</v>
      </c>
      <c r="H52">
        <v>19</v>
      </c>
      <c r="I52" t="s">
        <v>206</v>
      </c>
      <c r="J52" t="s">
        <v>207</v>
      </c>
    </row>
    <row r="53" spans="1:10">
      <c r="A53" t="s">
        <v>208</v>
      </c>
      <c r="B53" t="str">
        <f t="shared" si="1"/>
        <v>Osha</v>
      </c>
      <c r="C53" t="s">
        <v>209</v>
      </c>
      <c r="D53" t="str">
        <f t="shared" si="2"/>
        <v>0295802/</v>
      </c>
      <c r="E53" t="str">
        <f t="shared" si="3"/>
        <v>0295802</v>
      </c>
      <c r="F53" t="str">
        <f t="shared" si="4"/>
        <v>0295802</v>
      </c>
      <c r="G53">
        <v>29.45</v>
      </c>
      <c r="H53">
        <v>16</v>
      </c>
      <c r="I53" t="s">
        <v>210</v>
      </c>
      <c r="J53" t="s">
        <v>211</v>
      </c>
    </row>
    <row r="54" spans="1:10">
      <c r="A54" t="s">
        <v>212</v>
      </c>
      <c r="B54" t="str">
        <f t="shared" si="1"/>
        <v>Eddison Tollett</v>
      </c>
      <c r="C54" t="s">
        <v>213</v>
      </c>
      <c r="D54" t="str">
        <f t="shared" si="2"/>
        <v>0305008/</v>
      </c>
      <c r="E54" t="str">
        <f t="shared" si="3"/>
        <v>0305008</v>
      </c>
      <c r="F54" t="str">
        <f t="shared" si="4"/>
        <v>0305008</v>
      </c>
      <c r="G54">
        <v>29.15</v>
      </c>
      <c r="H54">
        <v>29</v>
      </c>
      <c r="I54" t="s">
        <v>214</v>
      </c>
      <c r="J54" t="s">
        <v>215</v>
      </c>
    </row>
    <row r="55" spans="1:10">
      <c r="A55" t="s">
        <v>216</v>
      </c>
      <c r="B55" t="str">
        <f t="shared" si="1"/>
        <v>Hodor</v>
      </c>
      <c r="C55" t="s">
        <v>217</v>
      </c>
      <c r="D55" t="str">
        <f t="shared" si="2"/>
        <v>0238584/</v>
      </c>
      <c r="E55" t="str">
        <f t="shared" si="3"/>
        <v>0238584</v>
      </c>
      <c r="F55" t="str">
        <f t="shared" si="4"/>
        <v>0238584</v>
      </c>
      <c r="G55">
        <v>29</v>
      </c>
      <c r="H55">
        <v>23</v>
      </c>
      <c r="I55" t="s">
        <v>218</v>
      </c>
      <c r="J55" t="s">
        <v>219</v>
      </c>
    </row>
    <row r="56" spans="1:10">
      <c r="A56" t="s">
        <v>220</v>
      </c>
      <c r="B56" t="str">
        <f t="shared" si="1"/>
        <v>Gendry</v>
      </c>
      <c r="C56" t="s">
        <v>221</v>
      </c>
      <c r="D56" t="str">
        <f t="shared" si="2"/>
        <v>0300040/</v>
      </c>
      <c r="E56" t="str">
        <f t="shared" si="3"/>
        <v>0300040</v>
      </c>
      <c r="F56" t="str">
        <f t="shared" si="4"/>
        <v>0300040</v>
      </c>
      <c r="G56">
        <v>28.45</v>
      </c>
      <c r="H56">
        <v>17</v>
      </c>
      <c r="I56" t="s">
        <v>222</v>
      </c>
      <c r="J56" t="s">
        <v>223</v>
      </c>
    </row>
    <row r="57" spans="1:10">
      <c r="A57" t="s">
        <v>224</v>
      </c>
      <c r="B57" t="str">
        <f t="shared" si="1"/>
        <v>Oberyn Martell</v>
      </c>
      <c r="C57" t="s">
        <v>225</v>
      </c>
      <c r="D57" t="str">
        <f t="shared" si="2"/>
        <v>0392307/</v>
      </c>
      <c r="E57" t="str">
        <f t="shared" si="3"/>
        <v>0392307</v>
      </c>
      <c r="F57" t="str">
        <f t="shared" si="4"/>
        <v>0392307</v>
      </c>
      <c r="G57">
        <v>28.3</v>
      </c>
      <c r="H57">
        <v>7</v>
      </c>
      <c r="I57" t="s">
        <v>226</v>
      </c>
      <c r="J57" t="s">
        <v>227</v>
      </c>
    </row>
    <row r="58" spans="1:10">
      <c r="A58" t="s">
        <v>228</v>
      </c>
      <c r="B58" t="str">
        <f t="shared" si="1"/>
        <v>Yara Greyjoy</v>
      </c>
      <c r="C58" t="s">
        <v>229</v>
      </c>
      <c r="D58" t="str">
        <f t="shared" si="2"/>
        <v>0300217/</v>
      </c>
      <c r="E58" t="str">
        <f t="shared" si="3"/>
        <v>0300217</v>
      </c>
      <c r="F58" t="str">
        <f t="shared" si="4"/>
        <v>0300217</v>
      </c>
      <c r="G58">
        <v>27</v>
      </c>
      <c r="H58">
        <v>12</v>
      </c>
      <c r="I58" t="s">
        <v>230</v>
      </c>
      <c r="J58" t="s">
        <v>231</v>
      </c>
    </row>
    <row r="59" spans="1:10">
      <c r="A59" t="s">
        <v>232</v>
      </c>
      <c r="B59" t="str">
        <f t="shared" si="1"/>
        <v>Meera Reed</v>
      </c>
      <c r="C59" t="s">
        <v>233</v>
      </c>
      <c r="D59" t="str">
        <f t="shared" si="2"/>
        <v>0316928/</v>
      </c>
      <c r="E59" t="str">
        <f t="shared" si="3"/>
        <v>0316928</v>
      </c>
      <c r="F59" t="str">
        <f t="shared" si="4"/>
        <v>0316928</v>
      </c>
      <c r="G59">
        <v>27</v>
      </c>
      <c r="H59">
        <v>13</v>
      </c>
      <c r="I59" t="s">
        <v>234</v>
      </c>
      <c r="J59" t="s">
        <v>235</v>
      </c>
    </row>
    <row r="60" spans="1:10">
      <c r="A60" t="s">
        <v>236</v>
      </c>
      <c r="B60" t="str">
        <f t="shared" si="1"/>
        <v>Jaqen H'ghar</v>
      </c>
      <c r="C60" t="s">
        <v>237</v>
      </c>
      <c r="D60" t="str">
        <f t="shared" si="2"/>
        <v>0259179/</v>
      </c>
      <c r="E60" t="str">
        <f t="shared" si="3"/>
        <v>0259179</v>
      </c>
      <c r="F60" t="str">
        <f t="shared" si="4"/>
        <v>0259179</v>
      </c>
      <c r="G60">
        <v>26.3</v>
      </c>
      <c r="H60">
        <v>18</v>
      </c>
      <c r="I60" t="s">
        <v>238</v>
      </c>
      <c r="J60" t="s">
        <v>239</v>
      </c>
    </row>
    <row r="61" spans="1:10">
      <c r="A61" t="s">
        <v>240</v>
      </c>
      <c r="B61" t="str">
        <f t="shared" si="1"/>
        <v>Alliser Thorne</v>
      </c>
      <c r="C61" t="s">
        <v>241</v>
      </c>
      <c r="D61" t="str">
        <f t="shared" si="2"/>
        <v>0246938/</v>
      </c>
      <c r="E61" t="str">
        <f t="shared" si="3"/>
        <v>0246938</v>
      </c>
      <c r="F61" t="str">
        <f t="shared" si="4"/>
        <v>0246938</v>
      </c>
      <c r="G61">
        <v>26</v>
      </c>
      <c r="H61">
        <v>19</v>
      </c>
      <c r="I61" t="s">
        <v>242</v>
      </c>
      <c r="J61" t="s">
        <v>243</v>
      </c>
    </row>
    <row r="62" spans="1:10">
      <c r="A62" t="s">
        <v>244</v>
      </c>
      <c r="B62" t="str">
        <f t="shared" si="1"/>
        <v>Khal Drogo</v>
      </c>
      <c r="C62" t="s">
        <v>245</v>
      </c>
      <c r="D62" t="str">
        <f t="shared" si="2"/>
        <v>0171388/</v>
      </c>
      <c r="E62" t="str">
        <f t="shared" si="3"/>
        <v>0171388</v>
      </c>
      <c r="F62" t="str">
        <f t="shared" si="4"/>
        <v>0171388</v>
      </c>
      <c r="G62">
        <v>25</v>
      </c>
      <c r="H62">
        <v>10</v>
      </c>
      <c r="I62" t="s">
        <v>246</v>
      </c>
      <c r="J62" t="s">
        <v>247</v>
      </c>
    </row>
    <row r="63" spans="1:10">
      <c r="A63" t="s">
        <v>248</v>
      </c>
      <c r="B63" t="str">
        <f t="shared" si="1"/>
        <v>Renly Baratheon</v>
      </c>
      <c r="C63" t="s">
        <v>249</v>
      </c>
      <c r="D63" t="str">
        <f t="shared" si="2"/>
        <v>0246253/</v>
      </c>
      <c r="E63" t="str">
        <f t="shared" si="3"/>
        <v>0246253</v>
      </c>
      <c r="F63" t="str">
        <f t="shared" si="4"/>
        <v>0246253</v>
      </c>
      <c r="G63">
        <v>24</v>
      </c>
      <c r="H63">
        <v>8</v>
      </c>
      <c r="I63" t="s">
        <v>250</v>
      </c>
      <c r="J63" t="s">
        <v>251</v>
      </c>
    </row>
    <row r="64" spans="1:10">
      <c r="A64" t="s">
        <v>252</v>
      </c>
      <c r="B64" t="str">
        <f t="shared" si="1"/>
        <v>Maester Luwin</v>
      </c>
      <c r="C64" t="s">
        <v>253</v>
      </c>
      <c r="D64" t="str">
        <f t="shared" si="2"/>
        <v>0171393/</v>
      </c>
      <c r="E64" t="str">
        <f t="shared" si="3"/>
        <v>0171393</v>
      </c>
      <c r="F64" t="str">
        <f t="shared" si="4"/>
        <v>0171393</v>
      </c>
      <c r="G64">
        <v>23.3</v>
      </c>
      <c r="H64">
        <v>13</v>
      </c>
      <c r="I64" t="s">
        <v>254</v>
      </c>
      <c r="J64" t="s">
        <v>255</v>
      </c>
    </row>
    <row r="65" spans="1:10">
      <c r="A65" t="s">
        <v>256</v>
      </c>
      <c r="B65" t="str">
        <f t="shared" si="1"/>
        <v>Ros</v>
      </c>
      <c r="C65" t="s">
        <v>257</v>
      </c>
      <c r="D65" t="str">
        <f t="shared" si="2"/>
        <v>0010187/</v>
      </c>
      <c r="E65" t="str">
        <f t="shared" si="3"/>
        <v>0010187</v>
      </c>
      <c r="F65" t="str">
        <f t="shared" si="4"/>
        <v>0010187</v>
      </c>
      <c r="G65">
        <v>21.45</v>
      </c>
      <c r="H65">
        <v>14</v>
      </c>
      <c r="I65" t="s">
        <v>258</v>
      </c>
      <c r="J65" t="s">
        <v>259</v>
      </c>
    </row>
    <row r="66" spans="1:10">
      <c r="A66" t="s">
        <v>260</v>
      </c>
      <c r="B66" t="str">
        <f t="shared" si="1"/>
        <v>Grenn</v>
      </c>
      <c r="C66" t="s">
        <v>261</v>
      </c>
      <c r="D66" t="str">
        <f t="shared" si="2"/>
        <v>0251496/</v>
      </c>
      <c r="E66" t="str">
        <f t="shared" si="3"/>
        <v>0251496</v>
      </c>
      <c r="F66" t="str">
        <f t="shared" si="4"/>
        <v>0251496</v>
      </c>
      <c r="G66">
        <v>21.15</v>
      </c>
      <c r="H66">
        <v>22</v>
      </c>
      <c r="I66" t="s">
        <v>262</v>
      </c>
      <c r="J66" t="s">
        <v>263</v>
      </c>
    </row>
    <row r="67" spans="1:10">
      <c r="A67" t="s">
        <v>264</v>
      </c>
      <c r="B67" t="str">
        <f t="shared" si="1"/>
        <v>Mance Rayder</v>
      </c>
      <c r="C67" t="s">
        <v>265</v>
      </c>
      <c r="D67" t="str">
        <f t="shared" si="2"/>
        <v>0335039/</v>
      </c>
      <c r="E67" t="str">
        <f t="shared" si="3"/>
        <v>0335039</v>
      </c>
      <c r="F67" t="str">
        <f t="shared" si="4"/>
        <v>0335039</v>
      </c>
      <c r="G67">
        <v>21</v>
      </c>
      <c r="H67">
        <v>5</v>
      </c>
      <c r="I67" t="s">
        <v>266</v>
      </c>
      <c r="J67" t="s">
        <v>267</v>
      </c>
    </row>
    <row r="68" spans="1:10">
      <c r="A68" t="s">
        <v>268</v>
      </c>
      <c r="B68" t="str">
        <f t="shared" si="1"/>
        <v>Jeor Mormont</v>
      </c>
      <c r="C68" t="s">
        <v>269</v>
      </c>
      <c r="D68" t="str">
        <f t="shared" si="2"/>
        <v>0251492/</v>
      </c>
      <c r="E68" t="str">
        <f t="shared" si="3"/>
        <v>0251492</v>
      </c>
      <c r="F68" t="str">
        <f t="shared" si="4"/>
        <v>0251492</v>
      </c>
      <c r="G68">
        <v>21</v>
      </c>
      <c r="H68">
        <v>12</v>
      </c>
      <c r="I68" t="s">
        <v>270</v>
      </c>
      <c r="J68" t="s">
        <v>271</v>
      </c>
    </row>
    <row r="69" spans="1:10">
      <c r="A69" t="s">
        <v>272</v>
      </c>
      <c r="B69" t="str">
        <f t="shared" si="1"/>
        <v>Viserys Targaryen</v>
      </c>
      <c r="C69" t="s">
        <v>273</v>
      </c>
      <c r="D69" t="str">
        <f t="shared" si="2"/>
        <v>0155775/</v>
      </c>
      <c r="E69" t="str">
        <f t="shared" si="3"/>
        <v>0155775</v>
      </c>
      <c r="F69" t="str">
        <f t="shared" si="4"/>
        <v>0155775</v>
      </c>
      <c r="G69">
        <v>20.3</v>
      </c>
      <c r="H69">
        <v>6</v>
      </c>
      <c r="I69" t="s">
        <v>274</v>
      </c>
      <c r="J69" t="s">
        <v>275</v>
      </c>
    </row>
    <row r="70" spans="1:10">
      <c r="A70" t="s">
        <v>276</v>
      </c>
      <c r="B70" t="str">
        <f t="shared" si="1"/>
        <v>Qyburn</v>
      </c>
      <c r="C70" t="s">
        <v>277</v>
      </c>
      <c r="D70" t="str">
        <f t="shared" si="2"/>
        <v>0316929/</v>
      </c>
      <c r="E70" t="str">
        <f t="shared" si="3"/>
        <v>0316929</v>
      </c>
      <c r="F70" t="str">
        <f t="shared" si="4"/>
        <v>0316929</v>
      </c>
      <c r="G70">
        <v>19.149999999999999</v>
      </c>
      <c r="H70">
        <v>14</v>
      </c>
      <c r="I70" t="s">
        <v>278</v>
      </c>
      <c r="J70" t="s">
        <v>279</v>
      </c>
    </row>
    <row r="71" spans="1:10">
      <c r="A71" t="s">
        <v>280</v>
      </c>
      <c r="B71" t="str">
        <f t="shared" si="1"/>
        <v>Jojen Reed</v>
      </c>
      <c r="C71" t="s">
        <v>281</v>
      </c>
      <c r="D71" t="str">
        <f t="shared" si="2"/>
        <v>0316921/</v>
      </c>
      <c r="E71" t="str">
        <f t="shared" si="3"/>
        <v>0316921</v>
      </c>
      <c r="F71" t="str">
        <f t="shared" si="4"/>
        <v>0316921</v>
      </c>
      <c r="G71">
        <v>19</v>
      </c>
      <c r="H71">
        <v>10</v>
      </c>
      <c r="I71" t="s">
        <v>282</v>
      </c>
      <c r="J71" t="s">
        <v>283</v>
      </c>
    </row>
    <row r="72" spans="1:10">
      <c r="A72" t="s">
        <v>284</v>
      </c>
      <c r="B72" t="str">
        <f t="shared" si="1"/>
        <v>Maester Aemon</v>
      </c>
      <c r="C72" t="s">
        <v>285</v>
      </c>
      <c r="D72" t="str">
        <f t="shared" si="2"/>
        <v>0246936/</v>
      </c>
      <c r="E72" t="str">
        <f t="shared" si="3"/>
        <v>0246936</v>
      </c>
      <c r="F72" t="str">
        <f t="shared" si="4"/>
        <v>0246936</v>
      </c>
      <c r="G72">
        <v>19</v>
      </c>
      <c r="H72">
        <v>11</v>
      </c>
      <c r="I72" t="s">
        <v>286</v>
      </c>
      <c r="J72" t="s">
        <v>287</v>
      </c>
    </row>
    <row r="73" spans="1:10">
      <c r="A73" t="s">
        <v>288</v>
      </c>
      <c r="B73" t="str">
        <f t="shared" si="1"/>
        <v>Ellaria Sand</v>
      </c>
      <c r="C73" t="s">
        <v>289</v>
      </c>
      <c r="D73" t="str">
        <f t="shared" si="2"/>
        <v>0309687/</v>
      </c>
      <c r="E73" t="str">
        <f t="shared" si="3"/>
        <v>0309687</v>
      </c>
      <c r="F73" t="str">
        <f t="shared" si="4"/>
        <v>0309687</v>
      </c>
      <c r="G73">
        <v>18.3</v>
      </c>
      <c r="H73">
        <v>11</v>
      </c>
      <c r="I73" t="s">
        <v>290</v>
      </c>
      <c r="J73" t="s">
        <v>291</v>
      </c>
    </row>
    <row r="74" spans="1:10">
      <c r="A74" t="s">
        <v>292</v>
      </c>
      <c r="B74" t="str">
        <f t="shared" si="1"/>
        <v>Lancel Lannister</v>
      </c>
      <c r="C74" t="s">
        <v>293</v>
      </c>
      <c r="D74" t="str">
        <f t="shared" si="2"/>
        <v>0376927/</v>
      </c>
      <c r="E74" t="str">
        <f t="shared" si="3"/>
        <v>0376927</v>
      </c>
      <c r="F74" t="str">
        <f t="shared" si="4"/>
        <v>0376927</v>
      </c>
      <c r="G74">
        <v>18.3</v>
      </c>
      <c r="H74">
        <v>17</v>
      </c>
      <c r="I74" t="s">
        <v>294</v>
      </c>
      <c r="J74" t="s">
        <v>295</v>
      </c>
    </row>
    <row r="75" spans="1:10">
      <c r="A75" t="s">
        <v>815</v>
      </c>
      <c r="B75" t="str">
        <f t="shared" ref="B75:B138" si="5">TRIM(A75)</f>
        <v>Shireen Baratheon</v>
      </c>
      <c r="C75" t="s">
        <v>296</v>
      </c>
      <c r="D75" t="str">
        <f t="shared" ref="D75:D138" si="6">RIGHT(C75,8)</f>
        <v>0306346/</v>
      </c>
      <c r="E75" t="str">
        <f t="shared" ref="E75:E138" si="7">LEFT(D75,7)</f>
        <v>0306346</v>
      </c>
      <c r="F75" t="str">
        <f t="shared" ref="F75:F138" si="8">LEFT(RIGHT(C75,8),7)</f>
        <v>0306346</v>
      </c>
      <c r="G75">
        <v>18.149999999999999</v>
      </c>
      <c r="H75">
        <v>10</v>
      </c>
      <c r="I75" t="s">
        <v>297</v>
      </c>
      <c r="J75" t="s">
        <v>298</v>
      </c>
    </row>
    <row r="76" spans="1:10">
      <c r="A76" t="s">
        <v>299</v>
      </c>
      <c r="B76" t="str">
        <f t="shared" si="5"/>
        <v>Edmure Tully</v>
      </c>
      <c r="C76" t="s">
        <v>300</v>
      </c>
      <c r="D76" t="str">
        <f t="shared" si="6"/>
        <v>0316931/</v>
      </c>
      <c r="E76" t="str">
        <f t="shared" si="7"/>
        <v>0316931</v>
      </c>
      <c r="F76" t="str">
        <f t="shared" si="8"/>
        <v>0316931</v>
      </c>
      <c r="G76">
        <v>17.45</v>
      </c>
      <c r="H76">
        <v>8</v>
      </c>
      <c r="I76" t="s">
        <v>301</v>
      </c>
      <c r="J76" t="s">
        <v>302</v>
      </c>
    </row>
    <row r="77" spans="1:10">
      <c r="A77" t="s">
        <v>303</v>
      </c>
      <c r="B77" t="str">
        <f t="shared" si="5"/>
        <v>Gregor Clegane</v>
      </c>
      <c r="C77" t="s">
        <v>304</v>
      </c>
      <c r="D77" t="str">
        <f t="shared" si="6"/>
        <v>0245401/</v>
      </c>
      <c r="E77" t="str">
        <f t="shared" si="7"/>
        <v>0245401</v>
      </c>
      <c r="F77" t="str">
        <f t="shared" si="8"/>
        <v>0245401</v>
      </c>
      <c r="G77">
        <v>17.149999999999999</v>
      </c>
      <c r="H77">
        <v>14</v>
      </c>
      <c r="I77" t="s">
        <v>305</v>
      </c>
      <c r="J77" t="s">
        <v>306</v>
      </c>
    </row>
    <row r="78" spans="1:10">
      <c r="A78" t="s">
        <v>307</v>
      </c>
      <c r="B78" t="str">
        <f t="shared" si="5"/>
        <v>Lysa Arryn</v>
      </c>
      <c r="C78" t="s">
        <v>308</v>
      </c>
      <c r="D78" t="str">
        <f t="shared" si="6"/>
        <v>0251736/</v>
      </c>
      <c r="E78" t="str">
        <f t="shared" si="7"/>
        <v>0251736</v>
      </c>
      <c r="F78" t="str">
        <f t="shared" si="8"/>
        <v>0251736</v>
      </c>
      <c r="G78">
        <v>16.3</v>
      </c>
      <c r="H78">
        <v>5</v>
      </c>
      <c r="I78" t="s">
        <v>309</v>
      </c>
      <c r="J78" t="s">
        <v>310</v>
      </c>
    </row>
    <row r="79" spans="1:10">
      <c r="A79" t="s">
        <v>311</v>
      </c>
      <c r="B79" t="str">
        <f t="shared" si="5"/>
        <v>Meryn Trant</v>
      </c>
      <c r="C79" t="s">
        <v>312</v>
      </c>
      <c r="D79" t="str">
        <f t="shared" si="6"/>
        <v>0246933/</v>
      </c>
      <c r="E79" t="str">
        <f t="shared" si="7"/>
        <v>0246933</v>
      </c>
      <c r="F79" t="str">
        <f t="shared" si="8"/>
        <v>0246933</v>
      </c>
      <c r="G79">
        <v>16</v>
      </c>
      <c r="H79">
        <v>18</v>
      </c>
      <c r="I79" t="s">
        <v>313</v>
      </c>
      <c r="J79" t="s">
        <v>314</v>
      </c>
    </row>
    <row r="80" spans="1:10">
      <c r="A80" t="s">
        <v>315</v>
      </c>
      <c r="B80" t="str">
        <f t="shared" si="5"/>
        <v>Brynden 'Blackfish' Tully</v>
      </c>
      <c r="C80" t="s">
        <v>316</v>
      </c>
      <c r="D80" t="str">
        <f t="shared" si="6"/>
        <v>0381563/</v>
      </c>
      <c r="E80" t="str">
        <f t="shared" si="7"/>
        <v>0381563</v>
      </c>
      <c r="F80" t="str">
        <f t="shared" si="8"/>
        <v>0381563</v>
      </c>
      <c r="G80">
        <v>16</v>
      </c>
      <c r="H80">
        <v>7</v>
      </c>
      <c r="I80" t="s">
        <v>317</v>
      </c>
      <c r="J80" t="s">
        <v>318</v>
      </c>
    </row>
    <row r="81" spans="1:10">
      <c r="A81" t="s">
        <v>319</v>
      </c>
      <c r="B81" t="str">
        <f t="shared" si="5"/>
        <v>Walder Frey</v>
      </c>
      <c r="C81" t="s">
        <v>320</v>
      </c>
      <c r="D81" t="str">
        <f t="shared" si="6"/>
        <v>0305328/</v>
      </c>
      <c r="E81" t="str">
        <f t="shared" si="7"/>
        <v>0305328</v>
      </c>
      <c r="F81" t="str">
        <f t="shared" si="8"/>
        <v>0305328</v>
      </c>
      <c r="G81">
        <v>15.45</v>
      </c>
      <c r="H81">
        <v>5</v>
      </c>
      <c r="I81" t="s">
        <v>321</v>
      </c>
      <c r="J81" t="s">
        <v>322</v>
      </c>
    </row>
    <row r="82" spans="1:10">
      <c r="A82" t="s">
        <v>323</v>
      </c>
      <c r="B82" t="str">
        <f t="shared" si="5"/>
        <v>Thoros of Myr</v>
      </c>
      <c r="C82" t="s">
        <v>324</v>
      </c>
      <c r="D82" t="str">
        <f t="shared" si="6"/>
        <v>0316927/</v>
      </c>
      <c r="E82" t="str">
        <f t="shared" si="7"/>
        <v>0316927</v>
      </c>
      <c r="F82" t="str">
        <f t="shared" si="8"/>
        <v>0316927</v>
      </c>
      <c r="G82">
        <v>15</v>
      </c>
      <c r="H82">
        <v>7</v>
      </c>
      <c r="I82" t="s">
        <v>325</v>
      </c>
      <c r="J82" t="s">
        <v>326</v>
      </c>
    </row>
    <row r="83" spans="1:10">
      <c r="A83" t="s">
        <v>327</v>
      </c>
      <c r="B83" t="str">
        <f t="shared" si="5"/>
        <v>Janos Slynt</v>
      </c>
      <c r="C83" t="s">
        <v>328</v>
      </c>
      <c r="D83" t="str">
        <f t="shared" si="6"/>
        <v>0300651/</v>
      </c>
      <c r="E83" t="str">
        <f t="shared" si="7"/>
        <v>0300651</v>
      </c>
      <c r="F83" t="str">
        <f t="shared" si="8"/>
        <v>0300651</v>
      </c>
      <c r="G83">
        <v>14.15</v>
      </c>
      <c r="H83">
        <v>15</v>
      </c>
      <c r="I83" t="s">
        <v>329</v>
      </c>
      <c r="J83" t="s">
        <v>330</v>
      </c>
    </row>
    <row r="84" spans="1:10">
      <c r="A84" t="s">
        <v>331</v>
      </c>
      <c r="B84" t="str">
        <f t="shared" si="5"/>
        <v>Locke</v>
      </c>
      <c r="C84" t="s">
        <v>332</v>
      </c>
      <c r="D84" t="str">
        <f t="shared" si="6"/>
        <v>0045904/</v>
      </c>
      <c r="E84" t="str">
        <f t="shared" si="7"/>
        <v>0045904</v>
      </c>
      <c r="F84" t="str">
        <f t="shared" si="8"/>
        <v>0045904</v>
      </c>
      <c r="G84">
        <v>13</v>
      </c>
      <c r="H84">
        <v>8</v>
      </c>
      <c r="I84" t="s">
        <v>333</v>
      </c>
      <c r="J84" t="s">
        <v>334</v>
      </c>
    </row>
    <row r="85" spans="1:10">
      <c r="A85" t="s">
        <v>335</v>
      </c>
      <c r="B85" t="str">
        <f t="shared" si="5"/>
        <v>Myranda</v>
      </c>
      <c r="C85" t="s">
        <v>336</v>
      </c>
      <c r="D85" t="str">
        <f t="shared" si="6"/>
        <v>0316926/</v>
      </c>
      <c r="E85" t="str">
        <f t="shared" si="7"/>
        <v>0316926</v>
      </c>
      <c r="F85" t="str">
        <f t="shared" si="8"/>
        <v>0316926</v>
      </c>
      <c r="G85">
        <v>13</v>
      </c>
      <c r="H85">
        <v>8</v>
      </c>
      <c r="I85" t="s">
        <v>337</v>
      </c>
      <c r="J85" t="s">
        <v>338</v>
      </c>
    </row>
    <row r="86" spans="1:10">
      <c r="A86" t="s">
        <v>339</v>
      </c>
      <c r="B86" t="str">
        <f t="shared" si="5"/>
        <v>Rickon Stark</v>
      </c>
      <c r="C86" t="s">
        <v>340</v>
      </c>
      <c r="D86" t="str">
        <f t="shared" si="6"/>
        <v>0233141/</v>
      </c>
      <c r="E86" t="str">
        <f t="shared" si="7"/>
        <v>0233141</v>
      </c>
      <c r="F86" t="str">
        <f t="shared" si="8"/>
        <v>0233141</v>
      </c>
      <c r="G86">
        <v>12.45</v>
      </c>
      <c r="H86">
        <v>14</v>
      </c>
      <c r="I86" t="s">
        <v>341</v>
      </c>
      <c r="J86" t="s">
        <v>342</v>
      </c>
    </row>
    <row r="87" spans="1:10">
      <c r="A87" t="s">
        <v>343</v>
      </c>
      <c r="B87" t="str">
        <f t="shared" si="5"/>
        <v>Rodrik Cassel</v>
      </c>
      <c r="C87" t="s">
        <v>344</v>
      </c>
      <c r="D87" t="str">
        <f t="shared" si="6"/>
        <v>0171391/</v>
      </c>
      <c r="E87" t="str">
        <f t="shared" si="7"/>
        <v>0171391</v>
      </c>
      <c r="F87" t="str">
        <f t="shared" si="8"/>
        <v>0171391</v>
      </c>
      <c r="G87">
        <v>12.45</v>
      </c>
      <c r="H87">
        <v>15</v>
      </c>
      <c r="I87" t="s">
        <v>345</v>
      </c>
      <c r="J87" t="s">
        <v>346</v>
      </c>
    </row>
    <row r="88" spans="1:10">
      <c r="A88" t="s">
        <v>347</v>
      </c>
      <c r="B88" t="str">
        <f t="shared" si="5"/>
        <v>Waif</v>
      </c>
      <c r="C88" t="s">
        <v>348</v>
      </c>
      <c r="D88" t="str">
        <f t="shared" si="6"/>
        <v>0508054/</v>
      </c>
      <c r="E88" t="str">
        <f t="shared" si="7"/>
        <v>0508054</v>
      </c>
      <c r="F88" t="str">
        <f t="shared" si="8"/>
        <v>0508054</v>
      </c>
      <c r="G88">
        <v>12.45</v>
      </c>
      <c r="H88">
        <v>11</v>
      </c>
      <c r="I88" t="s">
        <v>349</v>
      </c>
      <c r="J88" t="s">
        <v>350</v>
      </c>
    </row>
    <row r="89" spans="1:10">
      <c r="A89" t="s">
        <v>351</v>
      </c>
      <c r="B89" t="str">
        <f t="shared" si="5"/>
        <v>Hot Pie</v>
      </c>
      <c r="C89" t="s">
        <v>352</v>
      </c>
      <c r="D89" t="str">
        <f t="shared" si="6"/>
        <v>0273432/</v>
      </c>
      <c r="E89" t="str">
        <f t="shared" si="7"/>
        <v>0273432</v>
      </c>
      <c r="F89" t="str">
        <f t="shared" si="8"/>
        <v>0273432</v>
      </c>
      <c r="G89">
        <v>12.45</v>
      </c>
      <c r="H89">
        <v>10</v>
      </c>
      <c r="I89" t="s">
        <v>353</v>
      </c>
      <c r="J89" t="s">
        <v>354</v>
      </c>
    </row>
    <row r="90" spans="1:10">
      <c r="A90" t="s">
        <v>355</v>
      </c>
      <c r="B90" t="str">
        <f t="shared" si="5"/>
        <v>Rast</v>
      </c>
      <c r="C90" t="s">
        <v>356</v>
      </c>
      <c r="D90" t="str">
        <f t="shared" si="6"/>
        <v>0251498/</v>
      </c>
      <c r="E90" t="str">
        <f t="shared" si="7"/>
        <v>0251498</v>
      </c>
      <c r="F90" t="str">
        <f t="shared" si="8"/>
        <v>0251498</v>
      </c>
      <c r="G90">
        <v>12.45</v>
      </c>
      <c r="H90">
        <v>12</v>
      </c>
      <c r="I90" t="s">
        <v>357</v>
      </c>
      <c r="J90" t="s">
        <v>358</v>
      </c>
    </row>
    <row r="91" spans="1:10">
      <c r="A91" t="s">
        <v>359</v>
      </c>
      <c r="B91" t="str">
        <f t="shared" si="5"/>
        <v>Septa Unella</v>
      </c>
      <c r="C91" t="s">
        <v>360</v>
      </c>
      <c r="D91" t="str">
        <f t="shared" si="6"/>
        <v>0512215/</v>
      </c>
      <c r="E91" t="str">
        <f t="shared" si="7"/>
        <v>0512215</v>
      </c>
      <c r="F91" t="str">
        <f t="shared" si="8"/>
        <v>0512215</v>
      </c>
      <c r="G91">
        <v>12.3</v>
      </c>
      <c r="H91">
        <v>8</v>
      </c>
      <c r="I91" t="s">
        <v>361</v>
      </c>
      <c r="J91" t="s">
        <v>362</v>
      </c>
    </row>
    <row r="92" spans="1:10">
      <c r="A92" t="s">
        <v>363</v>
      </c>
      <c r="B92" t="str">
        <f t="shared" si="5"/>
        <v>Olly</v>
      </c>
      <c r="C92" t="s">
        <v>364</v>
      </c>
      <c r="D92" t="str">
        <f t="shared" si="6"/>
        <v>0508055/</v>
      </c>
      <c r="E92" t="str">
        <f t="shared" si="7"/>
        <v>0508055</v>
      </c>
      <c r="F92" t="str">
        <f t="shared" si="8"/>
        <v>0508055</v>
      </c>
      <c r="G92">
        <v>12.3</v>
      </c>
      <c r="H92">
        <v>17</v>
      </c>
      <c r="I92" t="s">
        <v>365</v>
      </c>
      <c r="J92" t="s">
        <v>366</v>
      </c>
    </row>
    <row r="93" spans="1:10">
      <c r="A93" t="s">
        <v>367</v>
      </c>
      <c r="B93" t="str">
        <f t="shared" si="5"/>
        <v>Doreah</v>
      </c>
      <c r="C93" t="s">
        <v>368</v>
      </c>
      <c r="D93" t="str">
        <f t="shared" si="6"/>
        <v>0248504/</v>
      </c>
      <c r="E93" t="str">
        <f t="shared" si="7"/>
        <v>0248504</v>
      </c>
      <c r="F93" t="str">
        <f t="shared" si="8"/>
        <v>0248504</v>
      </c>
      <c r="G93">
        <v>12.3</v>
      </c>
      <c r="H93">
        <v>11</v>
      </c>
      <c r="I93" t="s">
        <v>369</v>
      </c>
      <c r="J93" t="s">
        <v>370</v>
      </c>
    </row>
    <row r="94" spans="1:10">
      <c r="A94" t="s">
        <v>371</v>
      </c>
      <c r="B94" t="str">
        <f t="shared" si="5"/>
        <v>Balon Greyjoy</v>
      </c>
      <c r="C94" t="s">
        <v>372</v>
      </c>
      <c r="D94" t="str">
        <f t="shared" si="6"/>
        <v>0292152/</v>
      </c>
      <c r="E94" t="str">
        <f t="shared" si="7"/>
        <v>0292152</v>
      </c>
      <c r="F94" t="str">
        <f t="shared" si="8"/>
        <v>0292152</v>
      </c>
      <c r="G94">
        <v>12.15</v>
      </c>
      <c r="H94">
        <v>4</v>
      </c>
      <c r="I94" t="s">
        <v>373</v>
      </c>
      <c r="J94" t="s">
        <v>374</v>
      </c>
    </row>
    <row r="95" spans="1:10">
      <c r="A95" t="s">
        <v>375</v>
      </c>
      <c r="B95" t="str">
        <f t="shared" si="5"/>
        <v>Benjen Stark</v>
      </c>
      <c r="C95" t="s">
        <v>376</v>
      </c>
      <c r="D95" t="str">
        <f t="shared" si="6"/>
        <v>0153996/</v>
      </c>
      <c r="E95" t="str">
        <f t="shared" si="7"/>
        <v>0153996</v>
      </c>
      <c r="F95" t="str">
        <f t="shared" si="8"/>
        <v>0153996</v>
      </c>
      <c r="G95">
        <v>12</v>
      </c>
      <c r="H95">
        <v>7</v>
      </c>
      <c r="I95" t="s">
        <v>377</v>
      </c>
      <c r="J95" t="s">
        <v>378</v>
      </c>
    </row>
    <row r="96" spans="1:10">
      <c r="A96" t="s">
        <v>379</v>
      </c>
      <c r="B96" t="str">
        <f t="shared" si="5"/>
        <v>Pypar</v>
      </c>
      <c r="C96" t="s">
        <v>380</v>
      </c>
      <c r="D96" t="str">
        <f t="shared" si="6"/>
        <v>0273477/</v>
      </c>
      <c r="E96" t="str">
        <f t="shared" si="7"/>
        <v>0273477</v>
      </c>
      <c r="F96" t="str">
        <f t="shared" si="8"/>
        <v>0273477</v>
      </c>
      <c r="G96">
        <v>12</v>
      </c>
      <c r="H96">
        <v>13</v>
      </c>
      <c r="I96" t="s">
        <v>381</v>
      </c>
      <c r="J96" t="s">
        <v>382</v>
      </c>
    </row>
    <row r="97" spans="1:10">
      <c r="A97" t="s">
        <v>383</v>
      </c>
      <c r="B97" t="str">
        <f t="shared" si="5"/>
        <v>Yoren</v>
      </c>
      <c r="C97" t="s">
        <v>384</v>
      </c>
      <c r="D97" t="str">
        <f t="shared" si="6"/>
        <v>0251493/</v>
      </c>
      <c r="E97" t="str">
        <f t="shared" si="7"/>
        <v>0251493</v>
      </c>
      <c r="F97" t="str">
        <f t="shared" si="8"/>
        <v>0251493</v>
      </c>
      <c r="G97">
        <v>12</v>
      </c>
      <c r="H97">
        <v>7</v>
      </c>
      <c r="I97" t="s">
        <v>385</v>
      </c>
      <c r="J97" t="s">
        <v>386</v>
      </c>
    </row>
    <row r="98" spans="1:10">
      <c r="A98" t="s">
        <v>387</v>
      </c>
      <c r="B98" t="str">
        <f t="shared" si="5"/>
        <v>Myrcella Baratheon</v>
      </c>
      <c r="C98" t="s">
        <v>388</v>
      </c>
      <c r="D98" t="str">
        <f t="shared" si="6"/>
        <v>0238585/</v>
      </c>
      <c r="E98" t="str">
        <f t="shared" si="7"/>
        <v>0238585</v>
      </c>
      <c r="F98" t="str">
        <f t="shared" si="8"/>
        <v>0238585</v>
      </c>
      <c r="G98">
        <v>11.45</v>
      </c>
      <c r="H98">
        <v>12</v>
      </c>
      <c r="I98" t="s">
        <v>389</v>
      </c>
      <c r="J98" t="s">
        <v>390</v>
      </c>
    </row>
    <row r="99" spans="1:10">
      <c r="A99" t="s">
        <v>391</v>
      </c>
      <c r="B99" t="str">
        <f t="shared" si="5"/>
        <v>Hizdahr zo Loraq</v>
      </c>
      <c r="C99" t="s">
        <v>392</v>
      </c>
      <c r="D99" t="str">
        <f t="shared" si="6"/>
        <v>0414458/</v>
      </c>
      <c r="E99" t="str">
        <f t="shared" si="7"/>
        <v>0414458</v>
      </c>
      <c r="F99" t="str">
        <f t="shared" si="8"/>
        <v>0414458</v>
      </c>
      <c r="G99">
        <v>11.45</v>
      </c>
      <c r="H99">
        <v>8</v>
      </c>
      <c r="I99" t="s">
        <v>393</v>
      </c>
      <c r="J99" t="s">
        <v>394</v>
      </c>
    </row>
    <row r="100" spans="1:10">
      <c r="A100" t="s">
        <v>395</v>
      </c>
      <c r="B100" t="str">
        <f t="shared" si="5"/>
        <v>Mace Tyrell</v>
      </c>
      <c r="C100" t="s">
        <v>396</v>
      </c>
      <c r="D100" t="str">
        <f t="shared" si="6"/>
        <v>0384328/</v>
      </c>
      <c r="E100" t="str">
        <f t="shared" si="7"/>
        <v>0384328</v>
      </c>
      <c r="F100" t="str">
        <f t="shared" si="8"/>
        <v>0384328</v>
      </c>
      <c r="G100">
        <v>11.3</v>
      </c>
      <c r="H100">
        <v>13</v>
      </c>
      <c r="I100" t="s">
        <v>397</v>
      </c>
      <c r="J100" t="s">
        <v>398</v>
      </c>
    </row>
    <row r="101" spans="1:10">
      <c r="A101" t="s">
        <v>399</v>
      </c>
      <c r="B101" t="str">
        <f t="shared" si="5"/>
        <v>Robin Arryn</v>
      </c>
      <c r="C101" t="s">
        <v>400</v>
      </c>
      <c r="D101" t="str">
        <f t="shared" si="6"/>
        <v>0300949/</v>
      </c>
      <c r="E101" t="str">
        <f t="shared" si="7"/>
        <v>0300949</v>
      </c>
      <c r="F101" t="str">
        <f t="shared" si="8"/>
        <v>0300949</v>
      </c>
      <c r="G101">
        <v>11.15</v>
      </c>
      <c r="H101">
        <v>8</v>
      </c>
      <c r="I101" t="s">
        <v>401</v>
      </c>
      <c r="J101" t="s">
        <v>402</v>
      </c>
    </row>
    <row r="102" spans="1:10">
      <c r="A102" t="s">
        <v>403</v>
      </c>
      <c r="B102" t="str">
        <f t="shared" si="5"/>
        <v>Beric Dondarrion</v>
      </c>
      <c r="C102" t="s">
        <v>404</v>
      </c>
      <c r="D102" t="str">
        <f t="shared" si="6"/>
        <v>0305320/</v>
      </c>
      <c r="E102" t="str">
        <f t="shared" si="7"/>
        <v>0305320</v>
      </c>
      <c r="F102" t="str">
        <f t="shared" si="8"/>
        <v>0305320</v>
      </c>
      <c r="G102">
        <v>11.15</v>
      </c>
      <c r="H102">
        <v>6</v>
      </c>
      <c r="I102" t="s">
        <v>405</v>
      </c>
      <c r="J102" t="s">
        <v>406</v>
      </c>
    </row>
    <row r="103" spans="1:10">
      <c r="A103" t="s">
        <v>407</v>
      </c>
      <c r="B103" t="str">
        <f t="shared" si="5"/>
        <v>Karl Tanner</v>
      </c>
      <c r="C103" t="s">
        <v>408</v>
      </c>
      <c r="D103" t="str">
        <f t="shared" si="6"/>
        <v>0396528/</v>
      </c>
      <c r="E103" t="str">
        <f t="shared" si="7"/>
        <v>0396528</v>
      </c>
      <c r="F103" t="str">
        <f t="shared" si="8"/>
        <v>0396528</v>
      </c>
      <c r="G103">
        <v>11.15</v>
      </c>
      <c r="H103">
        <v>4</v>
      </c>
      <c r="I103" t="s">
        <v>409</v>
      </c>
      <c r="J103" t="s">
        <v>410</v>
      </c>
    </row>
    <row r="104" spans="1:10">
      <c r="A104" t="s">
        <v>411</v>
      </c>
      <c r="B104" t="str">
        <f t="shared" si="5"/>
        <v>Selyse Baratheon</v>
      </c>
      <c r="C104" t="s">
        <v>412</v>
      </c>
      <c r="D104" t="str">
        <f t="shared" si="6"/>
        <v>0316924/</v>
      </c>
      <c r="E104" t="str">
        <f t="shared" si="7"/>
        <v>0316924</v>
      </c>
      <c r="F104" t="str">
        <f t="shared" si="8"/>
        <v>0316924</v>
      </c>
      <c r="G104">
        <v>11</v>
      </c>
      <c r="H104">
        <v>11</v>
      </c>
      <c r="I104" t="s">
        <v>413</v>
      </c>
      <c r="J104" t="s">
        <v>414</v>
      </c>
    </row>
    <row r="105" spans="1:10">
      <c r="A105" t="s">
        <v>415</v>
      </c>
      <c r="B105" t="str">
        <f t="shared" si="5"/>
        <v>Xaro Xhoan Daxos</v>
      </c>
      <c r="C105" t="s">
        <v>416</v>
      </c>
      <c r="D105" t="str">
        <f t="shared" si="6"/>
        <v>0303950/</v>
      </c>
      <c r="E105" t="str">
        <f t="shared" si="7"/>
        <v>0303950</v>
      </c>
      <c r="F105" t="str">
        <f t="shared" si="8"/>
        <v>0303950</v>
      </c>
      <c r="G105">
        <v>10.3</v>
      </c>
      <c r="H105">
        <v>5</v>
      </c>
      <c r="I105" t="s">
        <v>417</v>
      </c>
      <c r="J105" t="s">
        <v>418</v>
      </c>
    </row>
    <row r="106" spans="1:10">
      <c r="A106" t="s">
        <v>419</v>
      </c>
      <c r="B106" t="str">
        <f t="shared" si="5"/>
        <v>Irri</v>
      </c>
      <c r="C106" t="s">
        <v>420</v>
      </c>
      <c r="D106" t="str">
        <f t="shared" si="6"/>
        <v>0249444/</v>
      </c>
      <c r="E106" t="str">
        <f t="shared" si="7"/>
        <v>0249444</v>
      </c>
      <c r="F106" t="str">
        <f t="shared" si="8"/>
        <v>0249444</v>
      </c>
      <c r="G106">
        <v>10</v>
      </c>
      <c r="H106">
        <v>13</v>
      </c>
      <c r="I106" t="s">
        <v>421</v>
      </c>
      <c r="J106" t="s">
        <v>422</v>
      </c>
    </row>
    <row r="107" spans="1:10">
      <c r="A107" t="s">
        <v>423</v>
      </c>
      <c r="B107" t="str">
        <f t="shared" si="5"/>
        <v>Lady Crane</v>
      </c>
      <c r="C107" t="s">
        <v>424</v>
      </c>
      <c r="D107" t="str">
        <f t="shared" si="6"/>
        <v>0541190/</v>
      </c>
      <c r="E107" t="str">
        <f t="shared" si="7"/>
        <v>0541190</v>
      </c>
      <c r="F107" t="str">
        <f t="shared" si="8"/>
        <v>0541190</v>
      </c>
      <c r="G107">
        <v>10</v>
      </c>
      <c r="H107">
        <v>3</v>
      </c>
      <c r="I107" t="s">
        <v>425</v>
      </c>
      <c r="J107" t="s">
        <v>426</v>
      </c>
    </row>
    <row r="108" spans="1:10" ht="96">
      <c r="A108" s="6" t="s">
        <v>832</v>
      </c>
      <c r="B108" t="str">
        <f t="shared" si="5"/>
        <v>Qhorin 
Halfhand</v>
      </c>
      <c r="C108" t="s">
        <v>428</v>
      </c>
      <c r="D108" t="str">
        <f t="shared" si="6"/>
        <v>0303951/</v>
      </c>
      <c r="E108" t="str">
        <f t="shared" si="7"/>
        <v>0303951</v>
      </c>
      <c r="F108" t="str">
        <f t="shared" si="8"/>
        <v>0303951</v>
      </c>
      <c r="G108">
        <v>9.3000000000000007</v>
      </c>
      <c r="H108">
        <v>4</v>
      </c>
      <c r="I108" t="s">
        <v>429</v>
      </c>
      <c r="J108" t="s">
        <v>430</v>
      </c>
    </row>
    <row r="109" spans="1:10">
      <c r="A109" t="s">
        <v>431</v>
      </c>
      <c r="B109" t="str">
        <f t="shared" si="5"/>
        <v>Orell</v>
      </c>
      <c r="C109" t="s">
        <v>432</v>
      </c>
      <c r="D109" t="str">
        <f t="shared" si="6"/>
        <v>0316922/</v>
      </c>
      <c r="E109" t="str">
        <f t="shared" si="7"/>
        <v>0316922</v>
      </c>
      <c r="F109" t="str">
        <f t="shared" si="8"/>
        <v>0316922</v>
      </c>
      <c r="G109">
        <v>9</v>
      </c>
      <c r="H109">
        <v>6</v>
      </c>
      <c r="I109" t="s">
        <v>433</v>
      </c>
      <c r="J109" t="s">
        <v>434</v>
      </c>
    </row>
    <row r="110" spans="1:10">
      <c r="A110" t="s">
        <v>435</v>
      </c>
      <c r="B110" t="str">
        <f t="shared" si="5"/>
        <v>Rakharo</v>
      </c>
      <c r="C110" t="s">
        <v>436</v>
      </c>
      <c r="D110" t="str">
        <f t="shared" si="6"/>
        <v>0251495/</v>
      </c>
      <c r="E110" t="str">
        <f t="shared" si="7"/>
        <v>0251495</v>
      </c>
      <c r="F110" t="str">
        <f t="shared" si="8"/>
        <v>0251495</v>
      </c>
      <c r="G110">
        <v>8.4499999999999993</v>
      </c>
      <c r="H110">
        <v>8</v>
      </c>
      <c r="I110" t="s">
        <v>437</v>
      </c>
      <c r="J110" t="s">
        <v>438</v>
      </c>
    </row>
    <row r="111" spans="1:10">
      <c r="A111" t="s">
        <v>439</v>
      </c>
      <c r="B111" t="str">
        <f t="shared" si="5"/>
        <v>Kevan Lannister</v>
      </c>
      <c r="C111" t="s">
        <v>440</v>
      </c>
      <c r="D111" t="str">
        <f t="shared" si="6"/>
        <v>0305013/</v>
      </c>
      <c r="E111" t="str">
        <f t="shared" si="7"/>
        <v>0305013</v>
      </c>
      <c r="F111" t="str">
        <f t="shared" si="8"/>
        <v>0305013</v>
      </c>
      <c r="G111">
        <v>8.3000000000000007</v>
      </c>
      <c r="H111">
        <v>11</v>
      </c>
      <c r="I111" t="s">
        <v>441</v>
      </c>
      <c r="J111" t="s">
        <v>442</v>
      </c>
    </row>
    <row r="112" spans="1:10">
      <c r="A112" t="s">
        <v>443</v>
      </c>
      <c r="B112" t="str">
        <f t="shared" si="5"/>
        <v>Tyene Sand</v>
      </c>
      <c r="C112" t="s">
        <v>444</v>
      </c>
      <c r="D112" t="str">
        <f t="shared" si="6"/>
        <v>0468075/</v>
      </c>
      <c r="E112" t="str">
        <f t="shared" si="7"/>
        <v>0468075</v>
      </c>
      <c r="F112" t="str">
        <f t="shared" si="8"/>
        <v>0468075</v>
      </c>
      <c r="G112">
        <v>8.3000000000000007</v>
      </c>
      <c r="H112">
        <v>7</v>
      </c>
      <c r="I112" t="s">
        <v>445</v>
      </c>
      <c r="J112" t="s">
        <v>446</v>
      </c>
    </row>
    <row r="113" spans="1:10">
      <c r="A113" t="s">
        <v>447</v>
      </c>
      <c r="B113" t="str">
        <f t="shared" si="5"/>
        <v>Olyvar</v>
      </c>
      <c r="C113" t="s">
        <v>448</v>
      </c>
      <c r="D113" t="str">
        <f t="shared" si="6"/>
        <v>0403194/</v>
      </c>
      <c r="E113" t="str">
        <f t="shared" si="7"/>
        <v>0403194</v>
      </c>
      <c r="F113" t="str">
        <f t="shared" si="8"/>
        <v>0403194</v>
      </c>
      <c r="G113">
        <v>8.15</v>
      </c>
      <c r="H113">
        <v>6</v>
      </c>
      <c r="I113" t="s">
        <v>449</v>
      </c>
      <c r="J113" t="s">
        <v>450</v>
      </c>
    </row>
    <row r="114" spans="1:10">
      <c r="A114" t="s">
        <v>451</v>
      </c>
      <c r="B114" t="str">
        <f t="shared" si="5"/>
        <v>Three-Eyed Raven</v>
      </c>
      <c r="C114" t="s">
        <v>452</v>
      </c>
      <c r="D114" t="str">
        <f t="shared" si="6"/>
        <v>0414457/</v>
      </c>
      <c r="E114" t="str">
        <f t="shared" si="7"/>
        <v>0414457</v>
      </c>
      <c r="F114" t="str">
        <f t="shared" si="8"/>
        <v>0414457</v>
      </c>
      <c r="G114">
        <v>8</v>
      </c>
      <c r="H114">
        <v>9</v>
      </c>
      <c r="I114" t="s">
        <v>453</v>
      </c>
      <c r="J114" t="s">
        <v>454</v>
      </c>
    </row>
    <row r="115" spans="1:10">
      <c r="A115" t="s">
        <v>455</v>
      </c>
      <c r="B115" t="str">
        <f t="shared" si="5"/>
        <v>Alton Lannister</v>
      </c>
      <c r="C115" t="s">
        <v>456</v>
      </c>
      <c r="D115" t="str">
        <f t="shared" si="6"/>
        <v>0305012/</v>
      </c>
      <c r="E115" t="str">
        <f t="shared" si="7"/>
        <v>0305012</v>
      </c>
      <c r="F115" t="str">
        <f t="shared" si="8"/>
        <v>0305012</v>
      </c>
      <c r="G115">
        <v>8</v>
      </c>
      <c r="H115">
        <v>3</v>
      </c>
      <c r="I115" t="s">
        <v>457</v>
      </c>
      <c r="J115" t="s">
        <v>458</v>
      </c>
    </row>
    <row r="116" spans="1:10">
      <c r="A116" t="s">
        <v>459</v>
      </c>
      <c r="B116" t="str">
        <f t="shared" si="5"/>
        <v>Yezzan zo Qaggaz</v>
      </c>
      <c r="C116" t="s">
        <v>460</v>
      </c>
      <c r="D116" t="str">
        <f t="shared" si="6"/>
        <v>0470706/</v>
      </c>
      <c r="E116" t="str">
        <f t="shared" si="7"/>
        <v>0470706</v>
      </c>
      <c r="F116" t="str">
        <f t="shared" si="8"/>
        <v>0470706</v>
      </c>
      <c r="G116">
        <v>7.45</v>
      </c>
      <c r="H116">
        <v>4</v>
      </c>
      <c r="I116" t="s">
        <v>461</v>
      </c>
      <c r="J116" t="s">
        <v>462</v>
      </c>
    </row>
    <row r="117" spans="1:10">
      <c r="A117" t="s">
        <v>463</v>
      </c>
      <c r="B117" t="str">
        <f t="shared" si="5"/>
        <v>Doran Martell</v>
      </c>
      <c r="C117" t="s">
        <v>464</v>
      </c>
      <c r="D117" t="str">
        <f t="shared" si="6"/>
        <v>0468006/</v>
      </c>
      <c r="E117" t="str">
        <f t="shared" si="7"/>
        <v>0468006</v>
      </c>
      <c r="F117" t="str">
        <f t="shared" si="8"/>
        <v>0468006</v>
      </c>
      <c r="G117">
        <v>7.3</v>
      </c>
      <c r="H117">
        <v>5</v>
      </c>
      <c r="I117" t="s">
        <v>465</v>
      </c>
      <c r="J117" t="s">
        <v>466</v>
      </c>
    </row>
    <row r="118" spans="1:10">
      <c r="A118" t="s">
        <v>467</v>
      </c>
      <c r="B118" t="str">
        <f t="shared" si="5"/>
        <v>Mirri Maz Duur</v>
      </c>
      <c r="C118" t="s">
        <v>468</v>
      </c>
      <c r="D118" t="str">
        <f t="shared" si="6"/>
        <v>0305011/</v>
      </c>
      <c r="E118" t="str">
        <f t="shared" si="7"/>
        <v>0305011</v>
      </c>
      <c r="F118" t="str">
        <f t="shared" si="8"/>
        <v>0305011</v>
      </c>
      <c r="G118">
        <v>7.3</v>
      </c>
      <c r="H118">
        <v>3</v>
      </c>
      <c r="I118" t="s">
        <v>469</v>
      </c>
      <c r="J118" t="s">
        <v>470</v>
      </c>
    </row>
    <row r="119" spans="1:10">
      <c r="A119" t="s">
        <v>471</v>
      </c>
      <c r="B119" t="str">
        <f t="shared" si="5"/>
        <v>Wun Wun</v>
      </c>
      <c r="C119" t="s">
        <v>472</v>
      </c>
      <c r="D119" t="str">
        <f t="shared" si="6"/>
        <v>0524621/</v>
      </c>
      <c r="E119" t="str">
        <f t="shared" si="7"/>
        <v>0524621</v>
      </c>
      <c r="F119" t="str">
        <f t="shared" si="8"/>
        <v>0524621</v>
      </c>
      <c r="G119">
        <v>7.3</v>
      </c>
      <c r="H119">
        <v>5</v>
      </c>
      <c r="I119" t="s">
        <v>473</v>
      </c>
      <c r="J119" t="s">
        <v>474</v>
      </c>
    </row>
    <row r="120" spans="1:10">
      <c r="A120" t="s">
        <v>475</v>
      </c>
      <c r="B120" t="str">
        <f t="shared" si="5"/>
        <v>Syrio Forel</v>
      </c>
      <c r="C120" t="s">
        <v>476</v>
      </c>
      <c r="D120" t="str">
        <f t="shared" si="6"/>
        <v>0246934/</v>
      </c>
      <c r="E120" t="str">
        <f t="shared" si="7"/>
        <v>0246934</v>
      </c>
      <c r="F120" t="str">
        <f t="shared" si="8"/>
        <v>0246934</v>
      </c>
      <c r="G120">
        <v>7.15</v>
      </c>
      <c r="H120">
        <v>3</v>
      </c>
      <c r="I120" t="s">
        <v>477</v>
      </c>
      <c r="J120" t="s">
        <v>478</v>
      </c>
    </row>
    <row r="121" spans="1:10">
      <c r="A121" t="s">
        <v>479</v>
      </c>
      <c r="B121" t="str">
        <f t="shared" si="5"/>
        <v>Nymeria Sand</v>
      </c>
      <c r="C121" t="s">
        <v>480</v>
      </c>
      <c r="D121" t="str">
        <f t="shared" si="6"/>
        <v>0468074/</v>
      </c>
      <c r="E121" t="str">
        <f t="shared" si="7"/>
        <v>0468074</v>
      </c>
      <c r="F121" t="str">
        <f t="shared" si="8"/>
        <v>0468074</v>
      </c>
      <c r="G121">
        <v>7</v>
      </c>
      <c r="H121">
        <v>7</v>
      </c>
      <c r="I121" t="s">
        <v>481</v>
      </c>
      <c r="J121" t="s">
        <v>482</v>
      </c>
    </row>
    <row r="122" spans="1:10">
      <c r="A122" t="s">
        <v>483</v>
      </c>
      <c r="B122" t="str">
        <f t="shared" si="5"/>
        <v>Obara Sand</v>
      </c>
      <c r="C122" t="s">
        <v>484</v>
      </c>
      <c r="D122" t="str">
        <f t="shared" si="6"/>
        <v>0468001/</v>
      </c>
      <c r="E122" t="str">
        <f t="shared" si="7"/>
        <v>0468001</v>
      </c>
      <c r="F122" t="str">
        <f t="shared" si="8"/>
        <v>0468001</v>
      </c>
      <c r="G122">
        <v>6.45</v>
      </c>
      <c r="H122">
        <v>7</v>
      </c>
      <c r="I122" t="s">
        <v>485</v>
      </c>
      <c r="J122" t="s">
        <v>486</v>
      </c>
    </row>
    <row r="123" spans="1:10">
      <c r="A123" t="s">
        <v>487</v>
      </c>
      <c r="B123" t="str">
        <f t="shared" si="5"/>
        <v>Razdal mo Eraz</v>
      </c>
      <c r="C123" t="s">
        <v>488</v>
      </c>
      <c r="D123" t="str">
        <f t="shared" si="6"/>
        <v>0413591/</v>
      </c>
      <c r="E123" t="str">
        <f t="shared" si="7"/>
        <v>0413591</v>
      </c>
      <c r="F123" t="str">
        <f t="shared" si="8"/>
        <v>0413591</v>
      </c>
      <c r="G123">
        <v>6.45</v>
      </c>
      <c r="H123">
        <v>3</v>
      </c>
      <c r="I123" t="s">
        <v>489</v>
      </c>
      <c r="J123" t="s">
        <v>490</v>
      </c>
    </row>
    <row r="124" spans="1:10">
      <c r="A124" t="s">
        <v>491</v>
      </c>
      <c r="B124" t="str">
        <f t="shared" si="5"/>
        <v>Euron Greyjoy</v>
      </c>
      <c r="C124" t="s">
        <v>492</v>
      </c>
      <c r="D124" t="str">
        <f t="shared" si="6"/>
        <v>0518715/</v>
      </c>
      <c r="E124" t="str">
        <f t="shared" si="7"/>
        <v>0518715</v>
      </c>
      <c r="F124" t="str">
        <f t="shared" si="8"/>
        <v>0518715</v>
      </c>
      <c r="G124">
        <v>6.3</v>
      </c>
      <c r="H124">
        <v>2</v>
      </c>
      <c r="I124" t="s">
        <v>493</v>
      </c>
      <c r="J124" t="s">
        <v>494</v>
      </c>
    </row>
    <row r="125" spans="1:10">
      <c r="A125" t="s">
        <v>495</v>
      </c>
      <c r="B125" t="str">
        <f t="shared" si="5"/>
        <v>Craster</v>
      </c>
      <c r="C125" t="s">
        <v>496</v>
      </c>
      <c r="D125" t="str">
        <f t="shared" si="6"/>
        <v>0300218/</v>
      </c>
      <c r="E125" t="str">
        <f t="shared" si="7"/>
        <v>0300218</v>
      </c>
      <c r="F125" t="str">
        <f t="shared" si="8"/>
        <v>0300218</v>
      </c>
      <c r="G125">
        <v>6.3</v>
      </c>
      <c r="H125">
        <v>5</v>
      </c>
      <c r="I125" t="s">
        <v>497</v>
      </c>
      <c r="J125" t="s">
        <v>498</v>
      </c>
    </row>
    <row r="126" spans="1:10">
      <c r="A126" t="s">
        <v>499</v>
      </c>
      <c r="B126" t="str">
        <f t="shared" si="5"/>
        <v>Brother Ray</v>
      </c>
      <c r="C126" t="s">
        <v>500</v>
      </c>
      <c r="D126" t="str">
        <f t="shared" si="6"/>
        <v>0541878/</v>
      </c>
      <c r="E126" t="str">
        <f t="shared" si="7"/>
        <v>0541878</v>
      </c>
      <c r="F126" t="str">
        <f t="shared" si="8"/>
        <v>0541878</v>
      </c>
      <c r="G126">
        <v>6.3</v>
      </c>
      <c r="H126" t="s">
        <v>501</v>
      </c>
      <c r="I126" t="s">
        <v>502</v>
      </c>
      <c r="J126" t="s">
        <v>503</v>
      </c>
    </row>
    <row r="127" spans="1:10">
      <c r="A127" t="s">
        <v>504</v>
      </c>
      <c r="B127" t="str">
        <f t="shared" si="5"/>
        <v>Matthos Seaworth</v>
      </c>
      <c r="C127" t="s">
        <v>505</v>
      </c>
      <c r="D127" t="str">
        <f t="shared" si="6"/>
        <v>0305029/</v>
      </c>
      <c r="E127" t="str">
        <f t="shared" si="7"/>
        <v>0305029</v>
      </c>
      <c r="F127" t="str">
        <f t="shared" si="8"/>
        <v>0305029</v>
      </c>
      <c r="G127">
        <v>6.3</v>
      </c>
      <c r="H127">
        <v>3</v>
      </c>
      <c r="I127" t="s">
        <v>506</v>
      </c>
      <c r="J127" t="s">
        <v>507</v>
      </c>
    </row>
    <row r="128" spans="1:10">
      <c r="A128" t="s">
        <v>508</v>
      </c>
      <c r="B128" t="str">
        <f t="shared" si="5"/>
        <v>Salladhor Saan</v>
      </c>
      <c r="C128" t="s">
        <v>509</v>
      </c>
      <c r="D128" t="str">
        <f t="shared" si="6"/>
        <v>0381104/</v>
      </c>
      <c r="E128" t="str">
        <f t="shared" si="7"/>
        <v>0381104</v>
      </c>
      <c r="F128" t="str">
        <f t="shared" si="8"/>
        <v>0381104</v>
      </c>
      <c r="G128">
        <v>6.15</v>
      </c>
      <c r="H128">
        <v>3</v>
      </c>
      <c r="I128" t="s">
        <v>510</v>
      </c>
      <c r="J128" t="s">
        <v>511</v>
      </c>
    </row>
    <row r="129" spans="1:10">
      <c r="A129" t="s">
        <v>512</v>
      </c>
      <c r="B129" t="str">
        <f t="shared" si="5"/>
        <v>Jory Cassel</v>
      </c>
      <c r="C129" t="s">
        <v>513</v>
      </c>
      <c r="D129" t="str">
        <f t="shared" si="6"/>
        <v>0245400/</v>
      </c>
      <c r="E129" t="str">
        <f t="shared" si="7"/>
        <v>0245400</v>
      </c>
      <c r="F129" t="str">
        <f t="shared" si="8"/>
        <v>0245400</v>
      </c>
      <c r="G129">
        <v>6.15</v>
      </c>
      <c r="H129">
        <v>5</v>
      </c>
      <c r="I129" t="s">
        <v>514</v>
      </c>
      <c r="J129" t="s">
        <v>515</v>
      </c>
    </row>
    <row r="130" spans="1:10">
      <c r="A130" t="s">
        <v>516</v>
      </c>
      <c r="B130" t="str">
        <f t="shared" si="5"/>
        <v>Othell Yarwyck</v>
      </c>
      <c r="C130" t="s">
        <v>517</v>
      </c>
      <c r="D130" t="str">
        <f t="shared" si="6"/>
        <v>0305003/</v>
      </c>
      <c r="E130" t="str">
        <f t="shared" si="7"/>
        <v>0305003</v>
      </c>
      <c r="F130" t="str">
        <f t="shared" si="8"/>
        <v>0305003</v>
      </c>
      <c r="G130">
        <v>6.15</v>
      </c>
      <c r="H130">
        <v>13</v>
      </c>
      <c r="I130" t="s">
        <v>518</v>
      </c>
      <c r="J130" t="s">
        <v>519</v>
      </c>
    </row>
    <row r="131" spans="1:10">
      <c r="A131" t="s">
        <v>520</v>
      </c>
      <c r="B131" t="str">
        <f t="shared" si="5"/>
        <v>Will</v>
      </c>
      <c r="C131" t="s">
        <v>521</v>
      </c>
      <c r="D131" t="str">
        <f t="shared" si="6"/>
        <v>0171394/</v>
      </c>
      <c r="E131" t="str">
        <f t="shared" si="7"/>
        <v>0171394</v>
      </c>
      <c r="F131" t="str">
        <f t="shared" si="8"/>
        <v>0171394</v>
      </c>
      <c r="G131">
        <v>6.15</v>
      </c>
      <c r="H131" t="s">
        <v>501</v>
      </c>
      <c r="I131" t="s">
        <v>522</v>
      </c>
      <c r="J131" t="s">
        <v>523</v>
      </c>
    </row>
    <row r="132" spans="1:10">
      <c r="A132" t="s">
        <v>524</v>
      </c>
      <c r="B132" t="str">
        <f t="shared" si="5"/>
        <v>Septa Mordane</v>
      </c>
      <c r="C132" t="s">
        <v>525</v>
      </c>
      <c r="D132" t="str">
        <f t="shared" si="6"/>
        <v>0248505/</v>
      </c>
      <c r="E132" t="str">
        <f t="shared" si="7"/>
        <v>0248505</v>
      </c>
      <c r="F132" t="str">
        <f t="shared" si="8"/>
        <v>0248505</v>
      </c>
      <c r="G132">
        <v>6</v>
      </c>
      <c r="H132">
        <v>6</v>
      </c>
      <c r="I132" t="s">
        <v>526</v>
      </c>
      <c r="J132" t="s">
        <v>527</v>
      </c>
    </row>
    <row r="133" spans="1:10">
      <c r="A133" t="s">
        <v>528</v>
      </c>
      <c r="B133" t="str">
        <f t="shared" si="5"/>
        <v>Polliver</v>
      </c>
      <c r="C133" t="s">
        <v>529</v>
      </c>
      <c r="D133" t="str">
        <f t="shared" si="6"/>
        <v>0305023/</v>
      </c>
      <c r="E133" t="str">
        <f t="shared" si="7"/>
        <v>0305023</v>
      </c>
      <c r="F133" t="str">
        <f t="shared" si="8"/>
        <v>0305023</v>
      </c>
      <c r="G133">
        <v>6</v>
      </c>
      <c r="H133">
        <v>2</v>
      </c>
      <c r="I133" t="s">
        <v>530</v>
      </c>
      <c r="J133" t="s">
        <v>531</v>
      </c>
    </row>
    <row r="134" spans="1:10">
      <c r="A134" t="s">
        <v>532</v>
      </c>
      <c r="B134" t="str">
        <f t="shared" si="5"/>
        <v>Yohn Royce</v>
      </c>
      <c r="C134" t="s">
        <v>533</v>
      </c>
      <c r="D134" t="str">
        <f t="shared" si="6"/>
        <v>0524546/</v>
      </c>
      <c r="E134" t="str">
        <f t="shared" si="7"/>
        <v>0524546</v>
      </c>
      <c r="F134" t="str">
        <f t="shared" si="8"/>
        <v>0524546</v>
      </c>
      <c r="G134">
        <v>5.45</v>
      </c>
      <c r="H134">
        <v>4</v>
      </c>
      <c r="I134" t="s">
        <v>534</v>
      </c>
      <c r="J134" t="s">
        <v>535</v>
      </c>
    </row>
    <row r="135" spans="1:10">
      <c r="A135" t="s">
        <v>536</v>
      </c>
      <c r="B135" t="str">
        <f t="shared" si="5"/>
        <v>Kraznys mo Nakloz</v>
      </c>
      <c r="C135" t="s">
        <v>537</v>
      </c>
      <c r="D135" t="str">
        <f t="shared" si="6"/>
        <v>0339503/</v>
      </c>
      <c r="E135" t="str">
        <f t="shared" si="7"/>
        <v>0339503</v>
      </c>
      <c r="F135" t="str">
        <f t="shared" si="8"/>
        <v>0339503</v>
      </c>
      <c r="G135">
        <v>5.45</v>
      </c>
      <c r="H135">
        <v>3</v>
      </c>
      <c r="I135" t="s">
        <v>538</v>
      </c>
      <c r="J135" t="s">
        <v>539</v>
      </c>
    </row>
    <row r="136" spans="1:10">
      <c r="A136" t="s">
        <v>540</v>
      </c>
      <c r="B136" t="str">
        <f t="shared" si="5"/>
        <v>The Night's King</v>
      </c>
      <c r="C136" t="s">
        <v>541</v>
      </c>
      <c r="D136" t="str">
        <f t="shared" si="6"/>
        <v>0512154/</v>
      </c>
      <c r="E136" t="str">
        <f t="shared" si="7"/>
        <v>0512154</v>
      </c>
      <c r="F136" t="str">
        <f t="shared" si="8"/>
        <v>0512154</v>
      </c>
      <c r="G136">
        <v>5.3</v>
      </c>
      <c r="H136">
        <v>5</v>
      </c>
      <c r="I136" t="s">
        <v>542</v>
      </c>
      <c r="J136" t="s">
        <v>543</v>
      </c>
    </row>
    <row r="137" spans="1:10">
      <c r="A137" t="s">
        <v>544</v>
      </c>
      <c r="B137" t="str">
        <f t="shared" si="5"/>
        <v>Spice King</v>
      </c>
      <c r="C137" t="s">
        <v>545</v>
      </c>
      <c r="D137" t="str">
        <f t="shared" si="6"/>
        <v>0305005/</v>
      </c>
      <c r="E137" t="str">
        <f t="shared" si="7"/>
        <v>0305005</v>
      </c>
      <c r="F137" t="str">
        <f t="shared" si="8"/>
        <v>0305005</v>
      </c>
      <c r="G137">
        <v>5.3</v>
      </c>
      <c r="H137">
        <v>3</v>
      </c>
      <c r="I137" t="s">
        <v>546</v>
      </c>
      <c r="J137" t="s">
        <v>547</v>
      </c>
    </row>
    <row r="138" spans="1:10">
      <c r="A138" t="s">
        <v>548</v>
      </c>
      <c r="B138" t="str">
        <f t="shared" si="5"/>
        <v>Styr</v>
      </c>
      <c r="C138" t="s">
        <v>549</v>
      </c>
      <c r="D138" t="str">
        <f t="shared" si="6"/>
        <v>0400416/</v>
      </c>
      <c r="E138" t="str">
        <f t="shared" si="7"/>
        <v>0400416</v>
      </c>
      <c r="F138" t="str">
        <f t="shared" si="8"/>
        <v>0400416</v>
      </c>
      <c r="G138">
        <v>5.3</v>
      </c>
      <c r="H138">
        <v>4</v>
      </c>
      <c r="I138" t="s">
        <v>550</v>
      </c>
      <c r="J138" t="s">
        <v>551</v>
      </c>
    </row>
    <row r="139" spans="1:10">
      <c r="A139" t="s">
        <v>552</v>
      </c>
      <c r="B139" t="str">
        <f t="shared" ref="B139:B200" si="9">TRIM(A139)</f>
        <v>Dagmer Cleftjaw</v>
      </c>
      <c r="C139" t="s">
        <v>553</v>
      </c>
      <c r="D139" t="str">
        <f t="shared" ref="D139:D200" si="10">RIGHT(C139,8)</f>
        <v>0304762/</v>
      </c>
      <c r="E139" t="str">
        <f t="shared" ref="E139:E200" si="11">LEFT(D139,7)</f>
        <v>0304762</v>
      </c>
      <c r="F139" t="str">
        <f t="shared" ref="F139:F200" si="12">LEFT(RIGHT(C139,8),7)</f>
        <v>0304762</v>
      </c>
      <c r="G139">
        <v>5.15</v>
      </c>
      <c r="H139">
        <v>5</v>
      </c>
      <c r="I139" t="s">
        <v>554</v>
      </c>
      <c r="J139" t="s">
        <v>555</v>
      </c>
    </row>
    <row r="140" spans="1:10">
      <c r="A140" t="s">
        <v>556</v>
      </c>
      <c r="B140" t="str">
        <f t="shared" si="9"/>
        <v>Khal Moro</v>
      </c>
      <c r="C140" t="s">
        <v>557</v>
      </c>
      <c r="D140" t="str">
        <f t="shared" si="10"/>
        <v>0538748/</v>
      </c>
      <c r="E140" t="str">
        <f t="shared" si="11"/>
        <v>0538748</v>
      </c>
      <c r="F140" t="str">
        <f t="shared" si="12"/>
        <v>0538748</v>
      </c>
      <c r="G140">
        <v>5.15</v>
      </c>
      <c r="H140">
        <v>3</v>
      </c>
      <c r="I140" t="s">
        <v>558</v>
      </c>
      <c r="J140" t="s">
        <v>559</v>
      </c>
    </row>
    <row r="141" spans="1:10">
      <c r="A141" t="s">
        <v>560</v>
      </c>
      <c r="B141" t="str">
        <f t="shared" si="9"/>
        <v>Rickard Karstark</v>
      </c>
      <c r="C141" t="s">
        <v>561</v>
      </c>
      <c r="D141" t="str">
        <f t="shared" si="10"/>
        <v>0305331/</v>
      </c>
      <c r="E141" t="str">
        <f t="shared" si="11"/>
        <v>0305331</v>
      </c>
      <c r="F141" t="str">
        <f t="shared" si="12"/>
        <v>0305331</v>
      </c>
      <c r="G141">
        <v>5.15</v>
      </c>
      <c r="H141">
        <v>6</v>
      </c>
      <c r="I141" t="s">
        <v>562</v>
      </c>
      <c r="J141" t="s">
        <v>563</v>
      </c>
    </row>
    <row r="142" spans="1:10">
      <c r="A142" t="s">
        <v>564</v>
      </c>
      <c r="B142" t="str">
        <f t="shared" si="9"/>
        <v>Rattleshirt</v>
      </c>
      <c r="C142" t="s">
        <v>565</v>
      </c>
      <c r="D142" t="str">
        <f t="shared" si="10"/>
        <v>0305888/</v>
      </c>
      <c r="E142" t="str">
        <f t="shared" si="11"/>
        <v>0305888</v>
      </c>
      <c r="F142" t="str">
        <f t="shared" si="12"/>
        <v>0305888</v>
      </c>
      <c r="G142">
        <v>5.15</v>
      </c>
      <c r="H142">
        <v>4</v>
      </c>
      <c r="I142" t="s">
        <v>566</v>
      </c>
      <c r="J142" t="s">
        <v>567</v>
      </c>
    </row>
    <row r="143" spans="1:10">
      <c r="A143" t="s">
        <v>568</v>
      </c>
      <c r="B143" t="str">
        <f t="shared" si="9"/>
        <v>Karsi</v>
      </c>
      <c r="C143" t="s">
        <v>569</v>
      </c>
      <c r="D143" t="str">
        <f t="shared" si="10"/>
        <v>0512707/</v>
      </c>
      <c r="E143" t="str">
        <f t="shared" si="11"/>
        <v>0512707</v>
      </c>
      <c r="F143" t="str">
        <f t="shared" si="12"/>
        <v>0512707</v>
      </c>
      <c r="G143">
        <v>5.15</v>
      </c>
      <c r="H143" t="s">
        <v>501</v>
      </c>
      <c r="I143" t="s">
        <v>570</v>
      </c>
      <c r="J143" t="s">
        <v>571</v>
      </c>
    </row>
    <row r="144" spans="1:10">
      <c r="A144" t="s">
        <v>572</v>
      </c>
      <c r="B144" t="str">
        <f t="shared" si="9"/>
        <v>Qotho</v>
      </c>
      <c r="C144" t="s">
        <v>573</v>
      </c>
      <c r="D144" t="str">
        <f t="shared" si="10"/>
        <v>0246162/</v>
      </c>
      <c r="E144" t="str">
        <f t="shared" si="11"/>
        <v>0246162</v>
      </c>
      <c r="F144" t="str">
        <f t="shared" si="12"/>
        <v>0246162</v>
      </c>
      <c r="G144">
        <v>5.15</v>
      </c>
      <c r="H144">
        <v>6</v>
      </c>
      <c r="I144" t="s">
        <v>574</v>
      </c>
      <c r="J144" t="s">
        <v>575</v>
      </c>
    </row>
    <row r="145" spans="1:10">
      <c r="A145" t="s">
        <v>576</v>
      </c>
      <c r="B145" t="str">
        <f t="shared" si="9"/>
        <v>Armeca</v>
      </c>
      <c r="C145" t="s">
        <v>577</v>
      </c>
      <c r="D145" t="str">
        <f t="shared" si="10"/>
        <v>0305014/</v>
      </c>
      <c r="E145" t="str">
        <f t="shared" si="11"/>
        <v>0305014</v>
      </c>
      <c r="F145" t="str">
        <f t="shared" si="12"/>
        <v>0305014</v>
      </c>
      <c r="G145">
        <v>5.15</v>
      </c>
      <c r="H145">
        <v>3</v>
      </c>
      <c r="I145" t="s">
        <v>578</v>
      </c>
      <c r="J145" t="s">
        <v>579</v>
      </c>
    </row>
    <row r="146" spans="1:10">
      <c r="A146" t="s">
        <v>580</v>
      </c>
      <c r="B146" t="str">
        <f t="shared" si="9"/>
        <v>Anguy</v>
      </c>
      <c r="C146" t="s">
        <v>581</v>
      </c>
      <c r="D146" t="str">
        <f t="shared" si="10"/>
        <v>0316930/</v>
      </c>
      <c r="E146" t="str">
        <f t="shared" si="11"/>
        <v>0316930</v>
      </c>
      <c r="F146" t="str">
        <f t="shared" si="12"/>
        <v>0316930</v>
      </c>
      <c r="G146">
        <v>5</v>
      </c>
      <c r="H146">
        <v>6</v>
      </c>
      <c r="I146" t="s">
        <v>582</v>
      </c>
      <c r="J146" t="s">
        <v>583</v>
      </c>
    </row>
    <row r="147" spans="1:10">
      <c r="A147" t="s">
        <v>584</v>
      </c>
      <c r="B147" t="str">
        <f t="shared" si="9"/>
        <v>Greatjon Umber</v>
      </c>
      <c r="C147" t="s">
        <v>585</v>
      </c>
      <c r="D147" t="str">
        <f t="shared" si="10"/>
        <v>0305010/</v>
      </c>
      <c r="E147" t="str">
        <f t="shared" si="11"/>
        <v>0305010</v>
      </c>
      <c r="F147" t="str">
        <f t="shared" si="12"/>
        <v>0305010</v>
      </c>
      <c r="G147">
        <v>5</v>
      </c>
      <c r="H147">
        <v>3</v>
      </c>
      <c r="I147" t="s">
        <v>586</v>
      </c>
      <c r="J147" t="s">
        <v>587</v>
      </c>
    </row>
    <row r="148" spans="1:10">
      <c r="A148" t="s">
        <v>588</v>
      </c>
      <c r="B148" t="str">
        <f t="shared" si="9"/>
        <v>Lothar Frey</v>
      </c>
      <c r="C148" t="s">
        <v>589</v>
      </c>
      <c r="D148" t="str">
        <f t="shared" si="10"/>
        <v>0384471/</v>
      </c>
      <c r="E148" t="str">
        <f t="shared" si="11"/>
        <v>0384471</v>
      </c>
      <c r="F148" t="str">
        <f t="shared" si="12"/>
        <v>0384471</v>
      </c>
      <c r="G148">
        <v>5</v>
      </c>
      <c r="H148">
        <v>7</v>
      </c>
      <c r="I148" t="s">
        <v>590</v>
      </c>
      <c r="J148" t="s">
        <v>591</v>
      </c>
    </row>
    <row r="149" spans="1:10">
      <c r="A149" t="s">
        <v>592</v>
      </c>
      <c r="B149" t="str">
        <f t="shared" si="9"/>
        <v>Vala</v>
      </c>
      <c r="C149" t="s">
        <v>593</v>
      </c>
      <c r="D149" t="str">
        <f t="shared" si="10"/>
        <v>0539344/</v>
      </c>
      <c r="E149" t="str">
        <f t="shared" si="11"/>
        <v>0539344</v>
      </c>
      <c r="F149" t="str">
        <f t="shared" si="12"/>
        <v>0539344</v>
      </c>
      <c r="G149">
        <v>5</v>
      </c>
      <c r="H149">
        <v>3</v>
      </c>
      <c r="I149" t="s">
        <v>594</v>
      </c>
      <c r="J149" t="s">
        <v>595</v>
      </c>
    </row>
    <row r="150" spans="1:10">
      <c r="A150" t="s">
        <v>596</v>
      </c>
      <c r="B150" t="str">
        <f t="shared" si="9"/>
        <v>Shagga</v>
      </c>
      <c r="C150" t="s">
        <v>597</v>
      </c>
      <c r="D150" t="str">
        <f t="shared" si="10"/>
        <v>0305021/</v>
      </c>
      <c r="E150" t="str">
        <f t="shared" si="11"/>
        <v>0305021</v>
      </c>
      <c r="F150" t="str">
        <f t="shared" si="12"/>
        <v>0305021</v>
      </c>
      <c r="G150">
        <v>5</v>
      </c>
      <c r="H150">
        <v>2</v>
      </c>
      <c r="I150" t="s">
        <v>598</v>
      </c>
      <c r="J150" t="s">
        <v>599</v>
      </c>
    </row>
    <row r="151" spans="1:10">
      <c r="A151" t="s">
        <v>600</v>
      </c>
      <c r="B151" t="str">
        <f t="shared" si="9"/>
        <v>Ser Dontos Hollard</v>
      </c>
      <c r="C151" t="s">
        <v>601</v>
      </c>
      <c r="D151" t="str">
        <f t="shared" si="10"/>
        <v>0305031/</v>
      </c>
      <c r="E151" t="str">
        <f t="shared" si="11"/>
        <v>0305031</v>
      </c>
      <c r="F151" t="str">
        <f t="shared" si="12"/>
        <v>0305031</v>
      </c>
      <c r="G151">
        <v>4.45</v>
      </c>
      <c r="H151">
        <v>4</v>
      </c>
      <c r="I151" t="s">
        <v>602</v>
      </c>
      <c r="J151" t="s">
        <v>603</v>
      </c>
    </row>
    <row r="152" spans="1:10">
      <c r="A152" t="s">
        <v>604</v>
      </c>
      <c r="B152" t="str">
        <f t="shared" si="9"/>
        <v>Black Walder Rivers</v>
      </c>
      <c r="C152" t="s">
        <v>605</v>
      </c>
      <c r="D152" t="str">
        <f t="shared" si="10"/>
        <v>0014591/</v>
      </c>
      <c r="E152" t="str">
        <f t="shared" si="11"/>
        <v>0014591</v>
      </c>
      <c r="F152" t="str">
        <f t="shared" si="12"/>
        <v>0014591</v>
      </c>
      <c r="G152">
        <v>4.45</v>
      </c>
      <c r="H152">
        <v>7</v>
      </c>
      <c r="I152" t="s">
        <v>606</v>
      </c>
      <c r="J152" t="s">
        <v>607</v>
      </c>
    </row>
    <row r="153" spans="1:10">
      <c r="A153" t="s">
        <v>608</v>
      </c>
      <c r="B153" t="str">
        <f t="shared" si="9"/>
        <v>Lyanna Mormont</v>
      </c>
      <c r="C153" t="s">
        <v>609</v>
      </c>
      <c r="D153" t="str">
        <f t="shared" si="10"/>
        <v>0541884/</v>
      </c>
      <c r="E153" t="str">
        <f t="shared" si="11"/>
        <v>0541884</v>
      </c>
      <c r="F153" t="str">
        <f t="shared" si="12"/>
        <v>0541884</v>
      </c>
      <c r="G153">
        <v>4.3</v>
      </c>
      <c r="H153">
        <v>3</v>
      </c>
      <c r="I153" t="s">
        <v>610</v>
      </c>
      <c r="J153" t="s">
        <v>611</v>
      </c>
    </row>
    <row r="154" spans="1:10">
      <c r="A154" t="s">
        <v>612</v>
      </c>
      <c r="B154" t="str">
        <f t="shared" si="9"/>
        <v>Mossador</v>
      </c>
      <c r="C154" t="s">
        <v>613</v>
      </c>
      <c r="D154" t="str">
        <f t="shared" si="10"/>
        <v>0508053/</v>
      </c>
      <c r="E154" t="str">
        <f t="shared" si="11"/>
        <v>0508053</v>
      </c>
      <c r="F154" t="str">
        <f t="shared" si="12"/>
        <v>0508053</v>
      </c>
      <c r="G154">
        <v>4.3</v>
      </c>
      <c r="H154">
        <v>3</v>
      </c>
      <c r="I154" t="s">
        <v>614</v>
      </c>
      <c r="J154" t="s">
        <v>615</v>
      </c>
    </row>
    <row r="155" spans="1:10">
      <c r="A155" t="s">
        <v>616</v>
      </c>
      <c r="B155" t="str">
        <f t="shared" si="9"/>
        <v>Pyat Pree</v>
      </c>
      <c r="C155" t="s">
        <v>617</v>
      </c>
      <c r="D155" t="str">
        <f t="shared" si="10"/>
        <v>0303952/</v>
      </c>
      <c r="E155" t="str">
        <f t="shared" si="11"/>
        <v>0303952</v>
      </c>
      <c r="F155" t="str">
        <f t="shared" si="12"/>
        <v>0303952</v>
      </c>
      <c r="G155">
        <v>4.3</v>
      </c>
      <c r="H155">
        <v>3</v>
      </c>
      <c r="I155" t="s">
        <v>618</v>
      </c>
      <c r="J155" t="s">
        <v>619</v>
      </c>
    </row>
    <row r="156" spans="1:10">
      <c r="A156" t="s">
        <v>620</v>
      </c>
      <c r="B156" t="str">
        <f t="shared" si="9"/>
        <v>Leaf</v>
      </c>
      <c r="C156" t="s">
        <v>621</v>
      </c>
      <c r="D156" t="str">
        <f t="shared" si="10"/>
        <v>0467999/</v>
      </c>
      <c r="E156" t="str">
        <f t="shared" si="11"/>
        <v>0467999</v>
      </c>
      <c r="F156" t="str">
        <f t="shared" si="12"/>
        <v>0467999</v>
      </c>
      <c r="G156">
        <v>4.1500000000000004</v>
      </c>
      <c r="H156">
        <v>4</v>
      </c>
      <c r="I156" t="s">
        <v>622</v>
      </c>
      <c r="J156" t="s">
        <v>623</v>
      </c>
    </row>
    <row r="157" spans="1:10">
      <c r="A157" t="s">
        <v>624</v>
      </c>
      <c r="B157" t="str">
        <f t="shared" si="9"/>
        <v>Walda Bolton</v>
      </c>
      <c r="C157" t="s">
        <v>625</v>
      </c>
      <c r="D157" t="str">
        <f t="shared" si="10"/>
        <v>0506401/</v>
      </c>
      <c r="E157" t="str">
        <f t="shared" si="11"/>
        <v>0506401</v>
      </c>
      <c r="F157" t="str">
        <f t="shared" si="12"/>
        <v>0506401</v>
      </c>
      <c r="G157">
        <v>4</v>
      </c>
      <c r="H157">
        <v>5</v>
      </c>
      <c r="I157" t="s">
        <v>626</v>
      </c>
      <c r="J157" t="s">
        <v>627</v>
      </c>
    </row>
    <row r="158" spans="1:10">
      <c r="A158" t="s">
        <v>628</v>
      </c>
      <c r="B158" t="str">
        <f t="shared" si="9"/>
        <v>Randyll Tarly</v>
      </c>
      <c r="C158" t="s">
        <v>629</v>
      </c>
      <c r="D158" t="str">
        <f t="shared" si="10"/>
        <v>0524408/</v>
      </c>
      <c r="E158" t="str">
        <f t="shared" si="11"/>
        <v>0524408</v>
      </c>
      <c r="F158" t="str">
        <f t="shared" si="12"/>
        <v>0524408</v>
      </c>
      <c r="G158">
        <v>4</v>
      </c>
      <c r="H158" t="s">
        <v>501</v>
      </c>
      <c r="I158" t="s">
        <v>630</v>
      </c>
      <c r="J158" t="s">
        <v>631</v>
      </c>
    </row>
    <row r="159" spans="1:10">
      <c r="A159" t="s">
        <v>632</v>
      </c>
      <c r="B159" t="str">
        <f t="shared" si="9"/>
        <v>Malko</v>
      </c>
      <c r="C159" t="s">
        <v>633</v>
      </c>
      <c r="D159" t="str">
        <f t="shared" si="10"/>
        <v>0519184/</v>
      </c>
      <c r="E159" t="str">
        <f t="shared" si="11"/>
        <v>0519184</v>
      </c>
      <c r="F159" t="str">
        <f t="shared" si="12"/>
        <v>0519184</v>
      </c>
      <c r="G159">
        <v>4</v>
      </c>
      <c r="H159">
        <v>2</v>
      </c>
      <c r="I159" t="s">
        <v>634</v>
      </c>
      <c r="J159" t="s">
        <v>635</v>
      </c>
    </row>
    <row r="160" spans="1:10">
      <c r="A160" t="s">
        <v>636</v>
      </c>
      <c r="B160" t="str">
        <f t="shared" si="9"/>
        <v>Trystane Martell</v>
      </c>
      <c r="C160" t="s">
        <v>637</v>
      </c>
      <c r="D160" t="str">
        <f t="shared" si="10"/>
        <v>0506400/</v>
      </c>
      <c r="E160" t="str">
        <f t="shared" si="11"/>
        <v>0506400</v>
      </c>
      <c r="F160" t="str">
        <f t="shared" si="12"/>
        <v>0506400</v>
      </c>
      <c r="G160">
        <v>3.45</v>
      </c>
      <c r="H160">
        <v>5</v>
      </c>
      <c r="I160" t="s">
        <v>638</v>
      </c>
      <c r="J160" t="s">
        <v>639</v>
      </c>
    </row>
    <row r="161" spans="1:10">
      <c r="A161" t="s">
        <v>640</v>
      </c>
      <c r="B161" t="str">
        <f t="shared" si="9"/>
        <v>Areo Hotah</v>
      </c>
      <c r="C161" t="s">
        <v>641</v>
      </c>
      <c r="D161" t="str">
        <f t="shared" si="10"/>
        <v>0507107/</v>
      </c>
      <c r="E161" t="str">
        <f t="shared" si="11"/>
        <v>0507107</v>
      </c>
      <c r="F161" t="str">
        <f t="shared" si="12"/>
        <v>0507107</v>
      </c>
      <c r="G161">
        <v>3.45</v>
      </c>
      <c r="H161">
        <v>5</v>
      </c>
      <c r="I161" t="s">
        <v>642</v>
      </c>
      <c r="J161" t="s">
        <v>643</v>
      </c>
    </row>
    <row r="162" spans="1:10">
      <c r="A162" t="s">
        <v>644</v>
      </c>
      <c r="B162" t="str">
        <f t="shared" si="9"/>
        <v>Aeron Greyjoy</v>
      </c>
      <c r="C162" t="s">
        <v>645</v>
      </c>
      <c r="D162" t="str">
        <f t="shared" si="10"/>
        <v>0540081/</v>
      </c>
      <c r="E162" t="str">
        <f t="shared" si="11"/>
        <v>0540081</v>
      </c>
      <c r="F162" t="str">
        <f t="shared" si="12"/>
        <v>0540081</v>
      </c>
      <c r="G162">
        <v>3.45</v>
      </c>
      <c r="H162">
        <v>2</v>
      </c>
      <c r="I162" t="s">
        <v>646</v>
      </c>
      <c r="J162" t="s">
        <v>647</v>
      </c>
    </row>
    <row r="163" spans="1:10">
      <c r="A163" t="s">
        <v>648</v>
      </c>
      <c r="B163" t="str">
        <f t="shared" si="9"/>
        <v>Loboda</v>
      </c>
      <c r="C163" t="s">
        <v>649</v>
      </c>
      <c r="D163" t="str">
        <f t="shared" si="10"/>
        <v>0511931/</v>
      </c>
      <c r="E163" t="str">
        <f t="shared" si="11"/>
        <v>0511931</v>
      </c>
      <c r="F163" t="str">
        <f t="shared" si="12"/>
        <v>0511931</v>
      </c>
      <c r="G163">
        <v>3.45</v>
      </c>
      <c r="H163" t="s">
        <v>501</v>
      </c>
      <c r="I163" t="s">
        <v>650</v>
      </c>
      <c r="J163" t="s">
        <v>651</v>
      </c>
    </row>
    <row r="164" spans="1:10">
      <c r="A164" t="s">
        <v>652</v>
      </c>
      <c r="B164" t="str">
        <f t="shared" si="9"/>
        <v>Melessa Tarly</v>
      </c>
      <c r="C164" t="s">
        <v>653</v>
      </c>
      <c r="D164" t="str">
        <f t="shared" si="10"/>
        <v>0541191/</v>
      </c>
      <c r="E164" t="str">
        <f t="shared" si="11"/>
        <v>0541191</v>
      </c>
      <c r="F164" t="str">
        <f t="shared" si="12"/>
        <v>0541191</v>
      </c>
      <c r="G164">
        <v>3.3</v>
      </c>
      <c r="H164" t="s">
        <v>501</v>
      </c>
      <c r="I164" t="s">
        <v>654</v>
      </c>
      <c r="J164" t="s">
        <v>655</v>
      </c>
    </row>
    <row r="165" spans="1:10">
      <c r="A165" t="s">
        <v>656</v>
      </c>
      <c r="B165" t="str">
        <f t="shared" si="9"/>
        <v>Amory Lorch</v>
      </c>
      <c r="C165" t="s">
        <v>657</v>
      </c>
      <c r="D165" t="str">
        <f t="shared" si="10"/>
        <v>0305002/</v>
      </c>
      <c r="E165" t="str">
        <f t="shared" si="11"/>
        <v>0305002</v>
      </c>
      <c r="F165" t="str">
        <f t="shared" si="12"/>
        <v>0305002</v>
      </c>
      <c r="G165">
        <v>3.3</v>
      </c>
      <c r="H165">
        <v>4</v>
      </c>
      <c r="I165" t="s">
        <v>658</v>
      </c>
      <c r="J165" t="s">
        <v>659</v>
      </c>
    </row>
    <row r="166" spans="1:10">
      <c r="A166" t="s">
        <v>660</v>
      </c>
      <c r="B166" t="str">
        <f t="shared" si="9"/>
        <v>Illyrio Mopatis</v>
      </c>
      <c r="C166" t="s">
        <v>661</v>
      </c>
      <c r="D166" t="str">
        <f t="shared" si="10"/>
        <v>0172909/</v>
      </c>
      <c r="E166" t="str">
        <f t="shared" si="11"/>
        <v>0172909</v>
      </c>
      <c r="F166" t="str">
        <f t="shared" si="12"/>
        <v>0172909</v>
      </c>
      <c r="G166">
        <v>3.3</v>
      </c>
      <c r="H166">
        <v>2</v>
      </c>
      <c r="I166" t="s">
        <v>662</v>
      </c>
      <c r="J166" t="s">
        <v>663</v>
      </c>
    </row>
    <row r="167" spans="1:10">
      <c r="A167" t="s">
        <v>664</v>
      </c>
      <c r="B167" t="str">
        <f t="shared" si="9"/>
        <v>Smalljon Umber</v>
      </c>
      <c r="C167" t="s">
        <v>665</v>
      </c>
      <c r="D167" t="str">
        <f t="shared" si="10"/>
        <v>0540067/</v>
      </c>
      <c r="E167" t="str">
        <f t="shared" si="11"/>
        <v>0540067</v>
      </c>
      <c r="F167" t="str">
        <f t="shared" si="12"/>
        <v>0540067</v>
      </c>
      <c r="G167">
        <v>3.3</v>
      </c>
      <c r="H167">
        <v>2</v>
      </c>
      <c r="I167" t="s">
        <v>666</v>
      </c>
      <c r="J167" t="s">
        <v>667</v>
      </c>
    </row>
    <row r="168" spans="1:10">
      <c r="A168" t="s">
        <v>668</v>
      </c>
      <c r="B168" t="str">
        <f t="shared" si="9"/>
        <v>Bowen Marsh</v>
      </c>
      <c r="C168" t="s">
        <v>669</v>
      </c>
      <c r="D168" t="str">
        <f t="shared" si="10"/>
        <v>0305036/</v>
      </c>
      <c r="E168" t="str">
        <f t="shared" si="11"/>
        <v>0305036</v>
      </c>
      <c r="F168" t="str">
        <f t="shared" si="12"/>
        <v>0305036</v>
      </c>
      <c r="G168">
        <v>3.3</v>
      </c>
      <c r="H168">
        <v>9</v>
      </c>
      <c r="I168" t="s">
        <v>518</v>
      </c>
      <c r="J168" t="s">
        <v>519</v>
      </c>
    </row>
    <row r="169" spans="1:10">
      <c r="A169" t="s">
        <v>670</v>
      </c>
      <c r="B169" t="str">
        <f t="shared" si="9"/>
        <v>Tycho Nestoris</v>
      </c>
      <c r="C169" t="s">
        <v>671</v>
      </c>
      <c r="D169" t="str">
        <f t="shared" si="10"/>
        <v>0468190/</v>
      </c>
      <c r="E169" t="str">
        <f t="shared" si="11"/>
        <v>0468190</v>
      </c>
      <c r="F169" t="str">
        <f t="shared" si="12"/>
        <v>0468190</v>
      </c>
      <c r="G169">
        <v>3.15</v>
      </c>
      <c r="H169">
        <v>2</v>
      </c>
      <c r="I169" t="s">
        <v>672</v>
      </c>
      <c r="J169" t="s">
        <v>673</v>
      </c>
    </row>
    <row r="170" spans="1:10">
      <c r="A170" t="s">
        <v>674</v>
      </c>
      <c r="B170" t="str">
        <f t="shared" si="9"/>
        <v>Kovarro</v>
      </c>
      <c r="C170" t="s">
        <v>675</v>
      </c>
      <c r="D170" t="str">
        <f t="shared" si="10"/>
        <v>0304969/</v>
      </c>
      <c r="E170" t="str">
        <f t="shared" si="11"/>
        <v>0304969</v>
      </c>
      <c r="F170" t="str">
        <f t="shared" si="12"/>
        <v>0304969</v>
      </c>
      <c r="G170">
        <v>3.15</v>
      </c>
      <c r="H170">
        <v>6</v>
      </c>
      <c r="I170" t="s">
        <v>676</v>
      </c>
      <c r="J170" t="s">
        <v>677</v>
      </c>
    </row>
    <row r="171" spans="1:10">
      <c r="A171" t="s">
        <v>678</v>
      </c>
      <c r="B171" t="str">
        <f t="shared" si="9"/>
        <v>Maester Cressen</v>
      </c>
      <c r="C171" t="s">
        <v>679</v>
      </c>
      <c r="D171" t="str">
        <f t="shared" si="10"/>
        <v>0255280/</v>
      </c>
      <c r="E171" t="str">
        <f t="shared" si="11"/>
        <v>0255280</v>
      </c>
      <c r="F171" t="str">
        <f t="shared" si="12"/>
        <v>0255280</v>
      </c>
      <c r="G171">
        <v>3.15</v>
      </c>
      <c r="H171" t="s">
        <v>501</v>
      </c>
      <c r="I171" t="s">
        <v>680</v>
      </c>
      <c r="J171" t="s">
        <v>681</v>
      </c>
    </row>
    <row r="172" spans="1:10">
      <c r="A172" t="s">
        <v>682</v>
      </c>
      <c r="B172" t="str">
        <f t="shared" si="9"/>
        <v>Robett Glover</v>
      </c>
      <c r="C172" t="s">
        <v>683</v>
      </c>
      <c r="D172" t="str">
        <f t="shared" si="10"/>
        <v>0541747/</v>
      </c>
      <c r="E172" t="str">
        <f t="shared" si="11"/>
        <v>0541747</v>
      </c>
      <c r="F172" t="str">
        <f t="shared" si="12"/>
        <v>0541747</v>
      </c>
      <c r="G172">
        <v>3</v>
      </c>
      <c r="H172" t="s">
        <v>501</v>
      </c>
      <c r="I172" t="s">
        <v>684</v>
      </c>
      <c r="J172" t="s">
        <v>685</v>
      </c>
    </row>
    <row r="173" spans="1:10">
      <c r="A173" t="s">
        <v>686</v>
      </c>
      <c r="B173" t="str">
        <f t="shared" si="9"/>
        <v>Hallyne</v>
      </c>
      <c r="C173" t="s">
        <v>687</v>
      </c>
      <c r="D173" t="str">
        <f t="shared" si="10"/>
        <v>0259178/</v>
      </c>
      <c r="E173" t="str">
        <f t="shared" si="11"/>
        <v>0259178</v>
      </c>
      <c r="F173" t="str">
        <f t="shared" si="12"/>
        <v>0259178</v>
      </c>
      <c r="G173">
        <v>3</v>
      </c>
      <c r="H173">
        <v>2</v>
      </c>
      <c r="I173" t="s">
        <v>688</v>
      </c>
      <c r="J173" t="s">
        <v>689</v>
      </c>
    </row>
    <row r="174" spans="1:10">
      <c r="A174" t="s">
        <v>690</v>
      </c>
      <c r="B174" t="str">
        <f t="shared" si="9"/>
        <v>High Priestess</v>
      </c>
      <c r="C174" t="s">
        <v>691</v>
      </c>
      <c r="D174" t="str">
        <f t="shared" si="10"/>
        <v>0539898/</v>
      </c>
      <c r="E174" t="str">
        <f t="shared" si="11"/>
        <v>0539898</v>
      </c>
      <c r="F174" t="str">
        <f t="shared" si="12"/>
        <v>0539898</v>
      </c>
      <c r="G174">
        <v>3</v>
      </c>
      <c r="H174">
        <v>2</v>
      </c>
      <c r="I174" t="s">
        <v>692</v>
      </c>
      <c r="J174" t="s">
        <v>693</v>
      </c>
    </row>
    <row r="175" spans="1:10">
      <c r="A175" t="s">
        <v>694</v>
      </c>
      <c r="B175" t="str">
        <f t="shared" si="9"/>
        <v>Vardis Egen</v>
      </c>
      <c r="C175" t="s">
        <v>695</v>
      </c>
      <c r="D175" t="str">
        <f t="shared" si="10"/>
        <v>0294458/</v>
      </c>
      <c r="E175" t="str">
        <f t="shared" si="11"/>
        <v>0294458</v>
      </c>
      <c r="F175" t="str">
        <f t="shared" si="12"/>
        <v>0294458</v>
      </c>
      <c r="G175">
        <v>3</v>
      </c>
      <c r="H175">
        <v>2</v>
      </c>
      <c r="I175" t="s">
        <v>696</v>
      </c>
      <c r="J175" t="s">
        <v>697</v>
      </c>
    </row>
    <row r="176" spans="1:10">
      <c r="A176" t="s">
        <v>698</v>
      </c>
      <c r="B176" t="str">
        <f t="shared" si="9"/>
        <v>Marillion</v>
      </c>
      <c r="C176" t="s">
        <v>699</v>
      </c>
      <c r="D176" t="str">
        <f t="shared" si="10"/>
        <v>0305001/</v>
      </c>
      <c r="E176" t="str">
        <f t="shared" si="11"/>
        <v>0305001</v>
      </c>
      <c r="F176" t="str">
        <f t="shared" si="12"/>
        <v>0305001</v>
      </c>
      <c r="G176">
        <v>3</v>
      </c>
      <c r="H176">
        <v>4</v>
      </c>
      <c r="I176" t="s">
        <v>700</v>
      </c>
      <c r="J176" t="s">
        <v>701</v>
      </c>
    </row>
    <row r="177" spans="1:10">
      <c r="A177" t="s">
        <v>702</v>
      </c>
      <c r="B177" t="str">
        <f t="shared" si="9"/>
        <v>Mero</v>
      </c>
      <c r="C177" t="s">
        <v>703</v>
      </c>
      <c r="D177" t="str">
        <f t="shared" si="10"/>
        <v>0123670/</v>
      </c>
      <c r="E177" t="str">
        <f t="shared" si="11"/>
        <v>0123670</v>
      </c>
      <c r="F177" t="str">
        <f t="shared" si="12"/>
        <v>0123670</v>
      </c>
      <c r="G177">
        <v>3</v>
      </c>
      <c r="H177" t="s">
        <v>501</v>
      </c>
      <c r="I177" t="s">
        <v>704</v>
      </c>
      <c r="J177" t="s">
        <v>705</v>
      </c>
    </row>
    <row r="178" spans="1:10">
      <c r="A178" t="s">
        <v>706</v>
      </c>
      <c r="B178" t="str">
        <f t="shared" si="9"/>
        <v>Marei</v>
      </c>
      <c r="C178" t="s">
        <v>707</v>
      </c>
      <c r="D178" t="str">
        <f t="shared" si="10"/>
        <v>0431527/</v>
      </c>
      <c r="E178" t="str">
        <f t="shared" si="11"/>
        <v>0431527</v>
      </c>
      <c r="F178" t="str">
        <f t="shared" si="12"/>
        <v>0431527</v>
      </c>
      <c r="G178">
        <v>3</v>
      </c>
      <c r="H178">
        <v>6</v>
      </c>
      <c r="I178" t="s">
        <v>708</v>
      </c>
      <c r="J178" t="s">
        <v>709</v>
      </c>
    </row>
    <row r="179" spans="1:10">
      <c r="A179" t="s">
        <v>710</v>
      </c>
      <c r="B179" t="str">
        <f t="shared" si="9"/>
        <v>Izembaro</v>
      </c>
      <c r="C179" t="s">
        <v>711</v>
      </c>
      <c r="D179" t="str">
        <f t="shared" si="10"/>
        <v>0540561/</v>
      </c>
      <c r="E179" t="str">
        <f t="shared" si="11"/>
        <v>0540561</v>
      </c>
      <c r="F179" t="str">
        <f t="shared" si="12"/>
        <v>0540561</v>
      </c>
      <c r="G179">
        <v>2.4500000000000002</v>
      </c>
      <c r="H179">
        <v>3</v>
      </c>
      <c r="I179" t="s">
        <v>712</v>
      </c>
      <c r="J179" t="s">
        <v>713</v>
      </c>
    </row>
    <row r="180" spans="1:10">
      <c r="A180" t="s">
        <v>714</v>
      </c>
      <c r="B180" t="str">
        <f t="shared" si="9"/>
        <v>Lommy Greenhands</v>
      </c>
      <c r="C180" t="s">
        <v>715</v>
      </c>
      <c r="D180" t="str">
        <f t="shared" si="10"/>
        <v>0257030/</v>
      </c>
      <c r="E180" t="str">
        <f t="shared" si="11"/>
        <v>0257030</v>
      </c>
      <c r="F180" t="str">
        <f t="shared" si="12"/>
        <v>0257030</v>
      </c>
      <c r="G180">
        <v>2.4500000000000002</v>
      </c>
      <c r="H180">
        <v>4</v>
      </c>
      <c r="I180" t="s">
        <v>716</v>
      </c>
      <c r="J180" t="s">
        <v>717</v>
      </c>
    </row>
    <row r="181" spans="1:10">
      <c r="A181" t="s">
        <v>718</v>
      </c>
      <c r="B181" t="str">
        <f t="shared" si="9"/>
        <v>Old Nan</v>
      </c>
      <c r="C181" t="s">
        <v>719</v>
      </c>
      <c r="D181" t="str">
        <f t="shared" si="10"/>
        <v>0305018/</v>
      </c>
      <c r="E181" t="str">
        <f t="shared" si="11"/>
        <v>0305018</v>
      </c>
      <c r="F181" t="str">
        <f t="shared" si="12"/>
        <v>0305018</v>
      </c>
      <c r="G181">
        <v>2.4500000000000002</v>
      </c>
      <c r="H181">
        <v>4</v>
      </c>
      <c r="I181" t="s">
        <v>720</v>
      </c>
      <c r="J181" t="s">
        <v>721</v>
      </c>
    </row>
    <row r="182" spans="1:10">
      <c r="A182" t="s">
        <v>722</v>
      </c>
      <c r="B182" t="str">
        <f t="shared" si="9"/>
        <v>Joyeuse Erenford</v>
      </c>
      <c r="C182" t="s">
        <v>723</v>
      </c>
      <c r="D182" t="str">
        <f t="shared" si="10"/>
        <v>0304494/</v>
      </c>
      <c r="E182" t="str">
        <f t="shared" si="11"/>
        <v>0304494</v>
      </c>
      <c r="F182" t="str">
        <f t="shared" si="12"/>
        <v>0304494</v>
      </c>
      <c r="G182">
        <v>2.4500000000000002</v>
      </c>
      <c r="H182">
        <v>2</v>
      </c>
      <c r="I182" t="s">
        <v>724</v>
      </c>
      <c r="J182" t="s">
        <v>725</v>
      </c>
    </row>
    <row r="183" spans="1:10">
      <c r="A183" t="s">
        <v>726</v>
      </c>
      <c r="B183" t="str">
        <f t="shared" si="9"/>
        <v>Mord</v>
      </c>
      <c r="C183" t="s">
        <v>727</v>
      </c>
      <c r="D183" t="str">
        <f t="shared" si="10"/>
        <v>0229099/</v>
      </c>
      <c r="E183" t="str">
        <f t="shared" si="11"/>
        <v>0229099</v>
      </c>
      <c r="F183" t="str">
        <f t="shared" si="12"/>
        <v>0229099</v>
      </c>
      <c r="G183">
        <v>2.4500000000000002</v>
      </c>
      <c r="H183">
        <v>2</v>
      </c>
      <c r="I183" t="s">
        <v>728</v>
      </c>
      <c r="J183" t="s">
        <v>729</v>
      </c>
    </row>
    <row r="184" spans="1:10">
      <c r="A184" t="s">
        <v>730</v>
      </c>
      <c r="B184" t="str">
        <f t="shared" si="9"/>
        <v>Waymar Royce</v>
      </c>
      <c r="C184" t="s">
        <v>731</v>
      </c>
      <c r="D184" t="str">
        <f t="shared" si="10"/>
        <v>0171390/</v>
      </c>
      <c r="E184" t="str">
        <f t="shared" si="11"/>
        <v>0171390</v>
      </c>
      <c r="F184" t="str">
        <f t="shared" si="12"/>
        <v>0171390</v>
      </c>
      <c r="G184">
        <v>2.4500000000000002</v>
      </c>
      <c r="H184" t="s">
        <v>501</v>
      </c>
      <c r="I184" t="s">
        <v>732</v>
      </c>
      <c r="J184" t="s">
        <v>733</v>
      </c>
    </row>
    <row r="185" spans="1:10">
      <c r="A185" t="s">
        <v>734</v>
      </c>
      <c r="B185" t="str">
        <f t="shared" si="9"/>
        <v>Kinvara</v>
      </c>
      <c r="C185" t="s">
        <v>735</v>
      </c>
      <c r="D185" t="str">
        <f t="shared" si="10"/>
        <v>0540065/</v>
      </c>
      <c r="E185" t="str">
        <f t="shared" si="11"/>
        <v>0540065</v>
      </c>
      <c r="F185" t="str">
        <f t="shared" si="12"/>
        <v>0540065</v>
      </c>
      <c r="G185">
        <v>2.2999999999999998</v>
      </c>
      <c r="H185" t="s">
        <v>501</v>
      </c>
      <c r="I185" t="s">
        <v>736</v>
      </c>
      <c r="J185" t="s">
        <v>737</v>
      </c>
    </row>
    <row r="186" spans="1:10">
      <c r="A186" t="s">
        <v>738</v>
      </c>
      <c r="B186" t="str">
        <f t="shared" si="9"/>
        <v>Talla Tarly</v>
      </c>
      <c r="C186" t="s">
        <v>739</v>
      </c>
      <c r="D186" t="str">
        <f t="shared" si="10"/>
        <v>0523897/</v>
      </c>
      <c r="E186" t="str">
        <f t="shared" si="11"/>
        <v>0523897</v>
      </c>
      <c r="F186" t="str">
        <f t="shared" si="12"/>
        <v>0523897</v>
      </c>
      <c r="G186">
        <v>2.2999999999999998</v>
      </c>
      <c r="H186" t="s">
        <v>501</v>
      </c>
      <c r="I186" t="s">
        <v>740</v>
      </c>
      <c r="J186" t="s">
        <v>741</v>
      </c>
    </row>
    <row r="187" spans="1:10">
      <c r="A187" t="s">
        <v>36</v>
      </c>
      <c r="B187" t="str">
        <f t="shared" si="9"/>
        <v>Daisy</v>
      </c>
      <c r="C187" t="s">
        <v>742</v>
      </c>
      <c r="D187" t="str">
        <f t="shared" si="10"/>
        <v>0305015/</v>
      </c>
      <c r="E187" t="str">
        <f t="shared" si="11"/>
        <v>0305015</v>
      </c>
      <c r="F187" t="str">
        <f t="shared" si="12"/>
        <v>0305015</v>
      </c>
      <c r="G187">
        <v>2.2999999999999998</v>
      </c>
      <c r="H187">
        <v>3</v>
      </c>
      <c r="I187" t="s">
        <v>743</v>
      </c>
      <c r="J187" t="s">
        <v>744</v>
      </c>
    </row>
    <row r="188" spans="1:10">
      <c r="A188" t="s">
        <v>745</v>
      </c>
      <c r="B188" t="str">
        <f t="shared" si="9"/>
        <v>Gared</v>
      </c>
      <c r="C188" t="s">
        <v>746</v>
      </c>
      <c r="D188" t="str">
        <f t="shared" si="10"/>
        <v>0171395/</v>
      </c>
      <c r="E188" t="str">
        <f t="shared" si="11"/>
        <v>0171395</v>
      </c>
      <c r="F188" t="str">
        <f t="shared" si="12"/>
        <v>0171395</v>
      </c>
      <c r="G188">
        <v>2.2999999999999998</v>
      </c>
      <c r="H188" t="s">
        <v>501</v>
      </c>
      <c r="I188" t="s">
        <v>747</v>
      </c>
      <c r="J188" t="s">
        <v>748</v>
      </c>
    </row>
    <row r="189" spans="1:10">
      <c r="A189" t="s">
        <v>749</v>
      </c>
      <c r="B189" t="str">
        <f t="shared" si="9"/>
        <v>Ilyn Payne</v>
      </c>
      <c r="C189" t="s">
        <v>750</v>
      </c>
      <c r="D189" t="str">
        <f t="shared" si="10"/>
        <v>0246254/</v>
      </c>
      <c r="E189" t="str">
        <f t="shared" si="11"/>
        <v>0246254</v>
      </c>
      <c r="F189" t="str">
        <f t="shared" si="12"/>
        <v>0246254</v>
      </c>
      <c r="G189">
        <v>2.15</v>
      </c>
      <c r="H189">
        <v>4</v>
      </c>
      <c r="I189" t="s">
        <v>751</v>
      </c>
      <c r="J189" t="s">
        <v>752</v>
      </c>
    </row>
    <row r="190" spans="1:10">
      <c r="A190" t="s">
        <v>753</v>
      </c>
      <c r="B190" t="str">
        <f t="shared" si="9"/>
        <v>Roslin Frey</v>
      </c>
      <c r="C190" t="s">
        <v>754</v>
      </c>
      <c r="D190" t="str">
        <f t="shared" si="10"/>
        <v>0391563/</v>
      </c>
      <c r="E190" t="str">
        <f t="shared" si="11"/>
        <v>0391563</v>
      </c>
      <c r="F190" t="str">
        <f t="shared" si="12"/>
        <v>0391563</v>
      </c>
      <c r="G190">
        <v>2.15</v>
      </c>
      <c r="H190" t="s">
        <v>501</v>
      </c>
      <c r="I190" t="s">
        <v>755</v>
      </c>
      <c r="J190" t="s">
        <v>756</v>
      </c>
    </row>
    <row r="191" spans="1:10">
      <c r="A191" t="s">
        <v>757</v>
      </c>
      <c r="B191" t="str">
        <f t="shared" si="9"/>
        <v>Ternesio Terys</v>
      </c>
      <c r="C191" t="s">
        <v>758</v>
      </c>
      <c r="D191" t="str">
        <f t="shared" si="10"/>
        <v>0473552/</v>
      </c>
      <c r="E191" t="str">
        <f t="shared" si="11"/>
        <v>0473552</v>
      </c>
      <c r="F191" t="str">
        <f t="shared" si="12"/>
        <v>0473552</v>
      </c>
      <c r="G191">
        <v>2</v>
      </c>
      <c r="H191">
        <v>2</v>
      </c>
      <c r="I191" t="s">
        <v>759</v>
      </c>
      <c r="J191" t="s">
        <v>760</v>
      </c>
    </row>
    <row r="192" spans="1:10">
      <c r="A192" t="s">
        <v>761</v>
      </c>
      <c r="B192" t="str">
        <f t="shared" si="9"/>
        <v>Quaithe</v>
      </c>
      <c r="C192" t="s">
        <v>762</v>
      </c>
      <c r="D192" t="str">
        <f t="shared" si="10"/>
        <v>0305022/</v>
      </c>
      <c r="E192" t="str">
        <f t="shared" si="11"/>
        <v>0305022</v>
      </c>
      <c r="F192" t="str">
        <f t="shared" si="12"/>
        <v>0305022</v>
      </c>
      <c r="G192">
        <v>1.45</v>
      </c>
      <c r="H192">
        <v>2</v>
      </c>
      <c r="I192" t="s">
        <v>763</v>
      </c>
      <c r="J192" t="s">
        <v>764</v>
      </c>
    </row>
    <row r="193" spans="1:10">
      <c r="A193" t="s">
        <v>765</v>
      </c>
      <c r="B193" t="str">
        <f t="shared" si="9"/>
        <v>Hugh of the Vale</v>
      </c>
      <c r="C193" t="s">
        <v>766</v>
      </c>
      <c r="D193" t="str">
        <f t="shared" si="10"/>
        <v>0305026/</v>
      </c>
      <c r="E193" t="str">
        <f t="shared" si="11"/>
        <v>0305026</v>
      </c>
      <c r="F193" t="str">
        <f t="shared" si="12"/>
        <v>0305026</v>
      </c>
      <c r="G193">
        <v>1.45</v>
      </c>
      <c r="H193">
        <v>2</v>
      </c>
      <c r="I193" t="s">
        <v>767</v>
      </c>
      <c r="J193" t="s">
        <v>768</v>
      </c>
    </row>
    <row r="194" spans="1:10">
      <c r="A194" t="s">
        <v>769</v>
      </c>
      <c r="B194" t="str">
        <f t="shared" si="9"/>
        <v>Rorge</v>
      </c>
      <c r="C194" t="s">
        <v>770</v>
      </c>
      <c r="D194" t="str">
        <f t="shared" si="10"/>
        <v>0305019/</v>
      </c>
      <c r="E194" t="str">
        <f t="shared" si="11"/>
        <v>0305019</v>
      </c>
      <c r="F194" t="str">
        <f t="shared" si="12"/>
        <v>0305019</v>
      </c>
      <c r="G194">
        <v>1.45</v>
      </c>
      <c r="H194">
        <v>4</v>
      </c>
      <c r="I194" t="s">
        <v>771</v>
      </c>
      <c r="J194" t="s">
        <v>772</v>
      </c>
    </row>
    <row r="195" spans="1:10">
      <c r="A195" t="s">
        <v>773</v>
      </c>
      <c r="B195" t="str">
        <f t="shared" si="9"/>
        <v>Tickler</v>
      </c>
      <c r="C195" t="s">
        <v>774</v>
      </c>
      <c r="D195" t="str">
        <f t="shared" si="10"/>
        <v>0305033/</v>
      </c>
      <c r="E195" t="str">
        <f t="shared" si="11"/>
        <v>0305033</v>
      </c>
      <c r="F195" t="str">
        <f t="shared" si="12"/>
        <v>0305033</v>
      </c>
      <c r="G195">
        <v>1.45</v>
      </c>
      <c r="H195">
        <v>2</v>
      </c>
      <c r="I195" t="s">
        <v>775</v>
      </c>
      <c r="J195" t="s">
        <v>776</v>
      </c>
    </row>
    <row r="196" spans="1:10">
      <c r="A196" t="s">
        <v>777</v>
      </c>
      <c r="B196" t="str">
        <f t="shared" si="9"/>
        <v>Lollys Stokeworth</v>
      </c>
      <c r="C196" t="s">
        <v>778</v>
      </c>
      <c r="D196" t="str">
        <f t="shared" si="10"/>
        <v>0511247/</v>
      </c>
      <c r="E196" t="str">
        <f t="shared" si="11"/>
        <v>0511247</v>
      </c>
      <c r="F196" t="str">
        <f t="shared" si="12"/>
        <v>0511247</v>
      </c>
      <c r="G196">
        <v>1.45</v>
      </c>
      <c r="H196" t="s">
        <v>501</v>
      </c>
      <c r="I196" t="s">
        <v>779</v>
      </c>
      <c r="J196" t="s">
        <v>780</v>
      </c>
    </row>
    <row r="197" spans="1:10">
      <c r="A197" t="s">
        <v>781</v>
      </c>
      <c r="B197" t="str">
        <f t="shared" si="9"/>
        <v>Mhaegen</v>
      </c>
      <c r="C197" t="s">
        <v>782</v>
      </c>
      <c r="D197" t="str">
        <f t="shared" si="10"/>
        <v>0305038/</v>
      </c>
      <c r="E197" t="str">
        <f t="shared" si="11"/>
        <v>0305038</v>
      </c>
      <c r="F197" t="str">
        <f t="shared" si="12"/>
        <v>0305038</v>
      </c>
      <c r="G197">
        <v>1.1499999999999999</v>
      </c>
      <c r="H197">
        <v>2</v>
      </c>
      <c r="I197" t="s">
        <v>783</v>
      </c>
      <c r="J197" t="s">
        <v>784</v>
      </c>
    </row>
    <row r="198" spans="1:10">
      <c r="A198" t="s">
        <v>785</v>
      </c>
      <c r="B198" t="str">
        <f t="shared" si="9"/>
        <v>Biter</v>
      </c>
      <c r="C198" t="s">
        <v>786</v>
      </c>
      <c r="D198" t="str">
        <f t="shared" si="10"/>
        <v>0305028/</v>
      </c>
      <c r="E198" t="str">
        <f t="shared" si="11"/>
        <v>0305028</v>
      </c>
      <c r="F198" t="str">
        <f t="shared" si="12"/>
        <v>0305028</v>
      </c>
      <c r="G198">
        <v>1.1499999999999999</v>
      </c>
      <c r="H198">
        <v>5</v>
      </c>
      <c r="I198" t="s">
        <v>787</v>
      </c>
      <c r="J198" t="s">
        <v>788</v>
      </c>
    </row>
    <row r="199" spans="1:10">
      <c r="A199" t="s">
        <v>789</v>
      </c>
      <c r="B199" t="str">
        <f t="shared" si="9"/>
        <v>Lhara</v>
      </c>
      <c r="C199" t="s">
        <v>790</v>
      </c>
      <c r="D199" t="str">
        <f t="shared" si="10"/>
        <v>0476558/</v>
      </c>
      <c r="E199" t="str">
        <f t="shared" si="11"/>
        <v>0476558</v>
      </c>
      <c r="F199" t="str">
        <f t="shared" si="12"/>
        <v>0476558</v>
      </c>
      <c r="G199">
        <v>1.1499999999999999</v>
      </c>
      <c r="H199">
        <v>3</v>
      </c>
      <c r="I199" t="s">
        <v>791</v>
      </c>
      <c r="J199" t="s">
        <v>792</v>
      </c>
    </row>
    <row r="200" spans="1:10">
      <c r="A200" t="s">
        <v>793</v>
      </c>
      <c r="B200" t="str">
        <f t="shared" si="9"/>
        <v>Tobho Mott</v>
      </c>
      <c r="C200" t="s">
        <v>794</v>
      </c>
      <c r="D200" t="str">
        <f t="shared" si="10"/>
        <v>0305039/</v>
      </c>
      <c r="E200" t="str">
        <f t="shared" si="11"/>
        <v>0305039</v>
      </c>
      <c r="F200" t="str">
        <f t="shared" si="12"/>
        <v>0305039</v>
      </c>
      <c r="G200">
        <v>1.1499999999999999</v>
      </c>
      <c r="H200">
        <v>2</v>
      </c>
      <c r="I200" t="s">
        <v>795</v>
      </c>
      <c r="J200" t="s">
        <v>796</v>
      </c>
    </row>
  </sheetData>
  <hyperlinks>
    <hyperlink ref="J10" r:id="rId1" xr:uid="{00000000-0004-0000-0900-000000000000}"/>
    <hyperlink ref="A1" r:id="rId2" xr:uid="{00000000-0004-0000-0900-000001000000}"/>
  </hyperlinks>
  <pageMargins left="0.7" right="0.7" top="0.75" bottom="0.75" header="0.3" footer="0.3"/>
  <pageSetup paperSize="0"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AADE4-FEF6-41D2-A3D6-393D3661C875}">
  <sheetPr codeName="Sheet6">
    <tabColor rgb="FFFF9933"/>
  </sheetPr>
  <dimension ref="A1:AE415"/>
  <sheetViews>
    <sheetView zoomScaleNormal="100" workbookViewId="0">
      <pane ySplit="7" topLeftCell="A8" activePane="bottomLeft" state="frozen"/>
      <selection activeCell="C45" sqref="C45"/>
      <selection pane="bottomLeft" activeCell="K53" sqref="K53"/>
    </sheetView>
  </sheetViews>
  <sheetFormatPr baseColWidth="10" defaultColWidth="11.6640625" defaultRowHeight="16"/>
  <cols>
    <col min="1" max="1" width="7.5" style="34" customWidth="1"/>
    <col min="2" max="2" width="17.1640625" style="36" bestFit="1" customWidth="1"/>
    <col min="3" max="3" width="15.1640625" style="36" customWidth="1"/>
    <col min="4" max="4" width="15.5" style="35" customWidth="1"/>
    <col min="5" max="5" width="20.5" style="34" bestFit="1" customWidth="1"/>
    <col min="6" max="6" width="16" style="172" customWidth="1"/>
    <col min="7" max="16384" width="11.6640625" style="172"/>
  </cols>
  <sheetData>
    <row r="1" spans="1:31" ht="24" customHeight="1">
      <c r="A1" s="239" t="s">
        <v>1010</v>
      </c>
      <c r="B1" s="240"/>
      <c r="C1" s="240" t="s">
        <v>1441</v>
      </c>
      <c r="D1" s="241"/>
      <c r="E1" s="242"/>
    </row>
    <row r="2" spans="1:31" s="246" customFormat="1" ht="19.5" customHeight="1">
      <c r="A2" s="243"/>
      <c r="B2" s="244" t="s">
        <v>1009</v>
      </c>
      <c r="C2" s="245"/>
      <c r="D2" s="243" t="s">
        <v>1008</v>
      </c>
    </row>
    <row r="3" spans="1:31" s="246" customFormat="1" ht="19.5" customHeight="1">
      <c r="A3" s="243"/>
      <c r="B3" s="247" t="s">
        <v>1007</v>
      </c>
      <c r="C3" s="248"/>
      <c r="D3" s="243" t="s">
        <v>1006</v>
      </c>
    </row>
    <row r="4" spans="1:31" s="246" customFormat="1" ht="19.5" customHeight="1">
      <c r="A4" s="243"/>
      <c r="B4" s="249" t="s">
        <v>1005</v>
      </c>
      <c r="C4" s="250"/>
      <c r="D4" s="243" t="s">
        <v>1004</v>
      </c>
    </row>
    <row r="5" spans="1:31">
      <c r="A5" s="242"/>
      <c r="B5" s="240"/>
      <c r="C5" s="240"/>
      <c r="D5" s="241"/>
      <c r="E5" s="241"/>
      <c r="F5" s="241"/>
      <c r="G5" s="242"/>
    </row>
    <row r="6" spans="1:31">
      <c r="A6" s="40"/>
      <c r="B6" s="39"/>
      <c r="C6" s="39"/>
      <c r="D6" s="367" t="s">
        <v>1003</v>
      </c>
      <c r="E6" s="367"/>
      <c r="F6" s="241"/>
      <c r="G6" s="242"/>
    </row>
    <row r="7" spans="1:31" s="243" customFormat="1" ht="33" customHeight="1">
      <c r="A7" s="47" t="s">
        <v>1002</v>
      </c>
      <c r="B7" s="46" t="s">
        <v>1001</v>
      </c>
      <c r="C7" s="45" t="s">
        <v>1000</v>
      </c>
      <c r="D7" s="46" t="s">
        <v>999</v>
      </c>
      <c r="E7" s="45" t="s">
        <v>998</v>
      </c>
      <c r="F7" s="172"/>
      <c r="G7" s="172"/>
    </row>
    <row r="8" spans="1:31">
      <c r="A8" s="43">
        <v>0</v>
      </c>
      <c r="B8" s="36">
        <v>150000</v>
      </c>
      <c r="D8" s="42"/>
      <c r="E8" s="41"/>
      <c r="F8" s="251"/>
      <c r="G8" s="251"/>
      <c r="H8" s="251"/>
      <c r="I8" s="251"/>
      <c r="J8" s="251"/>
      <c r="K8" s="251"/>
      <c r="L8" s="251"/>
      <c r="M8" s="251"/>
      <c r="N8" s="251"/>
      <c r="O8" s="251"/>
      <c r="P8" s="251"/>
      <c r="Q8" s="251"/>
      <c r="R8" s="251"/>
      <c r="S8" s="251"/>
      <c r="T8" s="251"/>
      <c r="U8" s="251"/>
      <c r="V8" s="251"/>
      <c r="W8" s="251"/>
      <c r="X8" s="251"/>
      <c r="Y8" s="251"/>
      <c r="Z8" s="251"/>
      <c r="AA8" s="251"/>
      <c r="AB8" s="251"/>
      <c r="AC8" s="251"/>
      <c r="AD8" s="251"/>
    </row>
    <row r="9" spans="1:31">
      <c r="A9" s="43"/>
      <c r="D9" s="42"/>
      <c r="E9" s="41"/>
      <c r="F9" s="251"/>
      <c r="G9" s="251"/>
      <c r="H9" s="251"/>
      <c r="I9" s="251"/>
      <c r="J9" s="251"/>
      <c r="K9" s="251"/>
      <c r="L9" s="251"/>
      <c r="M9" s="251"/>
      <c r="N9" s="251"/>
      <c r="O9" s="251"/>
      <c r="P9" s="251"/>
      <c r="Q9" s="251"/>
      <c r="R9" s="251"/>
      <c r="S9" s="251"/>
      <c r="T9" s="251"/>
      <c r="U9" s="251"/>
      <c r="V9" s="251"/>
      <c r="W9" s="251"/>
      <c r="X9" s="251"/>
      <c r="Y9" s="251"/>
      <c r="Z9" s="251"/>
      <c r="AA9" s="251"/>
      <c r="AB9" s="251"/>
      <c r="AC9" s="251"/>
      <c r="AD9" s="251"/>
    </row>
    <row r="10" spans="1:31">
      <c r="A10" s="43"/>
      <c r="D10" s="42"/>
      <c r="E10" s="41"/>
      <c r="F10" s="251"/>
      <c r="G10" s="251"/>
      <c r="H10" s="252"/>
      <c r="I10" s="252"/>
      <c r="J10" s="252"/>
      <c r="K10" s="252"/>
      <c r="L10" s="252"/>
      <c r="M10" s="252"/>
      <c r="N10" s="252"/>
      <c r="O10" s="252"/>
      <c r="P10" s="252"/>
      <c r="Q10" s="252"/>
      <c r="R10" s="252"/>
      <c r="S10" s="251"/>
      <c r="T10" s="251"/>
      <c r="U10" s="251"/>
      <c r="V10" s="251"/>
      <c r="W10" s="251"/>
      <c r="X10" s="251"/>
      <c r="Y10" s="251"/>
      <c r="Z10" s="251"/>
      <c r="AA10" s="251"/>
      <c r="AB10" s="251"/>
      <c r="AC10" s="251"/>
      <c r="AD10" s="251"/>
      <c r="AE10" s="251"/>
    </row>
    <row r="11" spans="1:31">
      <c r="A11" s="43"/>
      <c r="D11" s="42"/>
      <c r="E11" s="41"/>
      <c r="F11" s="251"/>
      <c r="G11" s="253"/>
      <c r="H11" s="251"/>
      <c r="I11" s="251"/>
      <c r="J11" s="251"/>
      <c r="K11" s="251"/>
      <c r="L11" s="251"/>
      <c r="M11" s="251"/>
      <c r="N11" s="251"/>
      <c r="O11" s="251"/>
      <c r="P11" s="251"/>
      <c r="Q11" s="251"/>
      <c r="R11" s="251"/>
      <c r="S11" s="251"/>
      <c r="T11" s="251"/>
      <c r="U11" s="251"/>
      <c r="V11" s="251"/>
      <c r="W11" s="251"/>
      <c r="X11" s="251"/>
      <c r="Y11" s="251"/>
      <c r="Z11" s="251"/>
      <c r="AA11" s="251"/>
      <c r="AB11" s="251"/>
      <c r="AC11" s="251"/>
      <c r="AD11" s="251"/>
    </row>
    <row r="12" spans="1:31">
      <c r="A12" s="43"/>
      <c r="D12" s="42"/>
      <c r="E12" s="41"/>
      <c r="F12" s="251"/>
      <c r="G12" s="253"/>
      <c r="H12" s="251"/>
      <c r="I12" s="251"/>
      <c r="J12" s="251"/>
      <c r="K12" s="251"/>
      <c r="L12" s="251"/>
      <c r="M12" s="251"/>
      <c r="N12" s="251"/>
      <c r="O12" s="251"/>
      <c r="P12" s="251"/>
      <c r="Q12" s="251"/>
      <c r="R12" s="251"/>
      <c r="S12" s="251"/>
      <c r="T12" s="251"/>
      <c r="U12" s="251"/>
      <c r="V12" s="251"/>
      <c r="W12" s="251"/>
      <c r="X12" s="251"/>
      <c r="Y12" s="251"/>
      <c r="Z12" s="251"/>
      <c r="AA12" s="251"/>
      <c r="AB12" s="251"/>
      <c r="AC12" s="251"/>
      <c r="AD12" s="251"/>
    </row>
    <row r="13" spans="1:31">
      <c r="A13" s="43"/>
      <c r="D13" s="42"/>
      <c r="E13" s="41"/>
      <c r="F13" s="251"/>
      <c r="G13" s="253"/>
      <c r="H13" s="251"/>
      <c r="I13" s="251"/>
      <c r="J13" s="251"/>
      <c r="K13" s="251"/>
      <c r="L13" s="251"/>
      <c r="M13" s="251"/>
      <c r="N13" s="251"/>
      <c r="O13" s="251"/>
      <c r="P13" s="251"/>
      <c r="Q13" s="251"/>
      <c r="R13" s="251"/>
      <c r="S13" s="251"/>
      <c r="T13" s="251"/>
      <c r="U13" s="251"/>
      <c r="V13" s="251"/>
      <c r="W13" s="251"/>
      <c r="X13" s="251"/>
      <c r="Y13" s="251"/>
      <c r="Z13" s="251"/>
      <c r="AA13" s="251"/>
      <c r="AB13" s="251"/>
      <c r="AC13" s="251"/>
      <c r="AD13" s="251"/>
    </row>
    <row r="14" spans="1:31">
      <c r="A14" s="43"/>
      <c r="D14" s="42"/>
      <c r="E14" s="41"/>
      <c r="F14" s="251"/>
      <c r="G14" s="253"/>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row>
    <row r="15" spans="1:31">
      <c r="A15" s="43"/>
      <c r="D15" s="42"/>
      <c r="E15" s="41"/>
      <c r="F15" s="251"/>
      <c r="G15" s="253"/>
      <c r="H15" s="251"/>
      <c r="I15" s="251"/>
      <c r="J15" s="251"/>
      <c r="K15" s="251"/>
      <c r="L15" s="251"/>
      <c r="M15" s="251"/>
      <c r="N15" s="251"/>
      <c r="O15" s="251"/>
      <c r="P15" s="251"/>
      <c r="Q15" s="251"/>
      <c r="R15" s="251"/>
      <c r="S15" s="251"/>
      <c r="T15" s="251"/>
      <c r="U15" s="251"/>
      <c r="V15" s="251"/>
      <c r="W15" s="251"/>
      <c r="X15" s="251"/>
      <c r="Y15" s="251"/>
      <c r="Z15" s="251"/>
      <c r="AA15" s="251"/>
      <c r="AB15" s="251"/>
      <c r="AC15" s="251"/>
      <c r="AD15" s="251"/>
    </row>
    <row r="16" spans="1:31">
      <c r="A16" s="43"/>
      <c r="D16" s="42"/>
      <c r="E16" s="41"/>
      <c r="F16" s="251"/>
      <c r="G16" s="253"/>
      <c r="H16" s="251"/>
      <c r="I16" s="251"/>
      <c r="J16" s="251"/>
      <c r="K16" s="251"/>
      <c r="L16" s="251"/>
      <c r="M16" s="251"/>
      <c r="N16" s="251"/>
      <c r="O16" s="251"/>
      <c r="P16" s="251"/>
      <c r="Q16" s="251"/>
      <c r="R16" s="251"/>
      <c r="S16" s="251"/>
      <c r="T16" s="251"/>
      <c r="U16" s="251"/>
      <c r="V16" s="251"/>
      <c r="W16" s="251"/>
      <c r="X16" s="251"/>
      <c r="Y16" s="251"/>
      <c r="Z16" s="251"/>
      <c r="AA16" s="251"/>
      <c r="AB16" s="251"/>
      <c r="AC16" s="251"/>
      <c r="AD16" s="251"/>
    </row>
    <row r="17" spans="1:30">
      <c r="A17" s="43"/>
      <c r="D17" s="42"/>
      <c r="E17" s="41"/>
      <c r="F17" s="251"/>
      <c r="G17" s="253"/>
      <c r="H17" s="251"/>
      <c r="I17" s="251"/>
      <c r="J17" s="251"/>
      <c r="K17" s="251"/>
      <c r="L17" s="251"/>
      <c r="M17" s="251"/>
      <c r="N17" s="251"/>
      <c r="O17" s="251"/>
      <c r="P17" s="251"/>
      <c r="Q17" s="251"/>
      <c r="R17" s="251"/>
      <c r="S17" s="251"/>
      <c r="T17" s="251"/>
      <c r="U17" s="251"/>
      <c r="V17" s="251"/>
      <c r="W17" s="251"/>
      <c r="X17" s="251"/>
      <c r="Y17" s="251"/>
      <c r="Z17" s="251"/>
      <c r="AA17" s="251"/>
      <c r="AB17" s="251"/>
      <c r="AC17" s="251"/>
      <c r="AD17" s="251"/>
    </row>
    <row r="18" spans="1:30">
      <c r="A18" s="43"/>
      <c r="D18" s="42"/>
      <c r="E18" s="41"/>
      <c r="F18" s="251"/>
      <c r="G18" s="253"/>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row>
    <row r="19" spans="1:30">
      <c r="A19" s="43"/>
      <c r="D19" s="42"/>
      <c r="E19" s="41"/>
      <c r="F19" s="251"/>
      <c r="G19" s="253"/>
      <c r="H19" s="251"/>
      <c r="I19" s="251"/>
      <c r="J19" s="251"/>
      <c r="K19" s="251"/>
      <c r="L19" s="251"/>
      <c r="M19" s="251"/>
      <c r="N19" s="251"/>
      <c r="O19" s="251"/>
      <c r="P19" s="251"/>
      <c r="Q19" s="251"/>
      <c r="R19" s="251"/>
      <c r="S19" s="251"/>
      <c r="T19" s="251"/>
      <c r="U19" s="251"/>
      <c r="V19" s="251"/>
      <c r="W19" s="251"/>
      <c r="X19" s="251"/>
      <c r="Y19" s="251"/>
      <c r="Z19" s="251"/>
      <c r="AA19" s="251"/>
      <c r="AB19" s="251"/>
      <c r="AC19" s="251"/>
      <c r="AD19" s="251"/>
    </row>
    <row r="20" spans="1:30">
      <c r="A20" s="43"/>
      <c r="D20" s="42"/>
      <c r="E20" s="41"/>
      <c r="F20" s="251"/>
      <c r="G20" s="253"/>
      <c r="H20" s="251"/>
      <c r="I20" s="251"/>
      <c r="J20" s="251"/>
      <c r="K20" s="251"/>
      <c r="L20" s="251"/>
      <c r="M20" s="251"/>
      <c r="N20" s="251"/>
      <c r="O20" s="251"/>
      <c r="P20" s="251"/>
      <c r="Q20" s="251"/>
      <c r="R20" s="251"/>
      <c r="S20" s="251"/>
      <c r="T20" s="251"/>
      <c r="U20" s="251"/>
      <c r="V20" s="251"/>
      <c r="W20" s="251"/>
      <c r="X20" s="251"/>
      <c r="Y20" s="251"/>
      <c r="Z20" s="251"/>
      <c r="AA20" s="251"/>
      <c r="AB20" s="251"/>
      <c r="AC20" s="251"/>
      <c r="AD20" s="251"/>
    </row>
    <row r="21" spans="1:30">
      <c r="A21" s="43"/>
      <c r="D21" s="42"/>
      <c r="E21" s="41"/>
      <c r="F21" s="251"/>
      <c r="G21" s="253"/>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row>
    <row r="22" spans="1:30">
      <c r="A22" s="43"/>
      <c r="D22" s="42"/>
      <c r="E22" s="41"/>
      <c r="F22" s="251"/>
      <c r="G22" s="253"/>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row>
    <row r="23" spans="1:30">
      <c r="A23" s="43"/>
      <c r="D23" s="42"/>
      <c r="E23" s="41"/>
      <c r="F23" s="251"/>
      <c r="G23" s="253"/>
      <c r="H23" s="251"/>
      <c r="I23" s="251"/>
      <c r="J23" s="251"/>
      <c r="K23" s="251"/>
      <c r="L23" s="251"/>
      <c r="M23" s="251"/>
      <c r="N23" s="251"/>
      <c r="O23" s="251"/>
      <c r="P23" s="251"/>
      <c r="Q23" s="251"/>
      <c r="R23" s="251"/>
      <c r="S23" s="251"/>
      <c r="T23" s="251"/>
      <c r="U23" s="251"/>
      <c r="V23" s="251"/>
      <c r="W23" s="251"/>
      <c r="X23" s="251"/>
      <c r="Y23" s="251"/>
      <c r="Z23" s="251"/>
      <c r="AA23" s="251"/>
      <c r="AB23" s="251"/>
      <c r="AC23" s="251"/>
      <c r="AD23" s="251"/>
    </row>
    <row r="24" spans="1:30">
      <c r="A24" s="43"/>
      <c r="D24" s="42"/>
      <c r="E24" s="41"/>
      <c r="F24" s="251"/>
      <c r="G24" s="253"/>
      <c r="H24" s="251"/>
      <c r="I24" s="251"/>
      <c r="J24" s="251"/>
      <c r="K24" s="251"/>
      <c r="L24" s="251"/>
      <c r="M24" s="251"/>
      <c r="N24" s="251"/>
      <c r="O24" s="251"/>
      <c r="P24" s="251"/>
      <c r="Q24" s="251"/>
      <c r="R24" s="251"/>
      <c r="S24" s="251"/>
      <c r="T24" s="251"/>
      <c r="U24" s="251"/>
      <c r="V24" s="251"/>
      <c r="W24" s="251"/>
      <c r="X24" s="251"/>
      <c r="Y24" s="251"/>
      <c r="Z24" s="251"/>
      <c r="AA24" s="251"/>
      <c r="AB24" s="251"/>
      <c r="AC24" s="251"/>
      <c r="AD24" s="251"/>
    </row>
    <row r="25" spans="1:30">
      <c r="A25" s="43"/>
      <c r="D25" s="42"/>
      <c r="E25" s="41"/>
      <c r="F25" s="251"/>
      <c r="G25" s="253"/>
      <c r="H25" s="251"/>
      <c r="I25" s="251"/>
      <c r="J25" s="251"/>
      <c r="K25" s="251"/>
      <c r="L25" s="251"/>
      <c r="M25" s="251"/>
      <c r="N25" s="251"/>
      <c r="O25" s="251"/>
      <c r="P25" s="251"/>
      <c r="Q25" s="251"/>
      <c r="R25" s="251"/>
      <c r="S25" s="251"/>
      <c r="T25" s="251"/>
      <c r="U25" s="251"/>
      <c r="V25" s="251"/>
      <c r="W25" s="251"/>
      <c r="X25" s="251"/>
      <c r="Y25" s="251"/>
      <c r="Z25" s="251"/>
      <c r="AA25" s="251"/>
      <c r="AB25" s="251"/>
      <c r="AC25" s="251"/>
      <c r="AD25" s="251"/>
    </row>
    <row r="26" spans="1:30">
      <c r="A26" s="43"/>
      <c r="D26" s="42"/>
      <c r="E26" s="41"/>
      <c r="F26" s="251"/>
      <c r="G26" s="253"/>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row>
    <row r="27" spans="1:30">
      <c r="A27" s="43"/>
      <c r="D27" s="42"/>
      <c r="E27" s="41"/>
      <c r="F27" s="251"/>
      <c r="G27" s="253"/>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row>
    <row r="28" spans="1:30">
      <c r="A28" s="43"/>
      <c r="D28" s="42"/>
      <c r="E28" s="41"/>
      <c r="F28" s="251"/>
      <c r="G28" s="253"/>
      <c r="H28" s="251"/>
      <c r="I28" s="251"/>
      <c r="J28" s="251"/>
      <c r="K28" s="251"/>
      <c r="L28" s="251"/>
      <c r="M28" s="251"/>
      <c r="N28" s="251"/>
      <c r="O28" s="251"/>
      <c r="P28" s="251"/>
      <c r="Q28" s="251"/>
      <c r="R28" s="251"/>
      <c r="S28" s="251"/>
      <c r="T28" s="251"/>
      <c r="U28" s="251"/>
      <c r="V28" s="251"/>
      <c r="W28" s="251"/>
      <c r="X28" s="251"/>
      <c r="Y28" s="251"/>
      <c r="Z28" s="251"/>
      <c r="AA28" s="251"/>
      <c r="AB28" s="251"/>
      <c r="AC28" s="251"/>
      <c r="AD28" s="251"/>
    </row>
    <row r="29" spans="1:30">
      <c r="A29" s="43"/>
      <c r="D29" s="42"/>
      <c r="E29" s="41"/>
      <c r="F29" s="251"/>
      <c r="G29" s="253"/>
      <c r="H29" s="251"/>
      <c r="I29" s="251"/>
      <c r="J29" s="251"/>
      <c r="K29" s="251"/>
      <c r="L29" s="251"/>
      <c r="M29" s="251"/>
      <c r="N29" s="251"/>
      <c r="O29" s="251"/>
      <c r="P29" s="251"/>
      <c r="Q29" s="251"/>
      <c r="R29" s="251"/>
      <c r="S29" s="251"/>
      <c r="T29" s="251"/>
      <c r="U29" s="251"/>
      <c r="V29" s="251"/>
      <c r="W29" s="251"/>
      <c r="X29" s="251"/>
      <c r="Y29" s="251"/>
      <c r="Z29" s="251"/>
      <c r="AA29" s="251"/>
      <c r="AB29" s="251"/>
      <c r="AC29" s="251"/>
      <c r="AD29" s="251"/>
    </row>
    <row r="30" spans="1:30">
      <c r="A30" s="43"/>
      <c r="D30" s="42"/>
      <c r="E30" s="41"/>
      <c r="F30" s="251"/>
      <c r="G30" s="253"/>
      <c r="H30" s="251"/>
      <c r="I30" s="251"/>
      <c r="J30" s="251"/>
      <c r="K30" s="251"/>
      <c r="L30" s="251"/>
      <c r="M30" s="251"/>
      <c r="N30" s="251"/>
      <c r="O30" s="251"/>
      <c r="P30" s="251"/>
      <c r="Q30" s="251"/>
      <c r="R30" s="251"/>
      <c r="S30" s="251"/>
      <c r="T30" s="251"/>
      <c r="U30" s="251"/>
      <c r="V30" s="251"/>
      <c r="W30" s="251"/>
      <c r="X30" s="251"/>
      <c r="Y30" s="251"/>
      <c r="Z30" s="251"/>
      <c r="AA30" s="251"/>
      <c r="AB30" s="251"/>
      <c r="AC30" s="251"/>
      <c r="AD30" s="251"/>
    </row>
    <row r="31" spans="1:30">
      <c r="A31" s="43"/>
      <c r="D31" s="42"/>
      <c r="E31" s="41"/>
      <c r="F31" s="251"/>
      <c r="G31" s="253"/>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row>
    <row r="32" spans="1:30">
      <c r="A32" s="43"/>
      <c r="D32" s="42"/>
      <c r="E32" s="41"/>
      <c r="F32" s="251"/>
      <c r="G32" s="253"/>
      <c r="H32" s="251"/>
      <c r="I32" s="251"/>
      <c r="J32" s="251"/>
      <c r="K32" s="251"/>
      <c r="L32" s="251"/>
      <c r="M32" s="251"/>
      <c r="N32" s="251"/>
      <c r="O32" s="251"/>
      <c r="P32" s="251"/>
      <c r="Q32" s="251"/>
      <c r="R32" s="251"/>
      <c r="S32" s="251"/>
      <c r="T32" s="251"/>
      <c r="U32" s="251"/>
      <c r="V32" s="251"/>
      <c r="W32" s="251"/>
      <c r="X32" s="251"/>
      <c r="Y32" s="251"/>
      <c r="Z32" s="251"/>
      <c r="AA32" s="251"/>
      <c r="AB32" s="251"/>
      <c r="AC32" s="251"/>
      <c r="AD32" s="251"/>
    </row>
    <row r="33" spans="1:30">
      <c r="A33" s="43"/>
      <c r="D33" s="42"/>
      <c r="E33" s="41"/>
      <c r="F33" s="251"/>
      <c r="G33" s="253"/>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row>
    <row r="34" spans="1:30">
      <c r="A34" s="43"/>
      <c r="D34" s="42"/>
      <c r="E34" s="41"/>
      <c r="F34" s="251"/>
      <c r="G34" s="253"/>
      <c r="H34" s="251"/>
      <c r="I34" s="251"/>
      <c r="J34" s="251"/>
      <c r="K34" s="251"/>
      <c r="L34" s="251"/>
      <c r="M34" s="251"/>
      <c r="N34" s="251"/>
      <c r="O34" s="251"/>
      <c r="P34" s="251"/>
      <c r="Q34" s="251"/>
      <c r="R34" s="251"/>
      <c r="S34" s="251"/>
      <c r="T34" s="251"/>
      <c r="U34" s="251"/>
      <c r="V34" s="251"/>
      <c r="W34" s="251"/>
      <c r="X34" s="251"/>
      <c r="Y34" s="251"/>
      <c r="Z34" s="251"/>
      <c r="AA34" s="251"/>
      <c r="AB34" s="251"/>
      <c r="AC34" s="251"/>
      <c r="AD34" s="251"/>
    </row>
    <row r="35" spans="1:30">
      <c r="A35" s="43"/>
      <c r="D35" s="42"/>
      <c r="E35" s="41"/>
      <c r="F35" s="251"/>
      <c r="G35" s="253"/>
      <c r="H35" s="251"/>
      <c r="I35" s="251"/>
      <c r="J35" s="251"/>
      <c r="K35" s="251"/>
      <c r="L35" s="251"/>
      <c r="M35" s="251"/>
      <c r="N35" s="251"/>
      <c r="O35" s="251"/>
      <c r="P35" s="251"/>
      <c r="Q35" s="251"/>
      <c r="R35" s="251"/>
      <c r="S35" s="251"/>
      <c r="T35" s="251"/>
      <c r="U35" s="251"/>
      <c r="V35" s="251"/>
      <c r="W35" s="251"/>
      <c r="X35" s="251"/>
      <c r="Y35" s="251"/>
      <c r="Z35" s="251"/>
      <c r="AA35" s="251"/>
      <c r="AB35" s="251"/>
      <c r="AC35" s="251"/>
      <c r="AD35" s="251"/>
    </row>
    <row r="36" spans="1:30">
      <c r="A36" s="43"/>
      <c r="D36" s="42"/>
      <c r="E36" s="41"/>
      <c r="F36" s="251"/>
      <c r="G36" s="251"/>
      <c r="H36" s="251"/>
      <c r="I36" s="251"/>
      <c r="J36" s="251"/>
      <c r="K36" s="251"/>
      <c r="L36" s="251"/>
      <c r="M36" s="251"/>
      <c r="N36" s="251"/>
      <c r="O36" s="251"/>
      <c r="P36" s="251"/>
      <c r="Q36" s="251"/>
      <c r="R36" s="251"/>
      <c r="S36" s="251"/>
      <c r="T36" s="251"/>
      <c r="U36" s="251"/>
      <c r="V36" s="251"/>
      <c r="W36" s="251"/>
      <c r="X36" s="251"/>
      <c r="Y36" s="251"/>
      <c r="Z36" s="251"/>
      <c r="AA36" s="251"/>
      <c r="AB36" s="251"/>
      <c r="AC36" s="251"/>
      <c r="AD36" s="251"/>
    </row>
    <row r="37" spans="1:30">
      <c r="A37" s="43"/>
      <c r="D37" s="42"/>
      <c r="E37" s="41"/>
      <c r="F37" s="251"/>
      <c r="G37" s="251"/>
      <c r="H37" s="251"/>
      <c r="I37" s="251"/>
      <c r="J37" s="251"/>
      <c r="K37" s="251"/>
      <c r="L37" s="251"/>
      <c r="M37" s="251"/>
      <c r="N37" s="251"/>
      <c r="O37" s="251"/>
      <c r="P37" s="251"/>
      <c r="Q37" s="251"/>
      <c r="R37" s="251"/>
      <c r="S37" s="251"/>
      <c r="T37" s="251"/>
      <c r="U37" s="251"/>
      <c r="V37" s="251"/>
      <c r="W37" s="251"/>
      <c r="X37" s="251"/>
      <c r="Y37" s="251"/>
      <c r="Z37" s="251"/>
      <c r="AA37" s="251"/>
      <c r="AB37" s="251"/>
      <c r="AC37" s="251"/>
      <c r="AD37" s="251"/>
    </row>
    <row r="38" spans="1:30">
      <c r="A38" s="43"/>
      <c r="D38" s="42"/>
      <c r="E38" s="41"/>
      <c r="F38" s="251"/>
      <c r="G38" s="251"/>
      <c r="H38" s="251"/>
      <c r="I38" s="251"/>
      <c r="J38" s="251"/>
      <c r="K38" s="251"/>
      <c r="L38" s="251"/>
      <c r="M38" s="251"/>
      <c r="N38" s="251"/>
      <c r="O38" s="251"/>
      <c r="P38" s="251"/>
      <c r="Q38" s="251"/>
      <c r="R38" s="251"/>
      <c r="S38" s="251"/>
      <c r="T38" s="251"/>
      <c r="U38" s="251"/>
      <c r="V38" s="251"/>
      <c r="W38" s="251"/>
      <c r="X38" s="251"/>
      <c r="Y38" s="251"/>
      <c r="Z38" s="251"/>
      <c r="AA38" s="251"/>
      <c r="AB38" s="251"/>
      <c r="AC38" s="251"/>
      <c r="AD38" s="251"/>
    </row>
    <row r="39" spans="1:30">
      <c r="A39" s="43"/>
      <c r="D39" s="42"/>
      <c r="E39" s="41"/>
      <c r="F39" s="251"/>
      <c r="G39" s="251"/>
      <c r="H39" s="251"/>
      <c r="I39" s="251"/>
      <c r="J39" s="251"/>
      <c r="K39" s="251"/>
      <c r="L39" s="251"/>
      <c r="M39" s="251"/>
      <c r="N39" s="251"/>
      <c r="O39" s="251"/>
      <c r="P39" s="251"/>
      <c r="Q39" s="251"/>
      <c r="R39" s="251"/>
      <c r="S39" s="251"/>
      <c r="T39" s="251"/>
      <c r="U39" s="251"/>
      <c r="V39" s="251"/>
      <c r="W39" s="251"/>
      <c r="X39" s="251"/>
      <c r="Y39" s="251"/>
      <c r="Z39" s="251"/>
      <c r="AA39" s="251"/>
      <c r="AB39" s="251"/>
      <c r="AC39" s="251"/>
      <c r="AD39" s="251"/>
    </row>
    <row r="40" spans="1:30">
      <c r="A40" s="43"/>
      <c r="D40" s="42"/>
      <c r="E40" s="41"/>
      <c r="F40" s="251"/>
      <c r="G40" s="251"/>
      <c r="H40" s="251"/>
      <c r="I40" s="251"/>
      <c r="J40" s="251"/>
      <c r="K40" s="251"/>
      <c r="L40" s="251"/>
      <c r="M40" s="251"/>
      <c r="N40" s="251"/>
      <c r="O40" s="251"/>
      <c r="P40" s="251"/>
      <c r="Q40" s="251"/>
      <c r="R40" s="251"/>
      <c r="S40" s="251"/>
      <c r="T40" s="251"/>
      <c r="U40" s="251"/>
      <c r="V40" s="251"/>
      <c r="W40" s="251"/>
      <c r="X40" s="251"/>
      <c r="Y40" s="251"/>
      <c r="Z40" s="251"/>
      <c r="AA40" s="251"/>
      <c r="AB40" s="251"/>
      <c r="AC40" s="251"/>
      <c r="AD40" s="251"/>
    </row>
    <row r="41" spans="1:30">
      <c r="A41" s="43"/>
      <c r="D41" s="42"/>
      <c r="E41" s="4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row>
    <row r="42" spans="1:30">
      <c r="A42" s="43"/>
      <c r="D42" s="42"/>
      <c r="E42" s="41"/>
      <c r="F42" s="251"/>
      <c r="G42" s="251"/>
      <c r="H42" s="251"/>
      <c r="I42" s="251"/>
      <c r="J42" s="251"/>
      <c r="K42" s="251"/>
      <c r="L42" s="251"/>
      <c r="M42" s="251"/>
      <c r="N42" s="251"/>
      <c r="O42" s="251"/>
      <c r="P42" s="251"/>
      <c r="Q42" s="251"/>
      <c r="R42" s="251"/>
      <c r="S42" s="251"/>
      <c r="T42" s="251"/>
      <c r="U42" s="251"/>
      <c r="V42" s="251"/>
      <c r="W42" s="251"/>
      <c r="X42" s="251"/>
      <c r="Y42" s="251"/>
      <c r="Z42" s="251"/>
      <c r="AA42" s="251"/>
      <c r="AB42" s="251"/>
      <c r="AC42" s="251"/>
      <c r="AD42" s="251"/>
    </row>
    <row r="43" spans="1:30">
      <c r="A43" s="43"/>
      <c r="D43" s="42"/>
      <c r="E43" s="41"/>
      <c r="F43" s="251"/>
      <c r="G43" s="251"/>
      <c r="H43" s="251"/>
      <c r="I43" s="251"/>
      <c r="J43" s="251"/>
      <c r="K43" s="251"/>
      <c r="L43" s="251"/>
      <c r="M43" s="251"/>
      <c r="N43" s="251"/>
      <c r="O43" s="251"/>
      <c r="P43" s="251"/>
      <c r="Q43" s="251"/>
      <c r="R43" s="251"/>
      <c r="S43" s="251"/>
      <c r="T43" s="251"/>
      <c r="U43" s="251"/>
      <c r="V43" s="251"/>
      <c r="W43" s="251"/>
      <c r="X43" s="251"/>
      <c r="Y43" s="251"/>
      <c r="Z43" s="251"/>
      <c r="AA43" s="251"/>
      <c r="AB43" s="251"/>
      <c r="AC43" s="251"/>
      <c r="AD43" s="251"/>
    </row>
    <row r="44" spans="1:30">
      <c r="A44" s="43"/>
      <c r="D44" s="42"/>
      <c r="E44" s="41"/>
      <c r="F44" s="251"/>
      <c r="G44" s="251"/>
      <c r="H44" s="251"/>
      <c r="I44" s="251"/>
      <c r="J44" s="251"/>
      <c r="K44" s="251"/>
      <c r="L44" s="251"/>
      <c r="M44" s="251"/>
      <c r="N44" s="251"/>
      <c r="O44" s="251"/>
      <c r="P44" s="251"/>
      <c r="Q44" s="251"/>
      <c r="R44" s="251"/>
      <c r="S44" s="251"/>
      <c r="T44" s="251"/>
      <c r="U44" s="251"/>
      <c r="V44" s="251"/>
      <c r="W44" s="251"/>
      <c r="X44" s="251"/>
      <c r="Y44" s="251"/>
      <c r="Z44" s="251"/>
      <c r="AA44" s="251"/>
      <c r="AB44" s="251"/>
      <c r="AC44" s="251"/>
      <c r="AD44" s="251"/>
    </row>
    <row r="45" spans="1:30">
      <c r="A45" s="43"/>
      <c r="D45" s="42"/>
      <c r="E45" s="41"/>
      <c r="F45" s="251"/>
      <c r="G45" s="251"/>
      <c r="H45" s="251"/>
      <c r="I45" s="251"/>
      <c r="J45" s="251"/>
      <c r="K45" s="251"/>
      <c r="L45" s="251"/>
      <c r="M45" s="251"/>
      <c r="N45" s="251"/>
      <c r="O45" s="251"/>
      <c r="P45" s="251"/>
      <c r="Q45" s="251"/>
      <c r="R45" s="251"/>
      <c r="S45" s="251"/>
      <c r="T45" s="251"/>
      <c r="U45" s="251"/>
      <c r="V45" s="251"/>
      <c r="W45" s="251"/>
      <c r="X45" s="251"/>
      <c r="Y45" s="251"/>
      <c r="Z45" s="251"/>
      <c r="AA45" s="251"/>
      <c r="AB45" s="251"/>
      <c r="AC45" s="251"/>
      <c r="AD45" s="251"/>
    </row>
    <row r="46" spans="1:30">
      <c r="A46" s="43"/>
      <c r="D46" s="42"/>
      <c r="E46" s="41"/>
      <c r="F46" s="251"/>
      <c r="G46" s="251"/>
      <c r="H46" s="251"/>
      <c r="I46" s="251"/>
      <c r="J46" s="251"/>
      <c r="K46" s="251"/>
      <c r="L46" s="251"/>
      <c r="M46" s="251"/>
      <c r="N46" s="251"/>
      <c r="O46" s="251"/>
      <c r="P46" s="251"/>
      <c r="Q46" s="251"/>
      <c r="R46" s="251"/>
      <c r="S46" s="251"/>
      <c r="T46" s="251"/>
      <c r="U46" s="251"/>
      <c r="V46" s="251"/>
      <c r="W46" s="251"/>
      <c r="X46" s="251"/>
      <c r="Y46" s="251"/>
      <c r="Z46" s="251"/>
      <c r="AA46" s="251"/>
      <c r="AB46" s="251"/>
      <c r="AC46" s="251"/>
      <c r="AD46" s="251"/>
    </row>
    <row r="47" spans="1:30">
      <c r="A47" s="43"/>
      <c r="D47" s="42"/>
      <c r="E47" s="41"/>
      <c r="F47" s="251"/>
      <c r="G47" s="251"/>
      <c r="H47" s="251"/>
      <c r="I47" s="251"/>
      <c r="J47" s="251"/>
      <c r="K47" s="251"/>
      <c r="L47" s="251"/>
      <c r="M47" s="251"/>
      <c r="N47" s="251"/>
      <c r="O47" s="251"/>
      <c r="P47" s="251"/>
      <c r="Q47" s="251"/>
      <c r="R47" s="251"/>
      <c r="S47" s="251"/>
      <c r="T47" s="251"/>
      <c r="U47" s="251"/>
      <c r="V47" s="251"/>
      <c r="W47" s="251"/>
      <c r="X47" s="251"/>
      <c r="Y47" s="251"/>
      <c r="Z47" s="251"/>
      <c r="AA47" s="251"/>
      <c r="AB47" s="251"/>
      <c r="AC47" s="251"/>
      <c r="AD47" s="251"/>
    </row>
    <row r="48" spans="1:30">
      <c r="A48" s="43"/>
      <c r="D48" s="42"/>
      <c r="E48" s="41"/>
      <c r="F48" s="251"/>
      <c r="G48" s="251"/>
      <c r="H48" s="251"/>
      <c r="I48" s="251"/>
      <c r="J48" s="251"/>
      <c r="K48" s="251"/>
      <c r="L48" s="251"/>
      <c r="M48" s="251"/>
      <c r="N48" s="251"/>
      <c r="O48" s="251"/>
      <c r="P48" s="251"/>
      <c r="Q48" s="251"/>
      <c r="R48" s="251"/>
      <c r="S48" s="251"/>
      <c r="T48" s="251"/>
      <c r="U48" s="251"/>
      <c r="V48" s="251"/>
      <c r="W48" s="251"/>
      <c r="X48" s="251"/>
      <c r="Y48" s="251"/>
      <c r="Z48" s="251"/>
      <c r="AA48" s="251"/>
      <c r="AB48" s="251"/>
      <c r="AC48" s="251"/>
      <c r="AD48" s="251"/>
    </row>
    <row r="49" spans="1:30">
      <c r="A49" s="43"/>
      <c r="D49" s="42"/>
      <c r="E49" s="41"/>
      <c r="F49" s="251"/>
      <c r="G49" s="251"/>
      <c r="H49" s="251"/>
      <c r="I49" s="251"/>
      <c r="J49" s="251"/>
      <c r="K49" s="251"/>
      <c r="L49" s="251"/>
      <c r="M49" s="251"/>
      <c r="N49" s="251"/>
      <c r="O49" s="251"/>
      <c r="P49" s="251"/>
      <c r="Q49" s="251"/>
      <c r="R49" s="251"/>
      <c r="S49" s="251"/>
      <c r="T49" s="251"/>
      <c r="U49" s="251"/>
      <c r="V49" s="251"/>
      <c r="W49" s="251"/>
      <c r="X49" s="251"/>
      <c r="Y49" s="251"/>
      <c r="Z49" s="251"/>
      <c r="AA49" s="251"/>
      <c r="AB49" s="251"/>
      <c r="AC49" s="251"/>
      <c r="AD49" s="251"/>
    </row>
    <row r="50" spans="1:30">
      <c r="A50" s="43"/>
      <c r="D50" s="42"/>
      <c r="E50" s="41"/>
      <c r="F50" s="251"/>
      <c r="G50" s="251"/>
      <c r="H50" s="251"/>
      <c r="I50" s="251"/>
      <c r="J50" s="251"/>
      <c r="K50" s="251"/>
      <c r="L50" s="251"/>
      <c r="M50" s="251"/>
      <c r="N50" s="251"/>
      <c r="O50" s="251"/>
      <c r="P50" s="251"/>
      <c r="Q50" s="251"/>
      <c r="R50" s="251"/>
      <c r="S50" s="251"/>
      <c r="T50" s="251"/>
      <c r="U50" s="251"/>
      <c r="V50" s="251"/>
      <c r="W50" s="251"/>
      <c r="X50" s="251"/>
      <c r="Y50" s="251"/>
      <c r="Z50" s="251"/>
      <c r="AA50" s="251"/>
      <c r="AB50" s="251"/>
      <c r="AC50" s="251"/>
      <c r="AD50" s="251"/>
    </row>
    <row r="51" spans="1:30">
      <c r="A51" s="43"/>
      <c r="D51" s="42"/>
      <c r="E51" s="4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row>
    <row r="52" spans="1:30">
      <c r="A52" s="43"/>
      <c r="D52" s="42"/>
      <c r="E52" s="41"/>
      <c r="F52" s="251"/>
      <c r="G52" s="251"/>
      <c r="H52" s="251"/>
      <c r="I52" s="251"/>
      <c r="J52" s="251"/>
      <c r="K52" s="251"/>
      <c r="L52" s="251"/>
      <c r="M52" s="251"/>
      <c r="N52" s="251"/>
      <c r="O52" s="251"/>
      <c r="P52" s="251"/>
      <c r="Q52" s="251"/>
      <c r="R52" s="251"/>
      <c r="S52" s="251"/>
      <c r="T52" s="251"/>
      <c r="U52" s="251"/>
      <c r="V52" s="251"/>
      <c r="W52" s="251"/>
      <c r="X52" s="251"/>
      <c r="Y52" s="251"/>
      <c r="Z52" s="251"/>
      <c r="AA52" s="251"/>
      <c r="AB52" s="251"/>
      <c r="AC52" s="251"/>
      <c r="AD52" s="251"/>
    </row>
    <row r="53" spans="1:30">
      <c r="A53" s="43"/>
      <c r="D53" s="42"/>
      <c r="E53" s="41"/>
      <c r="F53" s="251"/>
      <c r="G53" s="251"/>
      <c r="H53" s="251"/>
      <c r="I53" s="251"/>
      <c r="J53" s="251"/>
      <c r="K53" s="251"/>
      <c r="L53" s="251"/>
      <c r="M53" s="251"/>
      <c r="N53" s="251"/>
      <c r="O53" s="251"/>
      <c r="P53" s="251"/>
      <c r="Q53" s="251"/>
      <c r="R53" s="251"/>
      <c r="S53" s="251"/>
      <c r="T53" s="251"/>
      <c r="U53" s="251"/>
      <c r="V53" s="251"/>
      <c r="W53" s="251"/>
      <c r="X53" s="251"/>
      <c r="Y53" s="251"/>
      <c r="Z53" s="251"/>
      <c r="AA53" s="251"/>
      <c r="AB53" s="251"/>
      <c r="AC53" s="251"/>
      <c r="AD53" s="251"/>
    </row>
    <row r="54" spans="1:30">
      <c r="A54" s="43"/>
      <c r="D54" s="42"/>
      <c r="E54" s="41"/>
      <c r="F54" s="251"/>
      <c r="G54" s="251"/>
      <c r="H54" s="251"/>
      <c r="I54" s="251"/>
      <c r="J54" s="251"/>
      <c r="K54" s="251"/>
      <c r="L54" s="251"/>
      <c r="M54" s="251"/>
      <c r="N54" s="251"/>
      <c r="O54" s="251"/>
      <c r="P54" s="251"/>
      <c r="Q54" s="251"/>
      <c r="R54" s="251"/>
      <c r="S54" s="251"/>
      <c r="T54" s="251"/>
      <c r="U54" s="251"/>
      <c r="V54" s="251"/>
      <c r="W54" s="251"/>
      <c r="X54" s="251"/>
      <c r="Y54" s="251"/>
      <c r="Z54" s="251"/>
      <c r="AA54" s="251"/>
      <c r="AB54" s="251"/>
      <c r="AC54" s="251"/>
      <c r="AD54" s="251"/>
    </row>
    <row r="55" spans="1:30">
      <c r="A55" s="43"/>
      <c r="D55" s="42"/>
      <c r="E55" s="41"/>
      <c r="F55" s="251"/>
      <c r="G55" s="251"/>
      <c r="H55" s="251"/>
      <c r="I55" s="251"/>
      <c r="J55" s="251"/>
      <c r="K55" s="251"/>
      <c r="L55" s="251"/>
      <c r="M55" s="251"/>
      <c r="N55" s="251"/>
      <c r="O55" s="251"/>
      <c r="P55" s="251"/>
      <c r="Q55" s="251"/>
      <c r="R55" s="251"/>
      <c r="S55" s="251"/>
      <c r="T55" s="251"/>
      <c r="U55" s="251"/>
      <c r="V55" s="251"/>
      <c r="W55" s="251"/>
      <c r="X55" s="251"/>
      <c r="Y55" s="251"/>
      <c r="Z55" s="251"/>
      <c r="AA55" s="251"/>
      <c r="AB55" s="251"/>
      <c r="AC55" s="251"/>
      <c r="AD55" s="251"/>
    </row>
    <row r="56" spans="1:30">
      <c r="A56" s="43"/>
      <c r="D56" s="42"/>
      <c r="E56" s="41"/>
      <c r="F56" s="251"/>
      <c r="G56" s="251"/>
      <c r="H56" s="251"/>
      <c r="I56" s="251"/>
      <c r="J56" s="251"/>
      <c r="K56" s="251"/>
      <c r="L56" s="251"/>
      <c r="M56" s="251"/>
      <c r="N56" s="251"/>
      <c r="O56" s="251"/>
      <c r="P56" s="251"/>
      <c r="Q56" s="251"/>
      <c r="R56" s="251"/>
      <c r="S56" s="251"/>
      <c r="T56" s="251"/>
      <c r="U56" s="251"/>
      <c r="V56" s="251"/>
      <c r="W56" s="251"/>
      <c r="X56" s="251"/>
      <c r="Y56" s="251"/>
      <c r="Z56" s="251"/>
      <c r="AA56" s="251"/>
      <c r="AB56" s="251"/>
      <c r="AC56" s="251"/>
      <c r="AD56" s="251"/>
    </row>
    <row r="57" spans="1:30">
      <c r="A57" s="43"/>
      <c r="D57" s="42"/>
      <c r="E57" s="41"/>
      <c r="F57" s="251"/>
      <c r="G57" s="251"/>
      <c r="H57" s="251"/>
      <c r="I57" s="251"/>
      <c r="J57" s="251"/>
      <c r="K57" s="251"/>
      <c r="L57" s="251"/>
      <c r="M57" s="251"/>
      <c r="N57" s="251"/>
      <c r="O57" s="251"/>
      <c r="P57" s="251"/>
      <c r="Q57" s="251"/>
      <c r="R57" s="251"/>
      <c r="S57" s="251"/>
      <c r="T57" s="251"/>
      <c r="U57" s="251"/>
      <c r="V57" s="251"/>
      <c r="W57" s="251"/>
      <c r="X57" s="251"/>
      <c r="Y57" s="251"/>
      <c r="Z57" s="251"/>
      <c r="AA57" s="251"/>
      <c r="AB57" s="251"/>
      <c r="AC57" s="251"/>
      <c r="AD57" s="251"/>
    </row>
    <row r="58" spans="1:30">
      <c r="A58" s="43"/>
      <c r="D58" s="42"/>
      <c r="E58" s="4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row>
    <row r="59" spans="1:30">
      <c r="A59" s="43"/>
      <c r="D59" s="42"/>
      <c r="E59" s="41"/>
      <c r="F59" s="251"/>
      <c r="G59" s="251"/>
      <c r="H59" s="251"/>
      <c r="I59" s="251"/>
      <c r="J59" s="251"/>
      <c r="K59" s="251"/>
      <c r="L59" s="251"/>
      <c r="M59" s="251"/>
      <c r="N59" s="251"/>
      <c r="O59" s="251"/>
      <c r="P59" s="251"/>
      <c r="Q59" s="251"/>
      <c r="R59" s="251"/>
      <c r="S59" s="251"/>
      <c r="T59" s="251"/>
      <c r="U59" s="251"/>
      <c r="V59" s="251"/>
      <c r="W59" s="251"/>
      <c r="X59" s="251"/>
      <c r="Y59" s="251"/>
      <c r="Z59" s="251"/>
      <c r="AA59" s="251"/>
      <c r="AB59" s="251"/>
      <c r="AC59" s="251"/>
      <c r="AD59" s="251"/>
    </row>
    <row r="60" spans="1:30">
      <c r="A60" s="43"/>
      <c r="D60" s="42"/>
      <c r="E60" s="41"/>
      <c r="F60" s="251"/>
      <c r="G60" s="251"/>
      <c r="H60" s="251"/>
      <c r="I60" s="251"/>
      <c r="J60" s="251"/>
      <c r="K60" s="251"/>
      <c r="L60" s="251"/>
      <c r="M60" s="251"/>
      <c r="N60" s="251"/>
      <c r="O60" s="251"/>
      <c r="P60" s="251"/>
      <c r="Q60" s="251"/>
      <c r="R60" s="251"/>
      <c r="S60" s="251"/>
      <c r="T60" s="251"/>
      <c r="U60" s="251"/>
      <c r="V60" s="251"/>
      <c r="W60" s="251"/>
      <c r="X60" s="251"/>
      <c r="Y60" s="251"/>
      <c r="Z60" s="251"/>
      <c r="AA60" s="251"/>
      <c r="AB60" s="251"/>
      <c r="AC60" s="251"/>
      <c r="AD60" s="251"/>
    </row>
    <row r="61" spans="1:30">
      <c r="A61" s="43"/>
      <c r="D61" s="42"/>
      <c r="E61" s="41"/>
      <c r="F61" s="251"/>
      <c r="G61" s="251"/>
      <c r="H61" s="251"/>
      <c r="I61" s="251"/>
      <c r="J61" s="251"/>
      <c r="K61" s="251"/>
      <c r="L61" s="251"/>
      <c r="M61" s="251"/>
      <c r="N61" s="251"/>
      <c r="O61" s="251"/>
      <c r="P61" s="251"/>
      <c r="Q61" s="251"/>
      <c r="R61" s="251"/>
      <c r="S61" s="251"/>
      <c r="T61" s="251"/>
      <c r="U61" s="251"/>
      <c r="V61" s="251"/>
      <c r="W61" s="251"/>
      <c r="X61" s="251"/>
      <c r="Y61" s="251"/>
      <c r="Z61" s="251"/>
      <c r="AA61" s="251"/>
      <c r="AB61" s="251"/>
      <c r="AC61" s="251"/>
      <c r="AD61" s="251"/>
    </row>
    <row r="62" spans="1:30">
      <c r="A62" s="43"/>
      <c r="D62" s="42"/>
      <c r="E62" s="41"/>
      <c r="F62" s="251"/>
      <c r="G62" s="251"/>
      <c r="H62" s="251"/>
      <c r="I62" s="251"/>
      <c r="J62" s="251"/>
      <c r="K62" s="251"/>
      <c r="L62" s="251"/>
      <c r="M62" s="251"/>
      <c r="N62" s="251"/>
      <c r="O62" s="251"/>
      <c r="P62" s="251"/>
      <c r="Q62" s="251"/>
      <c r="R62" s="251"/>
      <c r="S62" s="251"/>
      <c r="T62" s="251"/>
      <c r="U62" s="251"/>
      <c r="V62" s="251"/>
      <c r="W62" s="251"/>
      <c r="X62" s="251"/>
      <c r="Y62" s="251"/>
      <c r="Z62" s="251"/>
      <c r="AA62" s="251"/>
      <c r="AB62" s="251"/>
      <c r="AC62" s="251"/>
      <c r="AD62" s="251"/>
    </row>
    <row r="63" spans="1:30">
      <c r="A63" s="43"/>
      <c r="D63" s="42"/>
      <c r="E63" s="41"/>
      <c r="F63" s="251"/>
      <c r="G63" s="251"/>
      <c r="H63" s="251"/>
      <c r="I63" s="251"/>
      <c r="J63" s="251"/>
      <c r="K63" s="251"/>
      <c r="L63" s="251"/>
      <c r="M63" s="251"/>
      <c r="N63" s="251"/>
      <c r="O63" s="251"/>
      <c r="P63" s="251"/>
      <c r="Q63" s="251"/>
      <c r="R63" s="251"/>
      <c r="S63" s="251"/>
      <c r="T63" s="251"/>
      <c r="U63" s="251"/>
      <c r="V63" s="251"/>
      <c r="W63" s="251"/>
      <c r="X63" s="251"/>
      <c r="Y63" s="251"/>
      <c r="Z63" s="251"/>
      <c r="AA63" s="251"/>
      <c r="AB63" s="251"/>
      <c r="AC63" s="251"/>
      <c r="AD63" s="251"/>
    </row>
    <row r="64" spans="1:30">
      <c r="A64" s="43"/>
      <c r="D64" s="42"/>
      <c r="E64" s="41"/>
      <c r="F64" s="251"/>
      <c r="G64" s="251"/>
      <c r="H64" s="251"/>
      <c r="I64" s="251"/>
      <c r="J64" s="251"/>
      <c r="K64" s="251"/>
      <c r="L64" s="251"/>
      <c r="M64" s="251"/>
      <c r="N64" s="251"/>
      <c r="O64" s="251"/>
      <c r="P64" s="251"/>
      <c r="Q64" s="251"/>
      <c r="R64" s="251"/>
      <c r="S64" s="251"/>
      <c r="T64" s="251"/>
      <c r="U64" s="251"/>
      <c r="V64" s="251"/>
      <c r="W64" s="251"/>
      <c r="X64" s="251"/>
      <c r="Y64" s="251"/>
      <c r="Z64" s="251"/>
      <c r="AA64" s="251"/>
      <c r="AB64" s="251"/>
      <c r="AC64" s="251"/>
      <c r="AD64" s="251"/>
    </row>
    <row r="65" spans="1:30">
      <c r="A65" s="43"/>
      <c r="D65" s="42"/>
      <c r="E65" s="4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row>
    <row r="66" spans="1:30">
      <c r="A66" s="43"/>
      <c r="D66" s="42"/>
      <c r="E66" s="41"/>
      <c r="F66" s="251"/>
      <c r="G66" s="251"/>
      <c r="H66" s="251"/>
      <c r="I66" s="251"/>
      <c r="J66" s="251"/>
      <c r="K66" s="251"/>
      <c r="L66" s="251"/>
      <c r="M66" s="251"/>
      <c r="N66" s="251"/>
      <c r="O66" s="251"/>
      <c r="P66" s="251"/>
      <c r="Q66" s="251"/>
      <c r="R66" s="251"/>
      <c r="S66" s="251"/>
      <c r="T66" s="251"/>
      <c r="U66" s="251"/>
      <c r="V66" s="251"/>
      <c r="W66" s="251"/>
      <c r="X66" s="251"/>
      <c r="Y66" s="251"/>
      <c r="Z66" s="251"/>
      <c r="AA66" s="251"/>
      <c r="AB66" s="251"/>
      <c r="AC66" s="251"/>
      <c r="AD66" s="251"/>
    </row>
    <row r="67" spans="1:30">
      <c r="A67" s="43"/>
      <c r="D67" s="42"/>
      <c r="E67" s="41"/>
      <c r="F67" s="251"/>
      <c r="G67" s="251"/>
      <c r="H67" s="251"/>
      <c r="I67" s="251"/>
      <c r="J67" s="251"/>
      <c r="K67" s="251"/>
      <c r="L67" s="251"/>
      <c r="M67" s="251"/>
      <c r="N67" s="251"/>
      <c r="O67" s="251"/>
      <c r="P67" s="251"/>
      <c r="Q67" s="251"/>
      <c r="R67" s="251"/>
      <c r="S67" s="251"/>
      <c r="T67" s="251"/>
      <c r="U67" s="251"/>
      <c r="V67" s="251"/>
      <c r="W67" s="251"/>
      <c r="X67" s="251"/>
      <c r="Y67" s="251"/>
      <c r="Z67" s="251"/>
      <c r="AA67" s="251"/>
      <c r="AB67" s="251"/>
      <c r="AC67" s="251"/>
      <c r="AD67" s="251"/>
    </row>
    <row r="68" spans="1:30">
      <c r="A68" s="43"/>
      <c r="D68" s="42"/>
      <c r="E68" s="41"/>
      <c r="F68" s="251"/>
      <c r="G68" s="251"/>
      <c r="H68" s="251"/>
      <c r="I68" s="251"/>
      <c r="J68" s="251"/>
      <c r="K68" s="251"/>
      <c r="L68" s="251"/>
      <c r="M68" s="251"/>
      <c r="N68" s="251"/>
      <c r="O68" s="251"/>
      <c r="P68" s="251"/>
      <c r="Q68" s="251"/>
      <c r="R68" s="251"/>
      <c r="S68" s="251"/>
      <c r="T68" s="251"/>
      <c r="U68" s="251"/>
      <c r="V68" s="251"/>
      <c r="W68" s="251"/>
      <c r="X68" s="251"/>
      <c r="Y68" s="251"/>
      <c r="Z68" s="251"/>
      <c r="AA68" s="251"/>
      <c r="AB68" s="251"/>
      <c r="AC68" s="251"/>
      <c r="AD68" s="251"/>
    </row>
    <row r="69" spans="1:30">
      <c r="A69" s="43"/>
      <c r="D69" s="42"/>
      <c r="E69" s="41"/>
      <c r="F69" s="251"/>
      <c r="G69" s="251"/>
      <c r="H69" s="251"/>
      <c r="I69" s="251"/>
      <c r="J69" s="251"/>
      <c r="K69" s="251"/>
      <c r="L69" s="251"/>
      <c r="M69" s="251"/>
      <c r="N69" s="251"/>
      <c r="O69" s="251"/>
      <c r="P69" s="251"/>
      <c r="Q69" s="251"/>
      <c r="R69" s="251"/>
      <c r="S69" s="251"/>
      <c r="T69" s="251"/>
      <c r="U69" s="251"/>
      <c r="V69" s="251"/>
      <c r="W69" s="251"/>
      <c r="X69" s="251"/>
      <c r="Y69" s="251"/>
      <c r="Z69" s="251"/>
      <c r="AA69" s="251"/>
      <c r="AB69" s="251"/>
      <c r="AC69" s="251"/>
      <c r="AD69" s="251"/>
    </row>
    <row r="70" spans="1:30">
      <c r="A70" s="43"/>
      <c r="D70" s="42"/>
      <c r="E70" s="41"/>
      <c r="F70" s="251"/>
      <c r="G70" s="251"/>
      <c r="H70" s="251"/>
      <c r="I70" s="251"/>
      <c r="J70" s="251"/>
      <c r="K70" s="251"/>
      <c r="L70" s="251"/>
      <c r="M70" s="251"/>
      <c r="N70" s="251"/>
      <c r="O70" s="251"/>
      <c r="P70" s="251"/>
      <c r="Q70" s="251"/>
      <c r="R70" s="251"/>
      <c r="S70" s="251"/>
      <c r="T70" s="251"/>
      <c r="U70" s="251"/>
      <c r="V70" s="251"/>
      <c r="W70" s="251"/>
      <c r="X70" s="251"/>
      <c r="Y70" s="251"/>
      <c r="Z70" s="251"/>
      <c r="AA70" s="251"/>
      <c r="AB70" s="251"/>
      <c r="AC70" s="251"/>
      <c r="AD70" s="251"/>
    </row>
    <row r="71" spans="1:30">
      <c r="A71" s="43"/>
      <c r="D71" s="42"/>
      <c r="E71" s="41"/>
      <c r="F71" s="251"/>
      <c r="G71" s="251"/>
      <c r="H71" s="251"/>
      <c r="I71" s="251"/>
      <c r="J71" s="251"/>
      <c r="K71" s="251"/>
      <c r="L71" s="251"/>
      <c r="M71" s="251"/>
      <c r="N71" s="251"/>
      <c r="O71" s="251"/>
      <c r="P71" s="251"/>
      <c r="Q71" s="251"/>
      <c r="R71" s="251"/>
      <c r="S71" s="251"/>
      <c r="T71" s="251"/>
      <c r="U71" s="251"/>
      <c r="V71" s="251"/>
      <c r="W71" s="251"/>
      <c r="X71" s="251"/>
      <c r="Y71" s="251"/>
      <c r="Z71" s="251"/>
      <c r="AA71" s="251"/>
      <c r="AB71" s="251"/>
      <c r="AC71" s="251"/>
      <c r="AD71" s="251"/>
    </row>
    <row r="72" spans="1:30">
      <c r="A72" s="43"/>
      <c r="D72" s="42"/>
      <c r="E72" s="41"/>
      <c r="F72" s="251"/>
      <c r="G72" s="251"/>
      <c r="H72" s="251"/>
      <c r="I72" s="251"/>
      <c r="J72" s="251"/>
      <c r="K72" s="251"/>
      <c r="L72" s="251"/>
      <c r="M72" s="251"/>
      <c r="N72" s="251"/>
      <c r="O72" s="251"/>
      <c r="P72" s="251"/>
      <c r="Q72" s="251"/>
      <c r="R72" s="251"/>
      <c r="S72" s="251"/>
      <c r="T72" s="251"/>
      <c r="U72" s="251"/>
      <c r="V72" s="251"/>
      <c r="W72" s="251"/>
      <c r="X72" s="251"/>
      <c r="Y72" s="251"/>
      <c r="Z72" s="251"/>
      <c r="AA72" s="251"/>
      <c r="AB72" s="251"/>
      <c r="AC72" s="251"/>
      <c r="AD72" s="251"/>
    </row>
    <row r="73" spans="1:30">
      <c r="A73" s="43"/>
      <c r="D73" s="42"/>
      <c r="E73" s="41"/>
      <c r="F73" s="251"/>
      <c r="G73" s="251"/>
      <c r="H73" s="251"/>
      <c r="I73" s="251"/>
      <c r="J73" s="251"/>
      <c r="K73" s="251"/>
      <c r="L73" s="251"/>
      <c r="M73" s="251"/>
      <c r="N73" s="251"/>
      <c r="O73" s="251"/>
      <c r="P73" s="251"/>
      <c r="Q73" s="251"/>
      <c r="R73" s="251"/>
      <c r="S73" s="251"/>
      <c r="T73" s="251"/>
      <c r="U73" s="251"/>
      <c r="V73" s="251"/>
      <c r="W73" s="251"/>
      <c r="X73" s="251"/>
      <c r="Y73" s="251"/>
      <c r="Z73" s="251"/>
      <c r="AA73" s="251"/>
      <c r="AB73" s="251"/>
      <c r="AC73" s="251"/>
      <c r="AD73" s="251"/>
    </row>
    <row r="74" spans="1:30">
      <c r="A74" s="43"/>
      <c r="D74" s="42"/>
      <c r="E74" s="41"/>
      <c r="F74" s="251"/>
      <c r="G74" s="251"/>
      <c r="H74" s="251"/>
      <c r="I74" s="251"/>
      <c r="J74" s="251"/>
      <c r="K74" s="251"/>
      <c r="L74" s="251"/>
      <c r="M74" s="251"/>
      <c r="N74" s="251"/>
      <c r="O74" s="251"/>
      <c r="P74" s="251"/>
      <c r="Q74" s="251"/>
      <c r="R74" s="251"/>
      <c r="S74" s="251"/>
      <c r="T74" s="251"/>
      <c r="U74" s="251"/>
      <c r="V74" s="251"/>
      <c r="W74" s="251"/>
      <c r="X74" s="251"/>
      <c r="Y74" s="251"/>
      <c r="Z74" s="251"/>
      <c r="AA74" s="251"/>
      <c r="AB74" s="251"/>
      <c r="AC74" s="251"/>
      <c r="AD74" s="251"/>
    </row>
    <row r="75" spans="1:30">
      <c r="A75" s="43"/>
      <c r="D75" s="42"/>
      <c r="E75" s="41"/>
      <c r="F75" s="251"/>
      <c r="G75" s="251"/>
      <c r="H75" s="251"/>
      <c r="I75" s="251"/>
      <c r="J75" s="251"/>
      <c r="K75" s="251"/>
      <c r="L75" s="251"/>
      <c r="M75" s="251"/>
      <c r="N75" s="251"/>
      <c r="O75" s="251"/>
      <c r="P75" s="251"/>
      <c r="Q75" s="251"/>
      <c r="R75" s="251"/>
      <c r="S75" s="251"/>
      <c r="T75" s="251"/>
      <c r="U75" s="251"/>
      <c r="V75" s="251"/>
      <c r="W75" s="251"/>
      <c r="X75" s="251"/>
      <c r="Y75" s="251"/>
      <c r="Z75" s="251"/>
      <c r="AA75" s="251"/>
      <c r="AB75" s="251"/>
      <c r="AC75" s="251"/>
      <c r="AD75" s="251"/>
    </row>
    <row r="76" spans="1:30">
      <c r="A76" s="43"/>
      <c r="D76" s="42"/>
      <c r="E76" s="41"/>
      <c r="F76" s="251"/>
      <c r="G76" s="251"/>
      <c r="H76" s="251"/>
      <c r="I76" s="251"/>
      <c r="J76" s="251"/>
      <c r="K76" s="251"/>
      <c r="L76" s="251"/>
      <c r="M76" s="251"/>
      <c r="N76" s="251"/>
      <c r="O76" s="251"/>
      <c r="P76" s="251"/>
      <c r="Q76" s="251"/>
      <c r="R76" s="251"/>
      <c r="S76" s="251"/>
      <c r="T76" s="251"/>
      <c r="U76" s="251"/>
      <c r="V76" s="251"/>
      <c r="W76" s="251"/>
      <c r="X76" s="251"/>
      <c r="Y76" s="251"/>
      <c r="Z76" s="251"/>
      <c r="AA76" s="251"/>
      <c r="AB76" s="251"/>
      <c r="AC76" s="251"/>
      <c r="AD76" s="251"/>
    </row>
    <row r="77" spans="1:30">
      <c r="A77" s="43"/>
      <c r="D77" s="42"/>
      <c r="E77" s="41"/>
      <c r="F77" s="251"/>
      <c r="G77" s="251"/>
      <c r="H77" s="251"/>
      <c r="I77" s="251"/>
      <c r="J77" s="251"/>
      <c r="K77" s="251"/>
      <c r="L77" s="251"/>
      <c r="M77" s="251"/>
      <c r="N77" s="251"/>
      <c r="O77" s="251"/>
      <c r="P77" s="251"/>
      <c r="Q77" s="251"/>
      <c r="R77" s="251"/>
      <c r="S77" s="251"/>
      <c r="T77" s="251"/>
      <c r="U77" s="251"/>
      <c r="V77" s="251"/>
      <c r="W77" s="251"/>
      <c r="X77" s="251"/>
      <c r="Y77" s="251"/>
      <c r="Z77" s="251"/>
      <c r="AA77" s="251"/>
      <c r="AB77" s="251"/>
      <c r="AC77" s="251"/>
      <c r="AD77" s="251"/>
    </row>
    <row r="78" spans="1:30">
      <c r="A78" s="43"/>
      <c r="D78" s="42"/>
      <c r="E78" s="41"/>
      <c r="F78" s="251"/>
      <c r="G78" s="251"/>
      <c r="H78" s="251"/>
      <c r="I78" s="251"/>
      <c r="J78" s="251"/>
      <c r="K78" s="251"/>
      <c r="L78" s="251"/>
      <c r="M78" s="251"/>
      <c r="N78" s="251"/>
      <c r="O78" s="251"/>
      <c r="P78" s="251"/>
      <c r="Q78" s="251"/>
      <c r="R78" s="251"/>
      <c r="S78" s="251"/>
      <c r="T78" s="251"/>
      <c r="U78" s="251"/>
      <c r="V78" s="251"/>
      <c r="W78" s="251"/>
      <c r="X78" s="251"/>
      <c r="Y78" s="251"/>
      <c r="Z78" s="251"/>
      <c r="AA78" s="251"/>
      <c r="AB78" s="251"/>
      <c r="AC78" s="251"/>
      <c r="AD78" s="251"/>
    </row>
    <row r="79" spans="1:30">
      <c r="A79" s="43"/>
      <c r="D79" s="42"/>
      <c r="E79" s="41"/>
      <c r="F79" s="251"/>
      <c r="G79" s="251"/>
      <c r="H79" s="251"/>
      <c r="I79" s="251"/>
      <c r="J79" s="251"/>
      <c r="K79" s="251"/>
      <c r="L79" s="251"/>
      <c r="M79" s="251"/>
      <c r="N79" s="251"/>
      <c r="O79" s="251"/>
      <c r="P79" s="251"/>
      <c r="Q79" s="251"/>
      <c r="R79" s="251"/>
      <c r="S79" s="251"/>
      <c r="T79" s="251"/>
      <c r="U79" s="251"/>
      <c r="V79" s="251"/>
      <c r="W79" s="251"/>
      <c r="X79" s="251"/>
      <c r="Y79" s="251"/>
      <c r="Z79" s="251"/>
      <c r="AA79" s="251"/>
      <c r="AB79" s="251"/>
      <c r="AC79" s="251"/>
      <c r="AD79" s="251"/>
    </row>
    <row r="80" spans="1:30">
      <c r="A80" s="43"/>
      <c r="D80" s="42"/>
      <c r="E80" s="41"/>
      <c r="F80" s="251"/>
      <c r="G80" s="251"/>
      <c r="H80" s="251"/>
      <c r="I80" s="251"/>
      <c r="J80" s="251"/>
      <c r="K80" s="251"/>
      <c r="L80" s="251"/>
      <c r="M80" s="251"/>
      <c r="N80" s="251"/>
      <c r="O80" s="251"/>
      <c r="P80" s="251"/>
      <c r="Q80" s="251"/>
      <c r="R80" s="251"/>
      <c r="S80" s="251"/>
      <c r="T80" s="251"/>
      <c r="U80" s="251"/>
      <c r="V80" s="251"/>
      <c r="W80" s="251"/>
      <c r="X80" s="251"/>
      <c r="Y80" s="251"/>
      <c r="Z80" s="251"/>
      <c r="AA80" s="251"/>
      <c r="AB80" s="251"/>
      <c r="AC80" s="251"/>
      <c r="AD80" s="251"/>
    </row>
    <row r="81" spans="1:30">
      <c r="A81" s="43"/>
      <c r="D81" s="42"/>
      <c r="E81" s="4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row>
    <row r="82" spans="1:30">
      <c r="A82" s="43"/>
      <c r="D82" s="42"/>
      <c r="E82" s="41"/>
      <c r="F82" s="251"/>
      <c r="G82" s="251"/>
      <c r="H82" s="251"/>
      <c r="I82" s="251"/>
      <c r="J82" s="251"/>
      <c r="K82" s="251"/>
      <c r="L82" s="251"/>
      <c r="M82" s="251"/>
      <c r="N82" s="251"/>
      <c r="O82" s="251"/>
      <c r="P82" s="251"/>
      <c r="Q82" s="251"/>
      <c r="R82" s="251"/>
      <c r="S82" s="251"/>
      <c r="T82" s="251"/>
      <c r="U82" s="251"/>
      <c r="V82" s="251"/>
      <c r="W82" s="251"/>
      <c r="X82" s="251"/>
      <c r="Y82" s="251"/>
      <c r="Z82" s="251"/>
      <c r="AA82" s="251"/>
      <c r="AB82" s="251"/>
      <c r="AC82" s="251"/>
      <c r="AD82" s="251"/>
    </row>
    <row r="83" spans="1:30">
      <c r="A83" s="43"/>
      <c r="D83" s="42"/>
      <c r="E83" s="41"/>
      <c r="F83" s="251"/>
      <c r="G83" s="251"/>
      <c r="H83" s="251"/>
      <c r="I83" s="251"/>
      <c r="J83" s="251"/>
      <c r="K83" s="251"/>
      <c r="L83" s="251"/>
      <c r="M83" s="251"/>
      <c r="N83" s="251"/>
      <c r="O83" s="251"/>
      <c r="P83" s="251"/>
      <c r="Q83" s="251"/>
      <c r="R83" s="251"/>
      <c r="S83" s="251"/>
      <c r="T83" s="251"/>
      <c r="U83" s="251"/>
      <c r="V83" s="251"/>
      <c r="W83" s="251"/>
      <c r="X83" s="251"/>
      <c r="Y83" s="251"/>
      <c r="Z83" s="251"/>
      <c r="AA83" s="251"/>
      <c r="AB83" s="251"/>
      <c r="AC83" s="251"/>
      <c r="AD83" s="251"/>
    </row>
    <row r="84" spans="1:30">
      <c r="A84" s="43"/>
      <c r="D84" s="42"/>
      <c r="E84" s="41"/>
      <c r="F84" s="251"/>
      <c r="G84" s="251"/>
      <c r="H84" s="251"/>
      <c r="I84" s="251"/>
      <c r="J84" s="251"/>
      <c r="K84" s="251"/>
      <c r="L84" s="251"/>
      <c r="M84" s="251"/>
      <c r="N84" s="251"/>
      <c r="O84" s="251"/>
      <c r="P84" s="251"/>
      <c r="Q84" s="251"/>
      <c r="R84" s="251"/>
      <c r="S84" s="251"/>
      <c r="T84" s="251"/>
      <c r="U84" s="251"/>
      <c r="V84" s="251"/>
      <c r="W84" s="251"/>
      <c r="X84" s="251"/>
      <c r="Y84" s="251"/>
      <c r="Z84" s="251"/>
      <c r="AA84" s="251"/>
      <c r="AB84" s="251"/>
      <c r="AC84" s="251"/>
      <c r="AD84" s="251"/>
    </row>
    <row r="85" spans="1:30">
      <c r="A85" s="43"/>
      <c r="D85" s="42"/>
      <c r="E85" s="41"/>
      <c r="F85" s="251"/>
      <c r="G85" s="251"/>
      <c r="H85" s="251"/>
      <c r="I85" s="251"/>
      <c r="J85" s="251"/>
      <c r="K85" s="251"/>
      <c r="L85" s="251"/>
      <c r="M85" s="251"/>
      <c r="N85" s="251"/>
      <c r="O85" s="251"/>
      <c r="P85" s="251"/>
      <c r="Q85" s="251"/>
      <c r="R85" s="251"/>
      <c r="S85" s="251"/>
      <c r="T85" s="251"/>
      <c r="U85" s="251"/>
      <c r="V85" s="251"/>
      <c r="W85" s="251"/>
      <c r="X85" s="251"/>
      <c r="Y85" s="251"/>
      <c r="Z85" s="251"/>
      <c r="AA85" s="251"/>
      <c r="AB85" s="251"/>
      <c r="AC85" s="251"/>
      <c r="AD85" s="251"/>
    </row>
    <row r="86" spans="1:30">
      <c r="A86" s="43"/>
      <c r="D86" s="42"/>
      <c r="E86" s="41"/>
      <c r="F86" s="251"/>
      <c r="G86" s="251"/>
      <c r="H86" s="251"/>
      <c r="I86" s="251"/>
      <c r="J86" s="251"/>
      <c r="K86" s="251"/>
      <c r="L86" s="251"/>
      <c r="M86" s="251"/>
      <c r="N86" s="251"/>
      <c r="O86" s="251"/>
      <c r="P86" s="251"/>
      <c r="Q86" s="251"/>
      <c r="R86" s="251"/>
      <c r="S86" s="251"/>
      <c r="T86" s="251"/>
      <c r="U86" s="251"/>
      <c r="V86" s="251"/>
      <c r="W86" s="251"/>
      <c r="X86" s="251"/>
      <c r="Y86" s="251"/>
      <c r="Z86" s="251"/>
      <c r="AA86" s="251"/>
      <c r="AB86" s="251"/>
      <c r="AC86" s="251"/>
      <c r="AD86" s="251"/>
    </row>
    <row r="87" spans="1:30">
      <c r="A87" s="43"/>
      <c r="D87" s="42"/>
      <c r="E87" s="41"/>
      <c r="F87" s="251"/>
      <c r="G87" s="251"/>
      <c r="H87" s="251"/>
      <c r="I87" s="251"/>
      <c r="J87" s="251"/>
      <c r="K87" s="251"/>
      <c r="L87" s="251"/>
      <c r="M87" s="251"/>
      <c r="N87" s="251"/>
      <c r="O87" s="251"/>
      <c r="P87" s="251"/>
      <c r="Q87" s="251"/>
      <c r="R87" s="251"/>
      <c r="S87" s="251"/>
      <c r="T87" s="251"/>
      <c r="U87" s="251"/>
      <c r="V87" s="251"/>
      <c r="W87" s="251"/>
      <c r="X87" s="251"/>
      <c r="Y87" s="251"/>
      <c r="Z87" s="251"/>
      <c r="AA87" s="251"/>
      <c r="AB87" s="251"/>
      <c r="AC87" s="251"/>
      <c r="AD87" s="251"/>
    </row>
    <row r="88" spans="1:30">
      <c r="A88" s="43"/>
      <c r="D88" s="42"/>
      <c r="E88" s="41"/>
      <c r="F88" s="251"/>
      <c r="G88" s="251"/>
      <c r="H88" s="251"/>
      <c r="I88" s="251"/>
      <c r="J88" s="251"/>
      <c r="K88" s="251"/>
      <c r="L88" s="251"/>
      <c r="M88" s="251"/>
      <c r="N88" s="251"/>
      <c r="O88" s="251"/>
      <c r="P88" s="251"/>
      <c r="Q88" s="251"/>
      <c r="R88" s="251"/>
      <c r="S88" s="251"/>
      <c r="T88" s="251"/>
      <c r="U88" s="251"/>
      <c r="V88" s="251"/>
      <c r="W88" s="251"/>
      <c r="X88" s="251"/>
      <c r="Y88" s="251"/>
      <c r="Z88" s="251"/>
      <c r="AA88" s="251"/>
      <c r="AB88" s="251"/>
      <c r="AC88" s="251"/>
      <c r="AD88" s="251"/>
    </row>
    <row r="89" spans="1:30">
      <c r="A89" s="43"/>
      <c r="D89" s="42"/>
      <c r="E89" s="41"/>
      <c r="F89" s="251"/>
      <c r="G89" s="251"/>
      <c r="H89" s="251"/>
      <c r="I89" s="251"/>
      <c r="J89" s="251"/>
      <c r="K89" s="251"/>
      <c r="L89" s="251"/>
      <c r="M89" s="251"/>
      <c r="N89" s="251"/>
      <c r="O89" s="251"/>
      <c r="P89" s="251"/>
      <c r="Q89" s="251"/>
      <c r="R89" s="251"/>
      <c r="S89" s="251"/>
      <c r="T89" s="251"/>
      <c r="U89" s="251"/>
      <c r="V89" s="251"/>
      <c r="W89" s="251"/>
      <c r="X89" s="251"/>
      <c r="Y89" s="251"/>
      <c r="Z89" s="251"/>
      <c r="AA89" s="251"/>
      <c r="AB89" s="251"/>
      <c r="AC89" s="251"/>
      <c r="AD89" s="251"/>
    </row>
    <row r="90" spans="1:30">
      <c r="A90" s="43"/>
      <c r="D90" s="42"/>
      <c r="E90" s="41"/>
      <c r="F90" s="251"/>
      <c r="G90" s="251"/>
      <c r="H90" s="251"/>
      <c r="I90" s="251"/>
      <c r="J90" s="251"/>
      <c r="K90" s="251"/>
      <c r="L90" s="251"/>
      <c r="M90" s="251"/>
      <c r="N90" s="251"/>
      <c r="O90" s="251"/>
      <c r="P90" s="251"/>
      <c r="Q90" s="251"/>
      <c r="R90" s="251"/>
      <c r="S90" s="251"/>
      <c r="T90" s="251"/>
      <c r="U90" s="251"/>
      <c r="V90" s="251"/>
      <c r="W90" s="251"/>
      <c r="X90" s="251"/>
      <c r="Y90" s="251"/>
      <c r="Z90" s="251"/>
      <c r="AA90" s="251"/>
      <c r="AB90" s="251"/>
      <c r="AC90" s="251"/>
      <c r="AD90" s="251"/>
    </row>
    <row r="91" spans="1:30">
      <c r="A91" s="43"/>
      <c r="D91" s="42"/>
      <c r="E91" s="41"/>
      <c r="F91" s="251"/>
      <c r="G91" s="251"/>
      <c r="H91" s="251"/>
      <c r="I91" s="251"/>
      <c r="J91" s="251"/>
      <c r="K91" s="251"/>
      <c r="L91" s="251"/>
      <c r="M91" s="251"/>
      <c r="N91" s="251"/>
      <c r="O91" s="251"/>
      <c r="P91" s="251"/>
      <c r="Q91" s="251"/>
      <c r="R91" s="251"/>
      <c r="S91" s="251"/>
      <c r="T91" s="251"/>
      <c r="U91" s="251"/>
      <c r="V91" s="251"/>
      <c r="W91" s="251"/>
      <c r="X91" s="251"/>
      <c r="Y91" s="251"/>
      <c r="Z91" s="251"/>
      <c r="AA91" s="251"/>
      <c r="AB91" s="251"/>
      <c r="AC91" s="251"/>
      <c r="AD91" s="251"/>
    </row>
    <row r="92" spans="1:30">
      <c r="A92" s="43"/>
      <c r="D92" s="42"/>
      <c r="E92" s="41"/>
      <c r="F92" s="251"/>
      <c r="G92" s="251"/>
      <c r="H92" s="251"/>
      <c r="I92" s="251"/>
      <c r="J92" s="251"/>
      <c r="K92" s="251"/>
      <c r="L92" s="251"/>
      <c r="M92" s="251"/>
      <c r="N92" s="251"/>
      <c r="O92" s="251"/>
      <c r="P92" s="251"/>
      <c r="Q92" s="251"/>
      <c r="R92" s="251"/>
      <c r="S92" s="251"/>
      <c r="T92" s="251"/>
      <c r="U92" s="251"/>
      <c r="V92" s="251"/>
      <c r="W92" s="251"/>
      <c r="X92" s="251"/>
      <c r="Y92" s="251"/>
      <c r="Z92" s="251"/>
      <c r="AA92" s="251"/>
      <c r="AB92" s="251"/>
      <c r="AC92" s="251"/>
      <c r="AD92" s="251"/>
    </row>
    <row r="93" spans="1:30">
      <c r="A93" s="43"/>
      <c r="D93" s="42"/>
      <c r="E93" s="41"/>
      <c r="F93" s="251"/>
      <c r="G93" s="251"/>
      <c r="H93" s="251"/>
      <c r="I93" s="251"/>
      <c r="J93" s="251"/>
      <c r="K93" s="251"/>
      <c r="L93" s="251"/>
      <c r="M93" s="251"/>
      <c r="N93" s="251"/>
      <c r="O93" s="251"/>
      <c r="P93" s="251"/>
      <c r="Q93" s="251"/>
      <c r="R93" s="251"/>
      <c r="S93" s="251"/>
      <c r="T93" s="251"/>
      <c r="U93" s="251"/>
      <c r="V93" s="251"/>
      <c r="W93" s="251"/>
      <c r="X93" s="251"/>
      <c r="Y93" s="251"/>
      <c r="Z93" s="251"/>
      <c r="AA93" s="251"/>
      <c r="AB93" s="251"/>
      <c r="AC93" s="251"/>
      <c r="AD93" s="251"/>
    </row>
    <row r="94" spans="1:30">
      <c r="A94" s="43"/>
      <c r="D94" s="42"/>
      <c r="E94" s="41"/>
      <c r="F94" s="251"/>
      <c r="G94" s="251"/>
      <c r="H94" s="251"/>
      <c r="I94" s="251"/>
      <c r="J94" s="251"/>
      <c r="K94" s="251"/>
      <c r="L94" s="251"/>
      <c r="M94" s="251"/>
      <c r="N94" s="251"/>
      <c r="O94" s="251"/>
      <c r="P94" s="251"/>
      <c r="Q94" s="251"/>
      <c r="R94" s="251"/>
      <c r="S94" s="251"/>
      <c r="T94" s="251"/>
      <c r="U94" s="251"/>
      <c r="V94" s="251"/>
      <c r="W94" s="251"/>
      <c r="X94" s="251"/>
      <c r="Y94" s="251"/>
      <c r="Z94" s="251"/>
      <c r="AA94" s="251"/>
      <c r="AB94" s="251"/>
      <c r="AC94" s="251"/>
      <c r="AD94" s="251"/>
    </row>
    <row r="95" spans="1:30">
      <c r="A95" s="43"/>
      <c r="D95" s="42"/>
      <c r="E95" s="41"/>
      <c r="F95" s="251"/>
      <c r="G95" s="251"/>
      <c r="H95" s="251"/>
      <c r="I95" s="251"/>
      <c r="J95" s="251"/>
      <c r="K95" s="251"/>
      <c r="L95" s="251"/>
      <c r="M95" s="251"/>
      <c r="N95" s="251"/>
      <c r="O95" s="251"/>
      <c r="P95" s="251"/>
      <c r="Q95" s="251"/>
      <c r="R95" s="251"/>
      <c r="S95" s="251"/>
      <c r="T95" s="251"/>
      <c r="U95" s="251"/>
      <c r="V95" s="251"/>
      <c r="W95" s="251"/>
      <c r="X95" s="251"/>
      <c r="Y95" s="251"/>
      <c r="Z95" s="251"/>
      <c r="AA95" s="251"/>
      <c r="AB95" s="251"/>
      <c r="AC95" s="251"/>
      <c r="AD95" s="251"/>
    </row>
    <row r="96" spans="1:30">
      <c r="A96" s="43"/>
      <c r="D96" s="42"/>
      <c r="E96" s="41"/>
      <c r="F96" s="251"/>
      <c r="G96" s="251"/>
      <c r="H96" s="251"/>
      <c r="I96" s="251"/>
      <c r="J96" s="251"/>
      <c r="K96" s="251"/>
      <c r="L96" s="251"/>
      <c r="M96" s="251"/>
      <c r="N96" s="251"/>
      <c r="O96" s="251"/>
      <c r="P96" s="251"/>
      <c r="Q96" s="251"/>
      <c r="R96" s="251"/>
      <c r="S96" s="251"/>
      <c r="T96" s="251"/>
      <c r="U96" s="251"/>
      <c r="V96" s="251"/>
      <c r="W96" s="251"/>
      <c r="X96" s="251"/>
      <c r="Y96" s="251"/>
      <c r="Z96" s="251"/>
      <c r="AA96" s="251"/>
      <c r="AB96" s="251"/>
      <c r="AC96" s="251"/>
      <c r="AD96" s="251"/>
    </row>
    <row r="97" spans="1:30">
      <c r="A97" s="43"/>
      <c r="D97" s="42"/>
      <c r="E97" s="41"/>
      <c r="F97" s="251"/>
      <c r="G97" s="251"/>
      <c r="H97" s="251"/>
      <c r="I97" s="251"/>
      <c r="J97" s="251"/>
      <c r="K97" s="251"/>
      <c r="L97" s="251"/>
      <c r="M97" s="251"/>
      <c r="N97" s="251"/>
      <c r="O97" s="251"/>
      <c r="P97" s="251"/>
      <c r="Q97" s="251"/>
      <c r="R97" s="251"/>
      <c r="S97" s="251"/>
      <c r="T97" s="251"/>
      <c r="U97" s="251"/>
      <c r="V97" s="251"/>
      <c r="W97" s="251"/>
      <c r="X97" s="251"/>
      <c r="Y97" s="251"/>
      <c r="Z97" s="251"/>
      <c r="AA97" s="251"/>
      <c r="AB97" s="251"/>
      <c r="AC97" s="251"/>
      <c r="AD97" s="251"/>
    </row>
    <row r="98" spans="1:30">
      <c r="A98" s="43"/>
      <c r="D98" s="42"/>
      <c r="E98" s="41"/>
      <c r="F98" s="251"/>
      <c r="G98" s="251"/>
      <c r="H98" s="251"/>
      <c r="I98" s="251"/>
      <c r="J98" s="251"/>
      <c r="K98" s="251"/>
      <c r="L98" s="251"/>
      <c r="M98" s="251"/>
      <c r="N98" s="251"/>
      <c r="O98" s="251"/>
      <c r="P98" s="251"/>
      <c r="Q98" s="251"/>
      <c r="R98" s="251"/>
      <c r="S98" s="251"/>
      <c r="T98" s="251"/>
      <c r="U98" s="251"/>
      <c r="V98" s="251"/>
      <c r="W98" s="251"/>
      <c r="X98" s="251"/>
      <c r="Y98" s="251"/>
      <c r="Z98" s="251"/>
      <c r="AA98" s="251"/>
      <c r="AB98" s="251"/>
      <c r="AC98" s="251"/>
      <c r="AD98" s="251"/>
    </row>
    <row r="99" spans="1:30">
      <c r="A99" s="43"/>
      <c r="D99" s="42"/>
      <c r="E99" s="41"/>
      <c r="F99" s="251"/>
      <c r="G99" s="251"/>
      <c r="H99" s="251"/>
      <c r="I99" s="251"/>
      <c r="J99" s="251"/>
      <c r="K99" s="251"/>
      <c r="L99" s="251"/>
      <c r="M99" s="251"/>
      <c r="N99" s="251"/>
      <c r="O99" s="251"/>
      <c r="P99" s="251"/>
      <c r="Q99" s="251"/>
      <c r="R99" s="251"/>
      <c r="S99" s="251"/>
      <c r="T99" s="251"/>
      <c r="U99" s="251"/>
      <c r="V99" s="251"/>
      <c r="W99" s="251"/>
      <c r="X99" s="251"/>
      <c r="Y99" s="251"/>
      <c r="Z99" s="251"/>
      <c r="AA99" s="251"/>
      <c r="AB99" s="251"/>
      <c r="AC99" s="251"/>
      <c r="AD99" s="251"/>
    </row>
    <row r="100" spans="1:30">
      <c r="A100" s="43"/>
      <c r="D100" s="42"/>
      <c r="E100" s="41"/>
      <c r="F100" s="251"/>
      <c r="G100" s="251"/>
      <c r="H100" s="251"/>
      <c r="I100" s="251"/>
      <c r="J100" s="251"/>
      <c r="K100" s="251"/>
      <c r="L100" s="251"/>
      <c r="M100" s="251"/>
      <c r="N100" s="251"/>
      <c r="O100" s="251"/>
      <c r="P100" s="251"/>
      <c r="Q100" s="251"/>
      <c r="R100" s="251"/>
      <c r="S100" s="251"/>
      <c r="T100" s="251"/>
      <c r="U100" s="251"/>
      <c r="V100" s="251"/>
      <c r="W100" s="251"/>
      <c r="X100" s="251"/>
      <c r="Y100" s="251"/>
      <c r="Z100" s="251"/>
      <c r="AA100" s="251"/>
      <c r="AB100" s="251"/>
      <c r="AC100" s="251"/>
      <c r="AD100" s="251"/>
    </row>
    <row r="101" spans="1:30">
      <c r="A101" s="43"/>
      <c r="D101" s="42"/>
      <c r="E101" s="41"/>
      <c r="F101" s="251"/>
      <c r="G101" s="251"/>
      <c r="H101" s="251"/>
      <c r="I101" s="251"/>
      <c r="J101" s="251"/>
      <c r="K101" s="251"/>
      <c r="L101" s="251"/>
      <c r="M101" s="251"/>
      <c r="N101" s="251"/>
      <c r="O101" s="251"/>
      <c r="P101" s="251"/>
      <c r="Q101" s="251"/>
      <c r="R101" s="251"/>
      <c r="S101" s="251"/>
      <c r="T101" s="251"/>
      <c r="U101" s="251"/>
      <c r="V101" s="251"/>
      <c r="W101" s="251"/>
      <c r="X101" s="251"/>
      <c r="Y101" s="251"/>
      <c r="Z101" s="251"/>
      <c r="AA101" s="251"/>
      <c r="AB101" s="251"/>
      <c r="AC101" s="251"/>
      <c r="AD101" s="251"/>
    </row>
    <row r="102" spans="1:30">
      <c r="A102" s="43"/>
      <c r="D102" s="42"/>
      <c r="E102" s="41"/>
      <c r="F102" s="251"/>
      <c r="G102" s="251"/>
      <c r="H102" s="251"/>
      <c r="I102" s="251"/>
      <c r="J102" s="251"/>
      <c r="K102" s="251"/>
      <c r="L102" s="251"/>
      <c r="M102" s="251"/>
      <c r="N102" s="251"/>
      <c r="O102" s="251"/>
      <c r="P102" s="251"/>
      <c r="Q102" s="251"/>
      <c r="R102" s="251"/>
      <c r="S102" s="251"/>
      <c r="T102" s="251"/>
      <c r="U102" s="251"/>
      <c r="V102" s="251"/>
      <c r="W102" s="251"/>
      <c r="X102" s="251"/>
      <c r="Y102" s="251"/>
      <c r="Z102" s="251"/>
      <c r="AA102" s="251"/>
      <c r="AB102" s="251"/>
      <c r="AC102" s="251"/>
      <c r="AD102" s="251"/>
    </row>
    <row r="103" spans="1:30">
      <c r="A103" s="43"/>
      <c r="D103" s="42"/>
      <c r="E103" s="41"/>
      <c r="F103" s="251"/>
      <c r="G103" s="251"/>
      <c r="H103" s="251"/>
      <c r="I103" s="251"/>
      <c r="J103" s="251"/>
      <c r="K103" s="251"/>
      <c r="L103" s="251"/>
      <c r="M103" s="251"/>
      <c r="N103" s="251"/>
      <c r="O103" s="251"/>
      <c r="P103" s="251"/>
      <c r="Q103" s="251"/>
      <c r="R103" s="251"/>
      <c r="S103" s="251"/>
      <c r="T103" s="251"/>
      <c r="U103" s="251"/>
      <c r="V103" s="251"/>
      <c r="W103" s="251"/>
      <c r="X103" s="251"/>
      <c r="Y103" s="251"/>
      <c r="Z103" s="251"/>
      <c r="AA103" s="251"/>
      <c r="AB103" s="251"/>
      <c r="AC103" s="251"/>
      <c r="AD103" s="251"/>
    </row>
    <row r="104" spans="1:30">
      <c r="A104" s="43"/>
      <c r="D104" s="42"/>
      <c r="E104" s="41"/>
      <c r="F104" s="251"/>
      <c r="G104" s="251"/>
      <c r="H104" s="251"/>
      <c r="I104" s="251"/>
      <c r="J104" s="251"/>
      <c r="K104" s="251"/>
      <c r="L104" s="251"/>
      <c r="M104" s="251"/>
      <c r="N104" s="251"/>
      <c r="O104" s="251"/>
      <c r="P104" s="251"/>
      <c r="Q104" s="251"/>
      <c r="R104" s="251"/>
      <c r="S104" s="251"/>
      <c r="T104" s="251"/>
      <c r="U104" s="251"/>
      <c r="V104" s="251"/>
      <c r="W104" s="251"/>
      <c r="X104" s="251"/>
      <c r="Y104" s="251"/>
      <c r="Z104" s="251"/>
      <c r="AA104" s="251"/>
      <c r="AB104" s="251"/>
      <c r="AC104" s="251"/>
      <c r="AD104" s="251"/>
    </row>
    <row r="105" spans="1:30">
      <c r="A105" s="43"/>
      <c r="D105" s="42"/>
      <c r="E105" s="41"/>
      <c r="F105" s="251"/>
      <c r="G105" s="251"/>
      <c r="H105" s="251"/>
      <c r="I105" s="251"/>
      <c r="J105" s="251"/>
      <c r="K105" s="251"/>
      <c r="L105" s="251"/>
      <c r="M105" s="251"/>
      <c r="N105" s="251"/>
      <c r="O105" s="251"/>
      <c r="P105" s="251"/>
      <c r="Q105" s="251"/>
      <c r="R105" s="251"/>
      <c r="S105" s="251"/>
      <c r="T105" s="251"/>
      <c r="U105" s="251"/>
      <c r="V105" s="251"/>
      <c r="W105" s="251"/>
      <c r="X105" s="251"/>
      <c r="Y105" s="251"/>
      <c r="Z105" s="251"/>
      <c r="AA105" s="251"/>
      <c r="AB105" s="251"/>
      <c r="AC105" s="251"/>
      <c r="AD105" s="251"/>
    </row>
    <row r="106" spans="1:30">
      <c r="A106" s="43"/>
      <c r="D106" s="42"/>
      <c r="E106" s="41"/>
      <c r="F106" s="251"/>
      <c r="G106" s="251"/>
      <c r="H106" s="251"/>
      <c r="I106" s="251"/>
      <c r="J106" s="251"/>
      <c r="K106" s="251"/>
      <c r="L106" s="251"/>
      <c r="M106" s="251"/>
      <c r="N106" s="251"/>
      <c r="O106" s="251"/>
      <c r="P106" s="251"/>
      <c r="Q106" s="251"/>
      <c r="R106" s="251"/>
      <c r="S106" s="251"/>
      <c r="T106" s="251"/>
      <c r="U106" s="251"/>
      <c r="V106" s="251"/>
      <c r="W106" s="251"/>
      <c r="X106" s="251"/>
      <c r="Y106" s="251"/>
      <c r="Z106" s="251"/>
      <c r="AA106" s="251"/>
      <c r="AB106" s="251"/>
      <c r="AC106" s="251"/>
      <c r="AD106" s="251"/>
    </row>
    <row r="107" spans="1:30">
      <c r="A107" s="43"/>
      <c r="D107" s="42"/>
      <c r="E107" s="41"/>
      <c r="F107" s="251"/>
      <c r="G107" s="251"/>
      <c r="H107" s="251"/>
      <c r="I107" s="251"/>
      <c r="J107" s="251"/>
      <c r="K107" s="251"/>
      <c r="L107" s="251"/>
      <c r="M107" s="251"/>
      <c r="N107" s="251"/>
      <c r="O107" s="251"/>
      <c r="P107" s="251"/>
      <c r="Q107" s="251"/>
      <c r="R107" s="251"/>
      <c r="S107" s="251"/>
      <c r="T107" s="251"/>
      <c r="U107" s="251"/>
      <c r="V107" s="251"/>
      <c r="W107" s="251"/>
      <c r="X107" s="251"/>
      <c r="Y107" s="251"/>
      <c r="Z107" s="251"/>
      <c r="AA107" s="251"/>
      <c r="AB107" s="251"/>
      <c r="AC107" s="251"/>
      <c r="AD107" s="251"/>
    </row>
    <row r="108" spans="1:30">
      <c r="A108" s="43"/>
      <c r="D108" s="42"/>
      <c r="E108" s="41"/>
      <c r="F108" s="251"/>
      <c r="G108" s="251"/>
      <c r="H108" s="251"/>
      <c r="I108" s="251"/>
      <c r="J108" s="251"/>
      <c r="K108" s="251"/>
      <c r="L108" s="251"/>
      <c r="M108" s="251"/>
      <c r="N108" s="251"/>
      <c r="O108" s="251"/>
      <c r="P108" s="251"/>
      <c r="Q108" s="251"/>
      <c r="R108" s="251"/>
      <c r="S108" s="251"/>
      <c r="T108" s="251"/>
      <c r="U108" s="251"/>
      <c r="V108" s="251"/>
      <c r="W108" s="251"/>
      <c r="X108" s="251"/>
      <c r="Y108" s="251"/>
      <c r="Z108" s="251"/>
      <c r="AA108" s="251"/>
      <c r="AB108" s="251"/>
      <c r="AC108" s="251"/>
      <c r="AD108" s="251"/>
    </row>
    <row r="109" spans="1:30">
      <c r="A109" s="43"/>
      <c r="D109" s="42"/>
      <c r="E109" s="41"/>
      <c r="F109" s="251"/>
      <c r="G109" s="251"/>
      <c r="H109" s="251"/>
      <c r="I109" s="251"/>
      <c r="J109" s="251"/>
      <c r="K109" s="251"/>
      <c r="L109" s="251"/>
      <c r="M109" s="251"/>
      <c r="N109" s="251"/>
      <c r="O109" s="251"/>
      <c r="P109" s="251"/>
      <c r="Q109" s="251"/>
      <c r="R109" s="251"/>
      <c r="S109" s="251"/>
      <c r="T109" s="251"/>
      <c r="U109" s="251"/>
      <c r="V109" s="251"/>
      <c r="W109" s="251"/>
      <c r="X109" s="251"/>
      <c r="Y109" s="251"/>
      <c r="Z109" s="251"/>
      <c r="AA109" s="251"/>
      <c r="AB109" s="251"/>
      <c r="AC109" s="251"/>
      <c r="AD109" s="251"/>
    </row>
    <row r="110" spans="1:30">
      <c r="A110" s="43"/>
      <c r="D110" s="42"/>
      <c r="E110" s="41"/>
      <c r="F110" s="251"/>
      <c r="G110" s="251"/>
      <c r="H110" s="251"/>
      <c r="I110" s="251"/>
      <c r="J110" s="251"/>
      <c r="K110" s="251"/>
      <c r="L110" s="251"/>
      <c r="M110" s="251"/>
      <c r="N110" s="251"/>
      <c r="O110" s="251"/>
      <c r="P110" s="251"/>
      <c r="Q110" s="251"/>
      <c r="R110" s="251"/>
      <c r="S110" s="251"/>
      <c r="T110" s="251"/>
      <c r="U110" s="251"/>
      <c r="V110" s="251"/>
      <c r="W110" s="251"/>
      <c r="X110" s="251"/>
      <c r="Y110" s="251"/>
      <c r="Z110" s="251"/>
      <c r="AA110" s="251"/>
      <c r="AB110" s="251"/>
      <c r="AC110" s="251"/>
      <c r="AD110" s="251"/>
    </row>
    <row r="111" spans="1:30">
      <c r="A111" s="43"/>
      <c r="D111" s="42"/>
      <c r="E111" s="41"/>
      <c r="F111" s="251"/>
      <c r="G111" s="251"/>
      <c r="H111" s="251"/>
      <c r="I111" s="251"/>
      <c r="J111" s="251"/>
      <c r="K111" s="251"/>
      <c r="L111" s="251"/>
      <c r="M111" s="251"/>
      <c r="N111" s="251"/>
      <c r="O111" s="251"/>
      <c r="P111" s="251"/>
      <c r="Q111" s="251"/>
      <c r="R111" s="251"/>
      <c r="S111" s="251"/>
      <c r="T111" s="251"/>
      <c r="U111" s="251"/>
      <c r="V111" s="251"/>
      <c r="W111" s="251"/>
      <c r="X111" s="251"/>
      <c r="Y111" s="251"/>
      <c r="Z111" s="251"/>
      <c r="AA111" s="251"/>
      <c r="AB111" s="251"/>
      <c r="AC111" s="251"/>
      <c r="AD111" s="251"/>
    </row>
    <row r="112" spans="1:30">
      <c r="A112" s="43"/>
      <c r="D112" s="42"/>
      <c r="E112" s="41"/>
      <c r="F112" s="251"/>
      <c r="G112" s="251"/>
      <c r="H112" s="251"/>
      <c r="I112" s="251"/>
      <c r="J112" s="251"/>
      <c r="K112" s="251"/>
      <c r="L112" s="251"/>
      <c r="M112" s="251"/>
      <c r="N112" s="251"/>
      <c r="O112" s="251"/>
      <c r="P112" s="251"/>
      <c r="Q112" s="251"/>
      <c r="R112" s="251"/>
      <c r="S112" s="251"/>
      <c r="T112" s="251"/>
      <c r="U112" s="251"/>
      <c r="V112" s="251"/>
      <c r="W112" s="251"/>
      <c r="X112" s="251"/>
      <c r="Y112" s="251"/>
      <c r="Z112" s="251"/>
      <c r="AA112" s="251"/>
      <c r="AB112" s="251"/>
      <c r="AC112" s="251"/>
      <c r="AD112" s="251"/>
    </row>
    <row r="113" spans="1:30" s="254" customFormat="1">
      <c r="A113" s="40"/>
      <c r="B113" s="39"/>
      <c r="C113" s="39"/>
      <c r="D113" s="38"/>
      <c r="E113" s="37"/>
      <c r="F113" s="251"/>
      <c r="G113" s="251"/>
      <c r="H113" s="251"/>
      <c r="I113" s="251"/>
      <c r="J113" s="251"/>
      <c r="K113" s="251"/>
      <c r="L113" s="251"/>
      <c r="M113" s="251"/>
      <c r="N113" s="251"/>
      <c r="O113" s="251"/>
      <c r="P113" s="251"/>
      <c r="Q113" s="251"/>
      <c r="R113" s="251"/>
      <c r="S113" s="251"/>
      <c r="T113" s="251"/>
      <c r="U113" s="251"/>
      <c r="V113" s="251"/>
      <c r="W113" s="251"/>
      <c r="X113" s="251"/>
      <c r="Y113" s="251"/>
      <c r="Z113" s="251"/>
      <c r="AA113" s="251"/>
      <c r="AB113" s="251"/>
      <c r="AC113" s="251"/>
      <c r="AD113" s="251"/>
    </row>
    <row r="114" spans="1:30">
      <c r="F114" s="251"/>
      <c r="G114" s="251"/>
      <c r="H114" s="251"/>
      <c r="I114" s="251"/>
      <c r="J114" s="251"/>
      <c r="K114" s="251"/>
      <c r="L114" s="251"/>
      <c r="M114" s="251"/>
      <c r="N114" s="251"/>
      <c r="O114" s="251"/>
      <c r="P114" s="251"/>
      <c r="Q114" s="251"/>
      <c r="R114" s="251"/>
      <c r="S114" s="251"/>
      <c r="T114" s="251"/>
      <c r="U114" s="251"/>
      <c r="V114" s="251"/>
      <c r="W114" s="251"/>
      <c r="X114" s="251"/>
      <c r="Y114" s="251"/>
      <c r="Z114" s="251"/>
      <c r="AA114" s="251"/>
      <c r="AB114" s="251"/>
      <c r="AC114" s="251"/>
      <c r="AD114" s="251"/>
    </row>
    <row r="115" spans="1:30">
      <c r="F115" s="251"/>
      <c r="G115" s="251"/>
      <c r="H115" s="251"/>
      <c r="I115" s="251"/>
      <c r="J115" s="251"/>
      <c r="K115" s="251"/>
      <c r="L115" s="251"/>
      <c r="M115" s="251"/>
      <c r="N115" s="251"/>
      <c r="O115" s="251"/>
      <c r="P115" s="251"/>
      <c r="Q115" s="251"/>
      <c r="R115" s="251"/>
      <c r="S115" s="251"/>
      <c r="T115" s="251"/>
      <c r="U115" s="251"/>
      <c r="V115" s="251"/>
      <c r="W115" s="251"/>
      <c r="X115" s="251"/>
      <c r="Y115" s="251"/>
      <c r="Z115" s="251"/>
      <c r="AA115" s="251"/>
      <c r="AB115" s="251"/>
      <c r="AC115" s="251"/>
      <c r="AD115" s="251"/>
    </row>
    <row r="116" spans="1:30">
      <c r="F116" s="251"/>
      <c r="G116" s="251"/>
      <c r="H116" s="251"/>
      <c r="I116" s="251"/>
      <c r="J116" s="251"/>
      <c r="K116" s="251"/>
      <c r="L116" s="251"/>
      <c r="M116" s="251"/>
      <c r="N116" s="251"/>
      <c r="O116" s="251"/>
      <c r="P116" s="251"/>
      <c r="Q116" s="251"/>
      <c r="R116" s="251"/>
      <c r="S116" s="251"/>
      <c r="T116" s="251"/>
      <c r="U116" s="251"/>
      <c r="V116" s="251"/>
      <c r="W116" s="251"/>
      <c r="X116" s="251"/>
      <c r="Y116" s="251"/>
      <c r="Z116" s="251"/>
      <c r="AA116" s="251"/>
      <c r="AB116" s="251"/>
      <c r="AC116" s="251"/>
      <c r="AD116" s="251"/>
    </row>
    <row r="117" spans="1:30">
      <c r="F117" s="251"/>
      <c r="G117" s="251"/>
      <c r="H117" s="251"/>
      <c r="I117" s="251"/>
      <c r="J117" s="251"/>
      <c r="K117" s="251"/>
      <c r="L117" s="251"/>
      <c r="M117" s="251"/>
      <c r="N117" s="251"/>
      <c r="O117" s="251"/>
      <c r="P117" s="251"/>
      <c r="Q117" s="251"/>
      <c r="R117" s="251"/>
      <c r="S117" s="251"/>
      <c r="T117" s="251"/>
      <c r="U117" s="251"/>
      <c r="V117" s="251"/>
      <c r="W117" s="251"/>
      <c r="X117" s="251"/>
      <c r="Y117" s="251"/>
      <c r="Z117" s="251"/>
      <c r="AA117" s="251"/>
      <c r="AB117" s="251"/>
      <c r="AC117" s="251"/>
      <c r="AD117" s="251"/>
    </row>
    <row r="118" spans="1:30">
      <c r="F118" s="251"/>
      <c r="G118" s="251"/>
      <c r="H118" s="251"/>
      <c r="I118" s="251"/>
      <c r="J118" s="251"/>
      <c r="K118" s="251"/>
      <c r="L118" s="251"/>
      <c r="M118" s="251"/>
      <c r="N118" s="251"/>
      <c r="O118" s="251"/>
      <c r="P118" s="251"/>
      <c r="Q118" s="251"/>
      <c r="R118" s="251"/>
      <c r="S118" s="251"/>
      <c r="T118" s="251"/>
      <c r="U118" s="251"/>
      <c r="V118" s="251"/>
      <c r="W118" s="251"/>
      <c r="X118" s="251"/>
      <c r="Y118" s="251"/>
      <c r="Z118" s="251"/>
      <c r="AA118" s="251"/>
      <c r="AB118" s="251"/>
      <c r="AC118" s="251"/>
      <c r="AD118" s="251"/>
    </row>
    <row r="119" spans="1:30">
      <c r="F119" s="251"/>
      <c r="G119" s="251"/>
      <c r="H119" s="251"/>
      <c r="I119" s="251"/>
      <c r="J119" s="251"/>
      <c r="K119" s="251"/>
      <c r="L119" s="251"/>
      <c r="M119" s="251"/>
      <c r="N119" s="251"/>
      <c r="O119" s="251"/>
      <c r="P119" s="251"/>
      <c r="Q119" s="251"/>
      <c r="R119" s="251"/>
      <c r="S119" s="251"/>
      <c r="T119" s="251"/>
      <c r="U119" s="251"/>
      <c r="V119" s="251"/>
      <c r="W119" s="251"/>
      <c r="X119" s="251"/>
      <c r="Y119" s="251"/>
      <c r="Z119" s="251"/>
      <c r="AA119" s="251"/>
      <c r="AB119" s="251"/>
      <c r="AC119" s="251"/>
      <c r="AD119" s="251"/>
    </row>
    <row r="120" spans="1:30">
      <c r="F120" s="251"/>
      <c r="G120" s="251"/>
      <c r="H120" s="251"/>
      <c r="I120" s="251"/>
      <c r="J120" s="251"/>
      <c r="K120" s="251"/>
      <c r="L120" s="251"/>
      <c r="M120" s="251"/>
      <c r="N120" s="251"/>
      <c r="O120" s="251"/>
      <c r="P120" s="251"/>
      <c r="Q120" s="251"/>
      <c r="R120" s="251"/>
      <c r="S120" s="251"/>
      <c r="T120" s="251"/>
      <c r="U120" s="251"/>
      <c r="V120" s="251"/>
      <c r="W120" s="251"/>
      <c r="X120" s="251"/>
      <c r="Y120" s="251"/>
      <c r="Z120" s="251"/>
      <c r="AA120" s="251"/>
      <c r="AB120" s="251"/>
      <c r="AC120" s="251"/>
      <c r="AD120" s="251"/>
    </row>
    <row r="121" spans="1:30">
      <c r="F121" s="251"/>
      <c r="G121" s="251"/>
      <c r="H121" s="251"/>
      <c r="I121" s="251"/>
      <c r="J121" s="251"/>
      <c r="K121" s="251"/>
      <c r="L121" s="251"/>
      <c r="M121" s="251"/>
      <c r="N121" s="251"/>
      <c r="O121" s="251"/>
      <c r="P121" s="251"/>
      <c r="Q121" s="251"/>
      <c r="R121" s="251"/>
      <c r="S121" s="251"/>
      <c r="T121" s="251"/>
      <c r="U121" s="251"/>
      <c r="V121" s="251"/>
      <c r="W121" s="251"/>
      <c r="X121" s="251"/>
      <c r="Y121" s="251"/>
      <c r="Z121" s="251"/>
      <c r="AA121" s="251"/>
      <c r="AB121" s="251"/>
      <c r="AC121" s="251"/>
      <c r="AD121" s="251"/>
    </row>
    <row r="122" spans="1:30">
      <c r="F122" s="251"/>
      <c r="G122" s="251"/>
      <c r="H122" s="251"/>
      <c r="I122" s="251"/>
      <c r="J122" s="251"/>
      <c r="K122" s="251"/>
      <c r="L122" s="251"/>
      <c r="M122" s="251"/>
      <c r="N122" s="251"/>
      <c r="O122" s="251"/>
      <c r="P122" s="251"/>
      <c r="Q122" s="251"/>
      <c r="R122" s="251"/>
      <c r="S122" s="251"/>
      <c r="T122" s="251"/>
      <c r="U122" s="251"/>
      <c r="V122" s="251"/>
      <c r="W122" s="251"/>
      <c r="X122" s="251"/>
      <c r="Y122" s="251"/>
      <c r="Z122" s="251"/>
      <c r="AA122" s="251"/>
      <c r="AB122" s="251"/>
      <c r="AC122" s="251"/>
      <c r="AD122" s="251"/>
    </row>
    <row r="123" spans="1:30">
      <c r="F123" s="251"/>
      <c r="G123" s="251"/>
      <c r="H123" s="251"/>
      <c r="I123" s="251"/>
      <c r="J123" s="251"/>
      <c r="K123" s="251"/>
      <c r="L123" s="251"/>
      <c r="M123" s="251"/>
      <c r="N123" s="251"/>
      <c r="O123" s="251"/>
      <c r="P123" s="251"/>
      <c r="Q123" s="251"/>
      <c r="R123" s="251"/>
      <c r="S123" s="251"/>
      <c r="T123" s="251"/>
      <c r="U123" s="251"/>
      <c r="V123" s="251"/>
      <c r="W123" s="251"/>
      <c r="X123" s="251"/>
      <c r="Y123" s="251"/>
      <c r="Z123" s="251"/>
      <c r="AA123" s="251"/>
      <c r="AB123" s="251"/>
      <c r="AC123" s="251"/>
      <c r="AD123" s="251"/>
    </row>
    <row r="124" spans="1:30">
      <c r="F124" s="251"/>
      <c r="G124" s="251"/>
      <c r="H124" s="251"/>
      <c r="I124" s="251"/>
      <c r="J124" s="251"/>
      <c r="K124" s="251"/>
      <c r="L124" s="251"/>
      <c r="M124" s="251"/>
      <c r="N124" s="251"/>
      <c r="O124" s="251"/>
      <c r="P124" s="251"/>
      <c r="Q124" s="251"/>
      <c r="R124" s="251"/>
      <c r="S124" s="251"/>
      <c r="T124" s="251"/>
      <c r="U124" s="251"/>
      <c r="V124" s="251"/>
      <c r="W124" s="251"/>
      <c r="X124" s="251"/>
      <c r="Y124" s="251"/>
      <c r="Z124" s="251"/>
      <c r="AA124" s="251"/>
      <c r="AB124" s="251"/>
      <c r="AC124" s="251"/>
      <c r="AD124" s="251"/>
    </row>
    <row r="125" spans="1:30">
      <c r="F125" s="251"/>
      <c r="G125" s="251"/>
      <c r="H125" s="251"/>
      <c r="I125" s="251"/>
      <c r="J125" s="251"/>
      <c r="K125" s="251"/>
      <c r="L125" s="251"/>
      <c r="M125" s="251"/>
      <c r="N125" s="251"/>
      <c r="O125" s="251"/>
      <c r="P125" s="251"/>
      <c r="Q125" s="251"/>
      <c r="R125" s="251"/>
      <c r="S125" s="251"/>
      <c r="T125" s="251"/>
      <c r="U125" s="251"/>
      <c r="V125" s="251"/>
      <c r="W125" s="251"/>
      <c r="X125" s="251"/>
      <c r="Y125" s="251"/>
      <c r="Z125" s="251"/>
      <c r="AA125" s="251"/>
      <c r="AB125" s="251"/>
      <c r="AC125" s="251"/>
      <c r="AD125" s="251"/>
    </row>
    <row r="126" spans="1:30">
      <c r="F126" s="251"/>
      <c r="G126" s="251"/>
      <c r="H126" s="251"/>
      <c r="I126" s="251"/>
      <c r="J126" s="251"/>
      <c r="K126" s="251"/>
      <c r="L126" s="251"/>
      <c r="M126" s="251"/>
      <c r="N126" s="251"/>
      <c r="O126" s="251"/>
      <c r="P126" s="251"/>
      <c r="Q126" s="251"/>
      <c r="R126" s="251"/>
      <c r="S126" s="251"/>
      <c r="T126" s="251"/>
      <c r="U126" s="251"/>
      <c r="V126" s="251"/>
      <c r="W126" s="251"/>
      <c r="X126" s="251"/>
      <c r="Y126" s="251"/>
      <c r="Z126" s="251"/>
      <c r="AA126" s="251"/>
      <c r="AB126" s="251"/>
      <c r="AC126" s="251"/>
      <c r="AD126" s="251"/>
    </row>
    <row r="127" spans="1:30">
      <c r="F127" s="251"/>
      <c r="G127" s="251"/>
      <c r="H127" s="251"/>
      <c r="I127" s="251"/>
      <c r="J127" s="251"/>
      <c r="K127" s="251"/>
      <c r="L127" s="251"/>
      <c r="M127" s="251"/>
      <c r="N127" s="251"/>
      <c r="O127" s="251"/>
      <c r="P127" s="251"/>
      <c r="Q127" s="251"/>
      <c r="R127" s="251"/>
      <c r="S127" s="251"/>
      <c r="T127" s="251"/>
      <c r="U127" s="251"/>
      <c r="V127" s="251"/>
      <c r="W127" s="251"/>
      <c r="X127" s="251"/>
      <c r="Y127" s="251"/>
      <c r="Z127" s="251"/>
      <c r="AA127" s="251"/>
      <c r="AB127" s="251"/>
      <c r="AC127" s="251"/>
      <c r="AD127" s="251"/>
    </row>
    <row r="128" spans="1:30">
      <c r="F128" s="251"/>
      <c r="G128" s="251"/>
      <c r="H128" s="251"/>
      <c r="I128" s="251"/>
      <c r="J128" s="251"/>
      <c r="K128" s="251"/>
      <c r="L128" s="251"/>
      <c r="M128" s="251"/>
      <c r="N128" s="251"/>
      <c r="O128" s="251"/>
      <c r="P128" s="251"/>
      <c r="Q128" s="251"/>
      <c r="R128" s="251"/>
      <c r="S128" s="251"/>
      <c r="T128" s="251"/>
      <c r="U128" s="251"/>
      <c r="V128" s="251"/>
      <c r="W128" s="251"/>
      <c r="X128" s="251"/>
      <c r="Y128" s="251"/>
      <c r="Z128" s="251"/>
      <c r="AA128" s="251"/>
      <c r="AB128" s="251"/>
      <c r="AC128" s="251"/>
      <c r="AD128" s="251"/>
    </row>
    <row r="129" spans="6:30">
      <c r="F129" s="251"/>
      <c r="G129" s="251"/>
      <c r="H129" s="251"/>
      <c r="I129" s="251"/>
      <c r="J129" s="251"/>
      <c r="K129" s="251"/>
      <c r="L129" s="251"/>
      <c r="M129" s="251"/>
      <c r="N129" s="251"/>
      <c r="O129" s="251"/>
      <c r="P129" s="251"/>
      <c r="Q129" s="251"/>
      <c r="R129" s="251"/>
      <c r="S129" s="251"/>
      <c r="T129" s="251"/>
      <c r="U129" s="251"/>
      <c r="V129" s="251"/>
      <c r="W129" s="251"/>
      <c r="X129" s="251"/>
      <c r="Y129" s="251"/>
      <c r="Z129" s="251"/>
      <c r="AA129" s="251"/>
      <c r="AB129" s="251"/>
      <c r="AC129" s="251"/>
      <c r="AD129" s="251"/>
    </row>
    <row r="130" spans="6:30">
      <c r="F130" s="251"/>
      <c r="G130" s="251"/>
      <c r="H130" s="251"/>
      <c r="I130" s="251"/>
      <c r="J130" s="251"/>
      <c r="K130" s="251"/>
      <c r="L130" s="251"/>
      <c r="M130" s="251"/>
      <c r="N130" s="251"/>
      <c r="O130" s="251"/>
      <c r="P130" s="251"/>
      <c r="Q130" s="251"/>
      <c r="R130" s="251"/>
      <c r="S130" s="251"/>
      <c r="T130" s="251"/>
      <c r="U130" s="251"/>
      <c r="V130" s="251"/>
      <c r="W130" s="251"/>
      <c r="X130" s="251"/>
      <c r="Y130" s="251"/>
      <c r="Z130" s="251"/>
      <c r="AA130" s="251"/>
      <c r="AB130" s="251"/>
      <c r="AC130" s="251"/>
      <c r="AD130" s="251"/>
    </row>
    <row r="131" spans="6:30">
      <c r="F131" s="251"/>
      <c r="G131" s="251"/>
      <c r="H131" s="251"/>
      <c r="I131" s="251"/>
      <c r="J131" s="251"/>
      <c r="K131" s="251"/>
      <c r="L131" s="251"/>
      <c r="M131" s="251"/>
      <c r="N131" s="251"/>
      <c r="O131" s="251"/>
      <c r="P131" s="251"/>
      <c r="Q131" s="251"/>
      <c r="R131" s="251"/>
      <c r="S131" s="251"/>
      <c r="T131" s="251"/>
      <c r="U131" s="251"/>
      <c r="V131" s="251"/>
      <c r="W131" s="251"/>
      <c r="X131" s="251"/>
      <c r="Y131" s="251"/>
      <c r="Z131" s="251"/>
      <c r="AA131" s="251"/>
      <c r="AB131" s="251"/>
      <c r="AC131" s="251"/>
      <c r="AD131" s="251"/>
    </row>
    <row r="132" spans="6:30">
      <c r="F132" s="251"/>
      <c r="G132" s="251"/>
      <c r="H132" s="251"/>
      <c r="I132" s="251"/>
      <c r="J132" s="251"/>
      <c r="K132" s="251"/>
      <c r="L132" s="251"/>
      <c r="M132" s="251"/>
      <c r="N132" s="251"/>
      <c r="O132" s="251"/>
      <c r="P132" s="251"/>
      <c r="Q132" s="251"/>
      <c r="R132" s="251"/>
      <c r="S132" s="251"/>
      <c r="T132" s="251"/>
      <c r="U132" s="251"/>
      <c r="V132" s="251"/>
      <c r="W132" s="251"/>
      <c r="X132" s="251"/>
      <c r="Y132" s="251"/>
      <c r="Z132" s="251"/>
      <c r="AA132" s="251"/>
      <c r="AB132" s="251"/>
      <c r="AC132" s="251"/>
      <c r="AD132" s="251"/>
    </row>
    <row r="133" spans="6:30">
      <c r="F133" s="251"/>
      <c r="G133" s="251"/>
      <c r="H133" s="251"/>
      <c r="I133" s="251"/>
      <c r="J133" s="251"/>
      <c r="K133" s="251"/>
      <c r="L133" s="251"/>
      <c r="M133" s="251"/>
      <c r="N133" s="251"/>
      <c r="O133" s="251"/>
      <c r="P133" s="251"/>
      <c r="Q133" s="251"/>
      <c r="R133" s="251"/>
      <c r="S133" s="251"/>
      <c r="T133" s="251"/>
      <c r="U133" s="251"/>
      <c r="V133" s="251"/>
      <c r="W133" s="251"/>
      <c r="X133" s="251"/>
      <c r="Y133" s="251"/>
      <c r="Z133" s="251"/>
      <c r="AA133" s="251"/>
      <c r="AB133" s="251"/>
      <c r="AC133" s="251"/>
      <c r="AD133" s="251"/>
    </row>
    <row r="134" spans="6:30">
      <c r="F134" s="251"/>
      <c r="G134" s="251"/>
      <c r="H134" s="251"/>
      <c r="I134" s="251"/>
      <c r="J134" s="251"/>
      <c r="K134" s="251"/>
      <c r="L134" s="251"/>
      <c r="M134" s="251"/>
      <c r="N134" s="251"/>
      <c r="O134" s="251"/>
      <c r="P134" s="251"/>
      <c r="Q134" s="251"/>
      <c r="R134" s="251"/>
      <c r="S134" s="251"/>
      <c r="T134" s="251"/>
      <c r="U134" s="251"/>
      <c r="V134" s="251"/>
      <c r="W134" s="251"/>
      <c r="X134" s="251"/>
      <c r="Y134" s="251"/>
      <c r="Z134" s="251"/>
      <c r="AA134" s="251"/>
      <c r="AB134" s="251"/>
      <c r="AC134" s="251"/>
      <c r="AD134" s="251"/>
    </row>
    <row r="135" spans="6:30">
      <c r="F135" s="251"/>
      <c r="G135" s="251"/>
      <c r="H135" s="251"/>
      <c r="I135" s="251"/>
      <c r="J135" s="251"/>
      <c r="K135" s="251"/>
      <c r="L135" s="251"/>
      <c r="M135" s="251"/>
      <c r="N135" s="251"/>
      <c r="O135" s="251"/>
      <c r="P135" s="251"/>
      <c r="Q135" s="251"/>
      <c r="R135" s="251"/>
      <c r="S135" s="251"/>
      <c r="T135" s="251"/>
      <c r="U135" s="251"/>
      <c r="V135" s="251"/>
      <c r="W135" s="251"/>
      <c r="X135" s="251"/>
      <c r="Y135" s="251"/>
      <c r="Z135" s="251"/>
      <c r="AA135" s="251"/>
      <c r="AB135" s="251"/>
      <c r="AC135" s="251"/>
      <c r="AD135" s="251"/>
    </row>
    <row r="136" spans="6:30">
      <c r="F136" s="251"/>
      <c r="G136" s="251"/>
      <c r="H136" s="251"/>
      <c r="I136" s="251"/>
      <c r="J136" s="251"/>
      <c r="K136" s="251"/>
      <c r="L136" s="251"/>
      <c r="M136" s="251"/>
      <c r="N136" s="251"/>
      <c r="O136" s="251"/>
      <c r="P136" s="251"/>
      <c r="Q136" s="251"/>
      <c r="R136" s="251"/>
      <c r="S136" s="251"/>
      <c r="T136" s="251"/>
      <c r="U136" s="251"/>
      <c r="V136" s="251"/>
      <c r="W136" s="251"/>
      <c r="X136" s="251"/>
      <c r="Y136" s="251"/>
      <c r="Z136" s="251"/>
      <c r="AA136" s="251"/>
      <c r="AB136" s="251"/>
      <c r="AC136" s="251"/>
      <c r="AD136" s="251"/>
    </row>
    <row r="137" spans="6:30">
      <c r="F137" s="251"/>
      <c r="G137" s="251"/>
      <c r="H137" s="251"/>
      <c r="I137" s="251"/>
      <c r="J137" s="251"/>
      <c r="K137" s="251"/>
      <c r="L137" s="251"/>
      <c r="M137" s="251"/>
      <c r="N137" s="251"/>
      <c r="O137" s="251"/>
      <c r="P137" s="251"/>
      <c r="Q137" s="251"/>
      <c r="R137" s="251"/>
      <c r="S137" s="251"/>
      <c r="T137" s="251"/>
      <c r="U137" s="251"/>
      <c r="V137" s="251"/>
      <c r="W137" s="251"/>
      <c r="X137" s="251"/>
      <c r="Y137" s="251"/>
      <c r="Z137" s="251"/>
      <c r="AA137" s="251"/>
      <c r="AB137" s="251"/>
      <c r="AC137" s="251"/>
      <c r="AD137" s="251"/>
    </row>
    <row r="138" spans="6:30">
      <c r="F138" s="251"/>
      <c r="G138" s="251"/>
      <c r="H138" s="251"/>
      <c r="I138" s="251"/>
      <c r="J138" s="251"/>
      <c r="K138" s="251"/>
      <c r="L138" s="251"/>
      <c r="M138" s="251"/>
      <c r="N138" s="251"/>
      <c r="O138" s="251"/>
      <c r="P138" s="251"/>
      <c r="Q138" s="251"/>
      <c r="R138" s="251"/>
      <c r="S138" s="251"/>
      <c r="T138" s="251"/>
      <c r="U138" s="251"/>
      <c r="V138" s="251"/>
      <c r="W138" s="251"/>
      <c r="X138" s="251"/>
      <c r="Y138" s="251"/>
      <c r="Z138" s="251"/>
      <c r="AA138" s="251"/>
      <c r="AB138" s="251"/>
      <c r="AC138" s="251"/>
      <c r="AD138" s="251"/>
    </row>
    <row r="139" spans="6:30">
      <c r="F139" s="251"/>
      <c r="G139" s="251"/>
      <c r="H139" s="251"/>
      <c r="I139" s="251"/>
      <c r="J139" s="251"/>
      <c r="K139" s="251"/>
      <c r="L139" s="251"/>
      <c r="M139" s="251"/>
      <c r="N139" s="251"/>
      <c r="O139" s="251"/>
      <c r="P139" s="251"/>
      <c r="Q139" s="251"/>
      <c r="R139" s="251"/>
      <c r="S139" s="251"/>
      <c r="T139" s="251"/>
      <c r="U139" s="251"/>
      <c r="V139" s="251"/>
      <c r="W139" s="251"/>
      <c r="X139" s="251"/>
      <c r="Y139" s="251"/>
      <c r="Z139" s="251"/>
      <c r="AA139" s="251"/>
      <c r="AB139" s="251"/>
      <c r="AC139" s="251"/>
      <c r="AD139" s="251"/>
    </row>
    <row r="140" spans="6:30">
      <c r="F140" s="251"/>
      <c r="G140" s="251"/>
      <c r="H140" s="251"/>
      <c r="I140" s="251"/>
      <c r="J140" s="251"/>
      <c r="K140" s="251"/>
      <c r="L140" s="251"/>
      <c r="M140" s="251"/>
      <c r="N140" s="251"/>
      <c r="O140" s="251"/>
      <c r="P140" s="251"/>
      <c r="Q140" s="251"/>
      <c r="R140" s="251"/>
      <c r="S140" s="251"/>
      <c r="T140" s="251"/>
      <c r="U140" s="251"/>
      <c r="V140" s="251"/>
      <c r="W140" s="251"/>
      <c r="X140" s="251"/>
      <c r="Y140" s="251"/>
      <c r="Z140" s="251"/>
      <c r="AA140" s="251"/>
      <c r="AB140" s="251"/>
      <c r="AC140" s="251"/>
      <c r="AD140" s="251"/>
    </row>
    <row r="141" spans="6:30">
      <c r="F141" s="251"/>
      <c r="G141" s="251"/>
      <c r="H141" s="251"/>
      <c r="I141" s="251"/>
      <c r="J141" s="251"/>
      <c r="K141" s="251"/>
      <c r="L141" s="251"/>
      <c r="M141" s="251"/>
      <c r="N141" s="251"/>
      <c r="O141" s="251"/>
      <c r="P141" s="251"/>
      <c r="Q141" s="251"/>
      <c r="R141" s="251"/>
      <c r="S141" s="251"/>
      <c r="T141" s="251"/>
      <c r="U141" s="251"/>
      <c r="V141" s="251"/>
      <c r="W141" s="251"/>
      <c r="X141" s="251"/>
      <c r="Y141" s="251"/>
      <c r="Z141" s="251"/>
      <c r="AA141" s="251"/>
      <c r="AB141" s="251"/>
      <c r="AC141" s="251"/>
      <c r="AD141" s="251"/>
    </row>
    <row r="142" spans="6:30">
      <c r="F142" s="251"/>
      <c r="G142" s="251"/>
      <c r="H142" s="251"/>
      <c r="I142" s="251"/>
      <c r="J142" s="251"/>
      <c r="K142" s="251"/>
      <c r="L142" s="251"/>
      <c r="M142" s="251"/>
      <c r="N142" s="251"/>
      <c r="O142" s="251"/>
      <c r="P142" s="251"/>
      <c r="Q142" s="251"/>
      <c r="R142" s="251"/>
      <c r="S142" s="251"/>
      <c r="T142" s="251"/>
      <c r="U142" s="251"/>
      <c r="V142" s="251"/>
      <c r="W142" s="251"/>
      <c r="X142" s="251"/>
      <c r="Y142" s="251"/>
      <c r="Z142" s="251"/>
      <c r="AA142" s="251"/>
      <c r="AB142" s="251"/>
      <c r="AC142" s="251"/>
      <c r="AD142" s="251"/>
    </row>
    <row r="143" spans="6:30">
      <c r="F143" s="251"/>
      <c r="G143" s="251"/>
      <c r="H143" s="251"/>
      <c r="I143" s="251"/>
      <c r="J143" s="251"/>
      <c r="K143" s="251"/>
      <c r="L143" s="251"/>
      <c r="M143" s="251"/>
      <c r="N143" s="251"/>
      <c r="O143" s="251"/>
      <c r="P143" s="251"/>
      <c r="Q143" s="251"/>
      <c r="R143" s="251"/>
      <c r="S143" s="251"/>
      <c r="T143" s="251"/>
      <c r="U143" s="251"/>
      <c r="V143" s="251"/>
      <c r="W143" s="251"/>
      <c r="X143" s="251"/>
      <c r="Y143" s="251"/>
      <c r="Z143" s="251"/>
      <c r="AA143" s="251"/>
      <c r="AB143" s="251"/>
      <c r="AC143" s="251"/>
      <c r="AD143" s="251"/>
    </row>
    <row r="144" spans="6:30">
      <c r="F144" s="251"/>
      <c r="G144" s="251"/>
      <c r="H144" s="251"/>
      <c r="I144" s="251"/>
      <c r="J144" s="251"/>
      <c r="K144" s="251"/>
      <c r="L144" s="251"/>
      <c r="M144" s="251"/>
      <c r="N144" s="251"/>
      <c r="O144" s="251"/>
      <c r="P144" s="251"/>
      <c r="Q144" s="251"/>
      <c r="R144" s="251"/>
      <c r="S144" s="251"/>
      <c r="T144" s="251"/>
      <c r="U144" s="251"/>
      <c r="V144" s="251"/>
      <c r="W144" s="251"/>
      <c r="X144" s="251"/>
      <c r="Y144" s="251"/>
      <c r="Z144" s="251"/>
      <c r="AA144" s="251"/>
      <c r="AB144" s="251"/>
      <c r="AC144" s="251"/>
      <c r="AD144" s="251"/>
    </row>
    <row r="145" spans="6:30">
      <c r="F145" s="251"/>
      <c r="G145" s="251"/>
      <c r="H145" s="251"/>
      <c r="I145" s="251"/>
      <c r="J145" s="251"/>
      <c r="K145" s="251"/>
      <c r="L145" s="251"/>
      <c r="M145" s="251"/>
      <c r="N145" s="251"/>
      <c r="O145" s="251"/>
      <c r="P145" s="251"/>
      <c r="Q145" s="251"/>
      <c r="R145" s="251"/>
      <c r="S145" s="251"/>
      <c r="T145" s="251"/>
      <c r="U145" s="251"/>
      <c r="V145" s="251"/>
      <c r="W145" s="251"/>
      <c r="X145" s="251"/>
      <c r="Y145" s="251"/>
      <c r="Z145" s="251"/>
      <c r="AA145" s="251"/>
      <c r="AB145" s="251"/>
      <c r="AC145" s="251"/>
      <c r="AD145" s="251"/>
    </row>
    <row r="146" spans="6:30">
      <c r="F146" s="251"/>
      <c r="G146" s="251"/>
      <c r="H146" s="251"/>
      <c r="I146" s="251"/>
      <c r="J146" s="251"/>
      <c r="K146" s="251"/>
      <c r="L146" s="251"/>
      <c r="M146" s="251"/>
      <c r="N146" s="251"/>
      <c r="O146" s="251"/>
      <c r="P146" s="251"/>
      <c r="Q146" s="251"/>
      <c r="R146" s="251"/>
      <c r="S146" s="251"/>
      <c r="T146" s="251"/>
      <c r="U146" s="251"/>
      <c r="V146" s="251"/>
      <c r="W146" s="251"/>
      <c r="X146" s="251"/>
      <c r="Y146" s="251"/>
      <c r="Z146" s="251"/>
      <c r="AA146" s="251"/>
      <c r="AB146" s="251"/>
      <c r="AC146" s="251"/>
      <c r="AD146" s="251"/>
    </row>
    <row r="147" spans="6:30">
      <c r="F147" s="251"/>
      <c r="G147" s="251"/>
      <c r="H147" s="251"/>
      <c r="I147" s="251"/>
      <c r="J147" s="251"/>
      <c r="K147" s="251"/>
      <c r="L147" s="251"/>
      <c r="M147" s="251"/>
      <c r="N147" s="251"/>
      <c r="O147" s="251"/>
      <c r="P147" s="251"/>
      <c r="Q147" s="251"/>
      <c r="R147" s="251"/>
      <c r="S147" s="251"/>
      <c r="T147" s="251"/>
      <c r="U147" s="251"/>
      <c r="V147" s="251"/>
      <c r="W147" s="251"/>
      <c r="X147" s="251"/>
      <c r="Y147" s="251"/>
      <c r="Z147" s="251"/>
      <c r="AA147" s="251"/>
      <c r="AB147" s="251"/>
      <c r="AC147" s="251"/>
      <c r="AD147" s="251"/>
    </row>
    <row r="148" spans="6:30">
      <c r="F148" s="251"/>
      <c r="G148" s="251"/>
      <c r="H148" s="251"/>
      <c r="I148" s="251"/>
      <c r="J148" s="251"/>
      <c r="K148" s="251"/>
      <c r="L148" s="251"/>
      <c r="M148" s="251"/>
      <c r="N148" s="251"/>
      <c r="O148" s="251"/>
      <c r="P148" s="251"/>
      <c r="Q148" s="251"/>
      <c r="R148" s="251"/>
      <c r="S148" s="251"/>
      <c r="T148" s="251"/>
      <c r="U148" s="251"/>
      <c r="V148" s="251"/>
      <c r="W148" s="251"/>
      <c r="X148" s="251"/>
      <c r="Y148" s="251"/>
      <c r="Z148" s="251"/>
      <c r="AA148" s="251"/>
      <c r="AB148" s="251"/>
      <c r="AC148" s="251"/>
      <c r="AD148" s="251"/>
    </row>
    <row r="149" spans="6:30">
      <c r="F149" s="251"/>
      <c r="G149" s="251"/>
      <c r="H149" s="251"/>
      <c r="I149" s="251"/>
      <c r="J149" s="251"/>
      <c r="K149" s="251"/>
      <c r="L149" s="251"/>
      <c r="M149" s="251"/>
      <c r="N149" s="251"/>
      <c r="O149" s="251"/>
      <c r="P149" s="251"/>
      <c r="Q149" s="251"/>
      <c r="R149" s="251"/>
      <c r="S149" s="251"/>
      <c r="T149" s="251"/>
      <c r="U149" s="251"/>
      <c r="V149" s="251"/>
      <c r="W149" s="251"/>
      <c r="X149" s="251"/>
      <c r="Y149" s="251"/>
      <c r="Z149" s="251"/>
      <c r="AA149" s="251"/>
      <c r="AB149" s="251"/>
      <c r="AC149" s="251"/>
      <c r="AD149" s="251"/>
    </row>
    <row r="150" spans="6:30">
      <c r="F150" s="251"/>
      <c r="G150" s="251"/>
      <c r="H150" s="251"/>
      <c r="I150" s="251"/>
      <c r="J150" s="251"/>
      <c r="K150" s="251"/>
      <c r="L150" s="251"/>
      <c r="M150" s="251"/>
      <c r="N150" s="251"/>
      <c r="O150" s="251"/>
      <c r="P150" s="251"/>
      <c r="Q150" s="251"/>
      <c r="R150" s="251"/>
      <c r="S150" s="251"/>
      <c r="T150" s="251"/>
      <c r="U150" s="251"/>
      <c r="V150" s="251"/>
      <c r="W150" s="251"/>
      <c r="X150" s="251"/>
      <c r="Y150" s="251"/>
      <c r="Z150" s="251"/>
      <c r="AA150" s="251"/>
      <c r="AB150" s="251"/>
      <c r="AC150" s="251"/>
      <c r="AD150" s="251"/>
    </row>
    <row r="151" spans="6:30">
      <c r="F151" s="251"/>
      <c r="G151" s="251"/>
      <c r="H151" s="251"/>
      <c r="I151" s="251"/>
      <c r="J151" s="251"/>
      <c r="K151" s="251"/>
      <c r="L151" s="251"/>
      <c r="M151" s="251"/>
      <c r="N151" s="251"/>
      <c r="O151" s="251"/>
      <c r="P151" s="251"/>
      <c r="Q151" s="251"/>
      <c r="R151" s="251"/>
      <c r="S151" s="251"/>
      <c r="T151" s="251"/>
      <c r="U151" s="251"/>
      <c r="V151" s="251"/>
      <c r="W151" s="251"/>
      <c r="X151" s="251"/>
      <c r="Y151" s="251"/>
      <c r="Z151" s="251"/>
      <c r="AA151" s="251"/>
      <c r="AB151" s="251"/>
      <c r="AC151" s="251"/>
      <c r="AD151" s="251"/>
    </row>
    <row r="152" spans="6:30">
      <c r="F152" s="251"/>
      <c r="G152" s="251"/>
      <c r="H152" s="251"/>
      <c r="I152" s="251"/>
      <c r="J152" s="251"/>
      <c r="K152" s="251"/>
      <c r="L152" s="251"/>
      <c r="M152" s="251"/>
      <c r="N152" s="251"/>
      <c r="O152" s="251"/>
      <c r="P152" s="251"/>
      <c r="Q152" s="251"/>
      <c r="R152" s="251"/>
      <c r="S152" s="251"/>
      <c r="T152" s="251"/>
      <c r="U152" s="251"/>
      <c r="V152" s="251"/>
      <c r="W152" s="251"/>
      <c r="X152" s="251"/>
      <c r="Y152" s="251"/>
      <c r="Z152" s="251"/>
      <c r="AA152" s="251"/>
      <c r="AB152" s="251"/>
      <c r="AC152" s="251"/>
      <c r="AD152" s="251"/>
    </row>
    <row r="153" spans="6:30">
      <c r="F153" s="251"/>
      <c r="G153" s="251"/>
      <c r="H153" s="251"/>
      <c r="I153" s="251"/>
      <c r="J153" s="251"/>
      <c r="K153" s="251"/>
      <c r="L153" s="251"/>
      <c r="M153" s="251"/>
      <c r="N153" s="251"/>
      <c r="O153" s="251"/>
      <c r="P153" s="251"/>
      <c r="Q153" s="251"/>
      <c r="R153" s="251"/>
      <c r="S153" s="251"/>
      <c r="T153" s="251"/>
      <c r="U153" s="251"/>
      <c r="V153" s="251"/>
      <c r="W153" s="251"/>
      <c r="X153" s="251"/>
      <c r="Y153" s="251"/>
      <c r="Z153" s="251"/>
      <c r="AA153" s="251"/>
      <c r="AB153" s="251"/>
      <c r="AC153" s="251"/>
      <c r="AD153" s="251"/>
    </row>
    <row r="154" spans="6:30">
      <c r="F154" s="251"/>
      <c r="G154" s="251"/>
      <c r="H154" s="251"/>
      <c r="I154" s="251"/>
      <c r="J154" s="251"/>
      <c r="K154" s="251"/>
      <c r="L154" s="251"/>
      <c r="M154" s="251"/>
      <c r="N154" s="251"/>
      <c r="O154" s="251"/>
      <c r="P154" s="251"/>
      <c r="Q154" s="251"/>
      <c r="R154" s="251"/>
      <c r="S154" s="251"/>
      <c r="T154" s="251"/>
      <c r="U154" s="251"/>
      <c r="V154" s="251"/>
      <c r="W154" s="251"/>
      <c r="X154" s="251"/>
      <c r="Y154" s="251"/>
      <c r="Z154" s="251"/>
      <c r="AA154" s="251"/>
      <c r="AB154" s="251"/>
      <c r="AC154" s="251"/>
      <c r="AD154" s="251"/>
    </row>
    <row r="155" spans="6:30">
      <c r="F155" s="251"/>
      <c r="G155" s="251"/>
      <c r="H155" s="251"/>
      <c r="I155" s="251"/>
      <c r="J155" s="251"/>
      <c r="K155" s="251"/>
      <c r="L155" s="251"/>
      <c r="M155" s="251"/>
      <c r="N155" s="251"/>
      <c r="O155" s="251"/>
      <c r="P155" s="251"/>
      <c r="Q155" s="251"/>
      <c r="R155" s="251"/>
      <c r="S155" s="251"/>
      <c r="T155" s="251"/>
      <c r="U155" s="251"/>
      <c r="V155" s="251"/>
      <c r="W155" s="251"/>
      <c r="X155" s="251"/>
      <c r="Y155" s="251"/>
      <c r="Z155" s="251"/>
      <c r="AA155" s="251"/>
      <c r="AB155" s="251"/>
      <c r="AC155" s="251"/>
      <c r="AD155" s="251"/>
    </row>
    <row r="156" spans="6:30">
      <c r="F156" s="251"/>
      <c r="G156" s="251"/>
      <c r="H156" s="251"/>
      <c r="I156" s="251"/>
      <c r="J156" s="251"/>
      <c r="K156" s="251"/>
      <c r="L156" s="251"/>
      <c r="M156" s="251"/>
      <c r="N156" s="251"/>
      <c r="O156" s="251"/>
      <c r="P156" s="251"/>
      <c r="Q156" s="251"/>
      <c r="R156" s="251"/>
      <c r="S156" s="251"/>
      <c r="T156" s="251"/>
      <c r="U156" s="251"/>
      <c r="V156" s="251"/>
      <c r="W156" s="251"/>
      <c r="X156" s="251"/>
      <c r="Y156" s="251"/>
      <c r="Z156" s="251"/>
      <c r="AA156" s="251"/>
      <c r="AB156" s="251"/>
      <c r="AC156" s="251"/>
      <c r="AD156" s="251"/>
    </row>
    <row r="157" spans="6:30">
      <c r="F157" s="251"/>
      <c r="G157" s="251"/>
      <c r="H157" s="251"/>
      <c r="I157" s="251"/>
      <c r="J157" s="251"/>
      <c r="K157" s="251"/>
      <c r="L157" s="251"/>
      <c r="M157" s="251"/>
      <c r="N157" s="251"/>
      <c r="O157" s="251"/>
      <c r="P157" s="251"/>
      <c r="Q157" s="251"/>
      <c r="R157" s="251"/>
      <c r="S157" s="251"/>
      <c r="T157" s="251"/>
      <c r="U157" s="251"/>
      <c r="V157" s="251"/>
      <c r="W157" s="251"/>
      <c r="X157" s="251"/>
      <c r="Y157" s="251"/>
      <c r="Z157" s="251"/>
      <c r="AA157" s="251"/>
      <c r="AB157" s="251"/>
      <c r="AC157" s="251"/>
      <c r="AD157" s="251"/>
    </row>
    <row r="158" spans="6:30">
      <c r="F158" s="251"/>
      <c r="G158" s="251"/>
      <c r="H158" s="251"/>
      <c r="I158" s="251"/>
      <c r="J158" s="251"/>
      <c r="K158" s="251"/>
      <c r="L158" s="251"/>
      <c r="M158" s="251"/>
      <c r="N158" s="251"/>
      <c r="O158" s="251"/>
      <c r="P158" s="251"/>
      <c r="Q158" s="251"/>
      <c r="R158" s="251"/>
      <c r="S158" s="251"/>
      <c r="T158" s="251"/>
      <c r="U158" s="251"/>
      <c r="V158" s="251"/>
      <c r="W158" s="251"/>
      <c r="X158" s="251"/>
      <c r="Y158" s="251"/>
      <c r="Z158" s="251"/>
      <c r="AA158" s="251"/>
      <c r="AB158" s="251"/>
      <c r="AC158" s="251"/>
      <c r="AD158" s="251"/>
    </row>
    <row r="159" spans="6:30">
      <c r="F159" s="251"/>
      <c r="G159" s="251"/>
      <c r="H159" s="251"/>
      <c r="I159" s="251"/>
      <c r="J159" s="251"/>
      <c r="K159" s="251"/>
      <c r="L159" s="251"/>
      <c r="M159" s="251"/>
      <c r="N159" s="251"/>
      <c r="O159" s="251"/>
      <c r="P159" s="251"/>
      <c r="Q159" s="251"/>
      <c r="R159" s="251"/>
      <c r="S159" s="251"/>
      <c r="T159" s="251"/>
      <c r="U159" s="251"/>
      <c r="V159" s="251"/>
      <c r="W159" s="251"/>
      <c r="X159" s="251"/>
      <c r="Y159" s="251"/>
      <c r="Z159" s="251"/>
      <c r="AA159" s="251"/>
      <c r="AB159" s="251"/>
      <c r="AC159" s="251"/>
      <c r="AD159" s="251"/>
    </row>
    <row r="160" spans="6:30">
      <c r="F160" s="251"/>
      <c r="G160" s="251"/>
      <c r="H160" s="251"/>
      <c r="I160" s="251"/>
      <c r="J160" s="251"/>
      <c r="K160" s="251"/>
      <c r="L160" s="251"/>
      <c r="M160" s="251"/>
      <c r="N160" s="251"/>
      <c r="O160" s="251"/>
      <c r="P160" s="251"/>
      <c r="Q160" s="251"/>
      <c r="R160" s="251"/>
      <c r="S160" s="251"/>
      <c r="T160" s="251"/>
      <c r="U160" s="251"/>
      <c r="V160" s="251"/>
      <c r="W160" s="251"/>
      <c r="X160" s="251"/>
      <c r="Y160" s="251"/>
      <c r="Z160" s="251"/>
      <c r="AA160" s="251"/>
      <c r="AB160" s="251"/>
      <c r="AC160" s="251"/>
      <c r="AD160" s="251"/>
    </row>
    <row r="161" spans="6:30">
      <c r="F161" s="251"/>
      <c r="G161" s="251"/>
      <c r="H161" s="251"/>
      <c r="I161" s="251"/>
      <c r="J161" s="251"/>
      <c r="K161" s="251"/>
      <c r="L161" s="251"/>
      <c r="M161" s="251"/>
      <c r="N161" s="251"/>
      <c r="O161" s="251"/>
      <c r="P161" s="251"/>
      <c r="Q161" s="251"/>
      <c r="R161" s="251"/>
      <c r="S161" s="251"/>
      <c r="T161" s="251"/>
      <c r="U161" s="251"/>
      <c r="V161" s="251"/>
      <c r="W161" s="251"/>
      <c r="X161" s="251"/>
      <c r="Y161" s="251"/>
      <c r="Z161" s="251"/>
      <c r="AA161" s="251"/>
      <c r="AB161" s="251"/>
      <c r="AC161" s="251"/>
      <c r="AD161" s="251"/>
    </row>
    <row r="162" spans="6:30">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row>
    <row r="163" spans="6:30">
      <c r="F163" s="251"/>
      <c r="G163" s="251"/>
      <c r="H163" s="251"/>
      <c r="I163" s="251"/>
      <c r="J163" s="251"/>
      <c r="K163" s="251"/>
      <c r="L163" s="251"/>
      <c r="M163" s="251"/>
      <c r="N163" s="251"/>
      <c r="O163" s="251"/>
      <c r="P163" s="251"/>
      <c r="Q163" s="251"/>
      <c r="R163" s="251"/>
      <c r="S163" s="251"/>
      <c r="T163" s="251"/>
      <c r="U163" s="251"/>
      <c r="V163" s="251"/>
      <c r="W163" s="251"/>
      <c r="X163" s="251"/>
      <c r="Y163" s="251"/>
      <c r="Z163" s="251"/>
      <c r="AA163" s="251"/>
      <c r="AB163" s="251"/>
      <c r="AC163" s="251"/>
      <c r="AD163" s="251"/>
    </row>
    <row r="164" spans="6:30">
      <c r="F164" s="251"/>
      <c r="G164" s="251"/>
      <c r="H164" s="251"/>
      <c r="I164" s="251"/>
      <c r="J164" s="251"/>
      <c r="K164" s="251"/>
      <c r="L164" s="251"/>
      <c r="M164" s="251"/>
      <c r="N164" s="251"/>
      <c r="O164" s="251"/>
      <c r="P164" s="251"/>
      <c r="Q164" s="251"/>
      <c r="R164" s="251"/>
      <c r="S164" s="251"/>
      <c r="T164" s="251"/>
      <c r="U164" s="251"/>
      <c r="V164" s="251"/>
      <c r="W164" s="251"/>
      <c r="X164" s="251"/>
      <c r="Y164" s="251"/>
      <c r="Z164" s="251"/>
      <c r="AA164" s="251"/>
      <c r="AB164" s="251"/>
      <c r="AC164" s="251"/>
      <c r="AD164" s="251"/>
    </row>
    <row r="165" spans="6:30">
      <c r="F165" s="251"/>
      <c r="G165" s="251"/>
      <c r="H165" s="251"/>
      <c r="I165" s="251"/>
      <c r="J165" s="251"/>
      <c r="K165" s="251"/>
      <c r="L165" s="251"/>
      <c r="M165" s="251"/>
      <c r="N165" s="251"/>
      <c r="O165" s="251"/>
      <c r="P165" s="251"/>
      <c r="Q165" s="251"/>
      <c r="R165" s="251"/>
      <c r="S165" s="251"/>
      <c r="T165" s="251"/>
      <c r="U165" s="251"/>
      <c r="V165" s="251"/>
      <c r="W165" s="251"/>
      <c r="X165" s="251"/>
      <c r="Y165" s="251"/>
      <c r="Z165" s="251"/>
      <c r="AA165" s="251"/>
      <c r="AB165" s="251"/>
      <c r="AC165" s="251"/>
      <c r="AD165" s="251"/>
    </row>
    <row r="166" spans="6:30">
      <c r="F166" s="251"/>
      <c r="G166" s="251"/>
      <c r="H166" s="251"/>
      <c r="I166" s="251"/>
      <c r="J166" s="251"/>
      <c r="K166" s="251"/>
      <c r="L166" s="251"/>
      <c r="M166" s="251"/>
      <c r="N166" s="251"/>
      <c r="O166" s="251"/>
      <c r="P166" s="251"/>
      <c r="Q166" s="251"/>
      <c r="R166" s="251"/>
      <c r="S166" s="251"/>
      <c r="T166" s="251"/>
      <c r="U166" s="251"/>
      <c r="V166" s="251"/>
      <c r="W166" s="251"/>
      <c r="X166" s="251"/>
      <c r="Y166" s="251"/>
      <c r="Z166" s="251"/>
      <c r="AA166" s="251"/>
      <c r="AB166" s="251"/>
      <c r="AC166" s="251"/>
      <c r="AD166" s="251"/>
    </row>
    <row r="167" spans="6:30">
      <c r="F167" s="251"/>
      <c r="G167" s="251"/>
      <c r="H167" s="251"/>
      <c r="I167" s="251"/>
      <c r="J167" s="251"/>
      <c r="K167" s="251"/>
      <c r="L167" s="251"/>
      <c r="M167" s="251"/>
      <c r="N167" s="251"/>
      <c r="O167" s="251"/>
      <c r="P167" s="251"/>
      <c r="Q167" s="251"/>
      <c r="R167" s="251"/>
      <c r="S167" s="251"/>
      <c r="T167" s="251"/>
      <c r="U167" s="251"/>
      <c r="V167" s="251"/>
      <c r="W167" s="251"/>
      <c r="X167" s="251"/>
      <c r="Y167" s="251"/>
      <c r="Z167" s="251"/>
      <c r="AA167" s="251"/>
      <c r="AB167" s="251"/>
      <c r="AC167" s="251"/>
      <c r="AD167" s="251"/>
    </row>
    <row r="168" spans="6:30">
      <c r="F168" s="251"/>
      <c r="G168" s="251"/>
      <c r="H168" s="251"/>
      <c r="I168" s="251"/>
      <c r="J168" s="251"/>
      <c r="K168" s="251"/>
      <c r="L168" s="251"/>
      <c r="M168" s="251"/>
      <c r="N168" s="251"/>
      <c r="O168" s="251"/>
      <c r="P168" s="251"/>
      <c r="Q168" s="251"/>
      <c r="R168" s="251"/>
      <c r="S168" s="251"/>
      <c r="T168" s="251"/>
      <c r="U168" s="251"/>
      <c r="V168" s="251"/>
      <c r="W168" s="251"/>
      <c r="X168" s="251"/>
      <c r="Y168" s="251"/>
      <c r="Z168" s="251"/>
      <c r="AA168" s="251"/>
      <c r="AB168" s="251"/>
      <c r="AC168" s="251"/>
      <c r="AD168" s="251"/>
    </row>
    <row r="169" spans="6:30">
      <c r="F169" s="251"/>
      <c r="G169" s="251"/>
      <c r="H169" s="251"/>
      <c r="I169" s="251"/>
      <c r="J169" s="251"/>
      <c r="K169" s="251"/>
      <c r="L169" s="251"/>
      <c r="M169" s="251"/>
      <c r="N169" s="251"/>
      <c r="O169" s="251"/>
      <c r="P169" s="251"/>
      <c r="Q169" s="251"/>
      <c r="R169" s="251"/>
      <c r="S169" s="251"/>
      <c r="T169" s="251"/>
      <c r="U169" s="251"/>
      <c r="V169" s="251"/>
      <c r="W169" s="251"/>
      <c r="X169" s="251"/>
      <c r="Y169" s="251"/>
      <c r="Z169" s="251"/>
      <c r="AA169" s="251"/>
      <c r="AB169" s="251"/>
      <c r="AC169" s="251"/>
      <c r="AD169" s="251"/>
    </row>
    <row r="170" spans="6:30">
      <c r="F170" s="251"/>
      <c r="G170" s="251"/>
      <c r="H170" s="251"/>
      <c r="I170" s="251"/>
      <c r="J170" s="251"/>
      <c r="K170" s="251"/>
      <c r="L170" s="251"/>
      <c r="M170" s="251"/>
      <c r="N170" s="251"/>
      <c r="O170" s="251"/>
      <c r="P170" s="251"/>
      <c r="Q170" s="251"/>
      <c r="R170" s="251"/>
      <c r="S170" s="251"/>
      <c r="T170" s="251"/>
      <c r="U170" s="251"/>
      <c r="V170" s="251"/>
      <c r="W170" s="251"/>
      <c r="X170" s="251"/>
      <c r="Y170" s="251"/>
      <c r="Z170" s="251"/>
      <c r="AA170" s="251"/>
      <c r="AB170" s="251"/>
      <c r="AC170" s="251"/>
      <c r="AD170" s="251"/>
    </row>
    <row r="171" spans="6:30">
      <c r="F171" s="251"/>
      <c r="G171" s="251"/>
      <c r="H171" s="251"/>
      <c r="I171" s="251"/>
      <c r="J171" s="251"/>
      <c r="K171" s="251"/>
      <c r="L171" s="251"/>
      <c r="M171" s="251"/>
      <c r="N171" s="251"/>
      <c r="O171" s="251"/>
      <c r="P171" s="251"/>
      <c r="Q171" s="251"/>
      <c r="R171" s="251"/>
      <c r="S171" s="251"/>
      <c r="T171" s="251"/>
      <c r="U171" s="251"/>
      <c r="V171" s="251"/>
      <c r="W171" s="251"/>
      <c r="X171" s="251"/>
      <c r="Y171" s="251"/>
      <c r="Z171" s="251"/>
      <c r="AA171" s="251"/>
      <c r="AB171" s="251"/>
      <c r="AC171" s="251"/>
      <c r="AD171" s="251"/>
    </row>
    <row r="172" spans="6:30">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row>
    <row r="173" spans="6:30">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row>
    <row r="174" spans="6:30">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row>
    <row r="175" spans="6:30">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row>
    <row r="176" spans="6:30">
      <c r="F176" s="251"/>
      <c r="G176" s="251"/>
      <c r="H176" s="251"/>
      <c r="I176" s="251"/>
      <c r="J176" s="251"/>
      <c r="K176" s="251"/>
      <c r="L176" s="251"/>
      <c r="M176" s="251"/>
      <c r="N176" s="251"/>
      <c r="O176" s="251"/>
      <c r="P176" s="251"/>
      <c r="Q176" s="251"/>
      <c r="R176" s="251"/>
      <c r="S176" s="251"/>
      <c r="T176" s="251"/>
      <c r="U176" s="251"/>
      <c r="V176" s="251"/>
      <c r="W176" s="251"/>
      <c r="X176" s="251"/>
      <c r="Y176" s="251"/>
      <c r="Z176" s="251"/>
      <c r="AA176" s="251"/>
      <c r="AB176" s="251"/>
      <c r="AC176" s="251"/>
      <c r="AD176" s="251"/>
    </row>
    <row r="177" spans="6:30">
      <c r="F177" s="251"/>
      <c r="G177" s="251"/>
      <c r="H177" s="251"/>
      <c r="I177" s="251"/>
      <c r="J177" s="251"/>
      <c r="K177" s="251"/>
      <c r="L177" s="251"/>
      <c r="M177" s="251"/>
      <c r="N177" s="251"/>
      <c r="O177" s="251"/>
      <c r="P177" s="251"/>
      <c r="Q177" s="251"/>
      <c r="R177" s="251"/>
      <c r="S177" s="251"/>
      <c r="T177" s="251"/>
      <c r="U177" s="251"/>
      <c r="V177" s="251"/>
      <c r="W177" s="251"/>
      <c r="X177" s="251"/>
      <c r="Y177" s="251"/>
      <c r="Z177" s="251"/>
      <c r="AA177" s="251"/>
      <c r="AB177" s="251"/>
      <c r="AC177" s="251"/>
      <c r="AD177" s="251"/>
    </row>
    <row r="178" spans="6:30">
      <c r="F178" s="251"/>
      <c r="G178" s="251"/>
      <c r="H178" s="251"/>
      <c r="I178" s="251"/>
      <c r="J178" s="251"/>
      <c r="K178" s="251"/>
      <c r="L178" s="251"/>
      <c r="M178" s="251"/>
      <c r="N178" s="251"/>
      <c r="O178" s="251"/>
      <c r="P178" s="251"/>
      <c r="Q178" s="251"/>
      <c r="R178" s="251"/>
      <c r="S178" s="251"/>
      <c r="T178" s="251"/>
      <c r="U178" s="251"/>
      <c r="V178" s="251"/>
      <c r="W178" s="251"/>
      <c r="X178" s="251"/>
      <c r="Y178" s="251"/>
      <c r="Z178" s="251"/>
      <c r="AA178" s="251"/>
      <c r="AB178" s="251"/>
      <c r="AC178" s="251"/>
      <c r="AD178" s="251"/>
    </row>
    <row r="179" spans="6:30">
      <c r="F179" s="251"/>
      <c r="G179" s="251"/>
      <c r="H179" s="251"/>
      <c r="I179" s="251"/>
      <c r="J179" s="251"/>
      <c r="K179" s="251"/>
      <c r="L179" s="251"/>
      <c r="M179" s="251"/>
      <c r="N179" s="251"/>
      <c r="O179" s="251"/>
      <c r="P179" s="251"/>
      <c r="Q179" s="251"/>
      <c r="R179" s="251"/>
      <c r="S179" s="251"/>
      <c r="T179" s="251"/>
      <c r="U179" s="251"/>
      <c r="V179" s="251"/>
      <c r="W179" s="251"/>
      <c r="X179" s="251"/>
      <c r="Y179" s="251"/>
      <c r="Z179" s="251"/>
      <c r="AA179" s="251"/>
      <c r="AB179" s="251"/>
      <c r="AC179" s="251"/>
      <c r="AD179" s="251"/>
    </row>
    <row r="180" spans="6:30">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row>
    <row r="181" spans="6:30">
      <c r="F181" s="251"/>
      <c r="G181" s="251"/>
      <c r="H181" s="251"/>
      <c r="I181" s="251"/>
      <c r="J181" s="251"/>
      <c r="K181" s="251"/>
      <c r="L181" s="251"/>
      <c r="M181" s="251"/>
      <c r="N181" s="251"/>
      <c r="O181" s="251"/>
      <c r="P181" s="251"/>
      <c r="Q181" s="251"/>
      <c r="R181" s="251"/>
      <c r="S181" s="251"/>
      <c r="T181" s="251"/>
      <c r="U181" s="251"/>
      <c r="V181" s="251"/>
      <c r="W181" s="251"/>
      <c r="X181" s="251"/>
      <c r="Y181" s="251"/>
      <c r="Z181" s="251"/>
      <c r="AA181" s="251"/>
      <c r="AB181" s="251"/>
      <c r="AC181" s="251"/>
      <c r="AD181" s="251"/>
    </row>
    <row r="182" spans="6:30">
      <c r="F182" s="251"/>
      <c r="G182" s="251"/>
      <c r="H182" s="251"/>
      <c r="I182" s="251"/>
      <c r="J182" s="251"/>
      <c r="K182" s="251"/>
      <c r="L182" s="251"/>
      <c r="M182" s="251"/>
      <c r="N182" s="251"/>
      <c r="O182" s="251"/>
      <c r="P182" s="251"/>
      <c r="Q182" s="251"/>
      <c r="R182" s="251"/>
      <c r="S182" s="251"/>
      <c r="T182" s="251"/>
      <c r="U182" s="251"/>
      <c r="V182" s="251"/>
      <c r="W182" s="251"/>
      <c r="X182" s="251"/>
      <c r="Y182" s="251"/>
      <c r="Z182" s="251"/>
      <c r="AA182" s="251"/>
      <c r="AB182" s="251"/>
      <c r="AC182" s="251"/>
      <c r="AD182" s="251"/>
    </row>
    <row r="183" spans="6:30">
      <c r="F183" s="251"/>
      <c r="G183" s="251"/>
      <c r="H183" s="251"/>
      <c r="I183" s="251"/>
      <c r="J183" s="251"/>
      <c r="K183" s="251"/>
      <c r="L183" s="251"/>
      <c r="M183" s="251"/>
      <c r="N183" s="251"/>
      <c r="O183" s="251"/>
      <c r="P183" s="251"/>
      <c r="Q183" s="251"/>
      <c r="R183" s="251"/>
      <c r="S183" s="251"/>
      <c r="T183" s="251"/>
      <c r="U183" s="251"/>
      <c r="V183" s="251"/>
      <c r="W183" s="251"/>
      <c r="X183" s="251"/>
      <c r="Y183" s="251"/>
      <c r="Z183" s="251"/>
      <c r="AA183" s="251"/>
      <c r="AB183" s="251"/>
      <c r="AC183" s="251"/>
      <c r="AD183" s="251"/>
    </row>
    <row r="184" spans="6:30">
      <c r="F184" s="251"/>
      <c r="G184" s="251"/>
      <c r="H184" s="251"/>
      <c r="I184" s="251"/>
      <c r="J184" s="251"/>
      <c r="K184" s="251"/>
      <c r="L184" s="251"/>
      <c r="M184" s="251"/>
      <c r="N184" s="251"/>
      <c r="O184" s="251"/>
      <c r="P184" s="251"/>
      <c r="Q184" s="251"/>
      <c r="R184" s="251"/>
      <c r="S184" s="251"/>
      <c r="T184" s="251"/>
      <c r="U184" s="251"/>
      <c r="V184" s="251"/>
      <c r="W184" s="251"/>
      <c r="X184" s="251"/>
      <c r="Y184" s="251"/>
      <c r="Z184" s="251"/>
      <c r="AA184" s="251"/>
      <c r="AB184" s="251"/>
      <c r="AC184" s="251"/>
      <c r="AD184" s="251"/>
    </row>
    <row r="185" spans="6:30">
      <c r="F185" s="251"/>
      <c r="G185" s="251"/>
      <c r="H185" s="251"/>
      <c r="I185" s="251"/>
      <c r="J185" s="251"/>
      <c r="K185" s="251"/>
      <c r="L185" s="251"/>
      <c r="M185" s="251"/>
      <c r="N185" s="251"/>
      <c r="O185" s="251"/>
      <c r="P185" s="251"/>
      <c r="Q185" s="251"/>
      <c r="R185" s="251"/>
      <c r="S185" s="251"/>
      <c r="T185" s="251"/>
      <c r="U185" s="251"/>
      <c r="V185" s="251"/>
      <c r="W185" s="251"/>
      <c r="X185" s="251"/>
      <c r="Y185" s="251"/>
      <c r="Z185" s="251"/>
      <c r="AA185" s="251"/>
      <c r="AB185" s="251"/>
      <c r="AC185" s="251"/>
      <c r="AD185" s="251"/>
    </row>
    <row r="186" spans="6:30">
      <c r="F186" s="251"/>
      <c r="G186" s="251"/>
      <c r="H186" s="251"/>
      <c r="I186" s="251"/>
      <c r="J186" s="251"/>
      <c r="K186" s="251"/>
      <c r="L186" s="251"/>
      <c r="M186" s="251"/>
      <c r="N186" s="251"/>
      <c r="O186" s="251"/>
      <c r="P186" s="251"/>
      <c r="Q186" s="251"/>
      <c r="R186" s="251"/>
      <c r="S186" s="251"/>
      <c r="T186" s="251"/>
      <c r="U186" s="251"/>
      <c r="V186" s="251"/>
      <c r="W186" s="251"/>
      <c r="X186" s="251"/>
      <c r="Y186" s="251"/>
      <c r="Z186" s="251"/>
      <c r="AA186" s="251"/>
      <c r="AB186" s="251"/>
      <c r="AC186" s="251"/>
      <c r="AD186" s="251"/>
    </row>
    <row r="187" spans="6:30">
      <c r="F187" s="251"/>
      <c r="G187" s="251"/>
      <c r="H187" s="251"/>
      <c r="I187" s="251"/>
      <c r="J187" s="251"/>
      <c r="K187" s="251"/>
      <c r="L187" s="251"/>
      <c r="M187" s="251"/>
      <c r="N187" s="251"/>
      <c r="O187" s="251"/>
      <c r="P187" s="251"/>
      <c r="Q187" s="251"/>
      <c r="R187" s="251"/>
      <c r="S187" s="251"/>
      <c r="T187" s="251"/>
      <c r="U187" s="251"/>
      <c r="V187" s="251"/>
      <c r="W187" s="251"/>
      <c r="X187" s="251"/>
      <c r="Y187" s="251"/>
      <c r="Z187" s="251"/>
      <c r="AA187" s="251"/>
      <c r="AB187" s="251"/>
      <c r="AC187" s="251"/>
      <c r="AD187" s="251"/>
    </row>
    <row r="188" spans="6:30">
      <c r="F188" s="251"/>
      <c r="G188" s="251"/>
      <c r="H188" s="251"/>
      <c r="I188" s="251"/>
      <c r="J188" s="251"/>
      <c r="K188" s="251"/>
      <c r="L188" s="251"/>
      <c r="M188" s="251"/>
      <c r="N188" s="251"/>
      <c r="O188" s="251"/>
      <c r="P188" s="251"/>
      <c r="Q188" s="251"/>
      <c r="R188" s="251"/>
      <c r="S188" s="251"/>
      <c r="T188" s="251"/>
      <c r="U188" s="251"/>
      <c r="V188" s="251"/>
      <c r="W188" s="251"/>
      <c r="X188" s="251"/>
      <c r="Y188" s="251"/>
      <c r="Z188" s="251"/>
      <c r="AA188" s="251"/>
      <c r="AB188" s="251"/>
      <c r="AC188" s="251"/>
      <c r="AD188" s="251"/>
    </row>
    <row r="189" spans="6:30">
      <c r="F189" s="251"/>
      <c r="G189" s="251"/>
      <c r="H189" s="251"/>
      <c r="I189" s="251"/>
      <c r="J189" s="251"/>
      <c r="K189" s="251"/>
      <c r="L189" s="251"/>
      <c r="M189" s="251"/>
      <c r="N189" s="251"/>
      <c r="O189" s="251"/>
      <c r="P189" s="251"/>
      <c r="Q189" s="251"/>
      <c r="R189" s="251"/>
      <c r="S189" s="251"/>
      <c r="T189" s="251"/>
      <c r="U189" s="251"/>
      <c r="V189" s="251"/>
      <c r="W189" s="251"/>
      <c r="X189" s="251"/>
      <c r="Y189" s="251"/>
      <c r="Z189" s="251"/>
      <c r="AA189" s="251"/>
      <c r="AB189" s="251"/>
      <c r="AC189" s="251"/>
      <c r="AD189" s="251"/>
    </row>
    <row r="190" spans="6:30">
      <c r="F190" s="251"/>
      <c r="G190" s="251"/>
      <c r="H190" s="251"/>
      <c r="I190" s="251"/>
      <c r="J190" s="251"/>
      <c r="K190" s="251"/>
      <c r="L190" s="251"/>
      <c r="M190" s="251"/>
      <c r="N190" s="251"/>
      <c r="O190" s="251"/>
      <c r="P190" s="251"/>
      <c r="Q190" s="251"/>
      <c r="R190" s="251"/>
      <c r="S190" s="251"/>
      <c r="T190" s="251"/>
      <c r="U190" s="251"/>
      <c r="V190" s="251"/>
      <c r="W190" s="251"/>
      <c r="X190" s="251"/>
      <c r="Y190" s="251"/>
      <c r="Z190" s="251"/>
      <c r="AA190" s="251"/>
      <c r="AB190" s="251"/>
      <c r="AC190" s="251"/>
      <c r="AD190" s="251"/>
    </row>
    <row r="191" spans="6:30">
      <c r="F191" s="251"/>
      <c r="G191" s="251"/>
      <c r="H191" s="251"/>
      <c r="I191" s="251"/>
      <c r="J191" s="251"/>
      <c r="K191" s="251"/>
      <c r="L191" s="251"/>
      <c r="M191" s="251"/>
      <c r="N191" s="251"/>
      <c r="O191" s="251"/>
      <c r="P191" s="251"/>
      <c r="Q191" s="251"/>
      <c r="R191" s="251"/>
      <c r="S191" s="251"/>
      <c r="T191" s="251"/>
      <c r="U191" s="251"/>
      <c r="V191" s="251"/>
      <c r="W191" s="251"/>
      <c r="X191" s="251"/>
      <c r="Y191" s="251"/>
      <c r="Z191" s="251"/>
      <c r="AA191" s="251"/>
      <c r="AB191" s="251"/>
      <c r="AC191" s="251"/>
      <c r="AD191" s="251"/>
    </row>
    <row r="192" spans="6:30">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row>
    <row r="193" spans="6:30">
      <c r="F193" s="251"/>
      <c r="G193" s="251"/>
      <c r="H193" s="251"/>
      <c r="I193" s="251"/>
      <c r="J193" s="251"/>
      <c r="K193" s="251"/>
      <c r="L193" s="251"/>
      <c r="M193" s="251"/>
      <c r="N193" s="251"/>
      <c r="O193" s="251"/>
      <c r="P193" s="251"/>
      <c r="Q193" s="251"/>
      <c r="R193" s="251"/>
      <c r="S193" s="251"/>
      <c r="T193" s="251"/>
      <c r="U193" s="251"/>
      <c r="V193" s="251"/>
      <c r="W193" s="251"/>
      <c r="X193" s="251"/>
      <c r="Y193" s="251"/>
      <c r="Z193" s="251"/>
      <c r="AA193" s="251"/>
      <c r="AB193" s="251"/>
      <c r="AC193" s="251"/>
      <c r="AD193" s="251"/>
    </row>
    <row r="194" spans="6:30">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row>
    <row r="195" spans="6:30">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row>
    <row r="196" spans="6:30">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row>
    <row r="197" spans="6:30">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row>
    <row r="198" spans="6:30">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row>
    <row r="199" spans="6:30">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row>
    <row r="200" spans="6:30">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row>
    <row r="201" spans="6:30">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row>
    <row r="202" spans="6:30">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row>
    <row r="203" spans="6:30">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row>
    <row r="204" spans="6:30">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row>
    <row r="205" spans="6:30">
      <c r="F205" s="251"/>
      <c r="G205" s="251"/>
      <c r="H205" s="251"/>
      <c r="I205" s="251"/>
      <c r="J205" s="251"/>
      <c r="K205" s="251"/>
      <c r="L205" s="251"/>
      <c r="M205" s="251"/>
      <c r="N205" s="251"/>
      <c r="O205" s="251"/>
      <c r="P205" s="251"/>
      <c r="Q205" s="251"/>
      <c r="R205" s="251"/>
      <c r="S205" s="251"/>
      <c r="T205" s="251"/>
      <c r="U205" s="251"/>
      <c r="V205" s="251"/>
      <c r="W205" s="251"/>
      <c r="X205" s="251"/>
      <c r="Y205" s="251"/>
      <c r="Z205" s="251"/>
      <c r="AA205" s="251"/>
      <c r="AB205" s="251"/>
      <c r="AC205" s="251"/>
      <c r="AD205" s="251"/>
    </row>
    <row r="206" spans="6:30">
      <c r="F206" s="251"/>
      <c r="G206" s="251"/>
      <c r="H206" s="251"/>
      <c r="I206" s="251"/>
      <c r="J206" s="251"/>
      <c r="K206" s="251"/>
      <c r="L206" s="251"/>
      <c r="M206" s="251"/>
      <c r="N206" s="251"/>
      <c r="O206" s="251"/>
      <c r="P206" s="251"/>
      <c r="Q206" s="251"/>
      <c r="R206" s="251"/>
      <c r="S206" s="251"/>
      <c r="T206" s="251"/>
      <c r="U206" s="251"/>
      <c r="V206" s="251"/>
      <c r="W206" s="251"/>
      <c r="X206" s="251"/>
      <c r="Y206" s="251"/>
      <c r="Z206" s="251"/>
      <c r="AA206" s="251"/>
      <c r="AB206" s="251"/>
      <c r="AC206" s="251"/>
      <c r="AD206" s="251"/>
    </row>
    <row r="207" spans="6:30">
      <c r="F207" s="251"/>
      <c r="G207" s="251"/>
      <c r="H207" s="251"/>
      <c r="I207" s="251"/>
      <c r="J207" s="251"/>
      <c r="K207" s="251"/>
      <c r="L207" s="251"/>
      <c r="M207" s="251"/>
      <c r="N207" s="251"/>
      <c r="O207" s="251"/>
      <c r="P207" s="251"/>
      <c r="Q207" s="251"/>
      <c r="R207" s="251"/>
      <c r="S207" s="251"/>
      <c r="T207" s="251"/>
      <c r="U207" s="251"/>
      <c r="V207" s="251"/>
      <c r="W207" s="251"/>
      <c r="X207" s="251"/>
      <c r="Y207" s="251"/>
      <c r="Z207" s="251"/>
      <c r="AA207" s="251"/>
      <c r="AB207" s="251"/>
      <c r="AC207" s="251"/>
      <c r="AD207" s="251"/>
    </row>
    <row r="208" spans="6:30">
      <c r="F208" s="251"/>
      <c r="G208" s="251"/>
      <c r="H208" s="251"/>
      <c r="I208" s="251"/>
      <c r="J208" s="251"/>
      <c r="K208" s="251"/>
      <c r="L208" s="251"/>
      <c r="M208" s="251"/>
      <c r="N208" s="251"/>
      <c r="O208" s="251"/>
      <c r="P208" s="251"/>
      <c r="Q208" s="251"/>
      <c r="R208" s="251"/>
      <c r="S208" s="251"/>
      <c r="T208" s="251"/>
      <c r="U208" s="251"/>
      <c r="V208" s="251"/>
      <c r="W208" s="251"/>
      <c r="X208" s="251"/>
      <c r="Y208" s="251"/>
      <c r="Z208" s="251"/>
      <c r="AA208" s="251"/>
      <c r="AB208" s="251"/>
      <c r="AC208" s="251"/>
      <c r="AD208" s="251"/>
    </row>
    <row r="209" spans="6:30">
      <c r="F209" s="251"/>
      <c r="G209" s="251"/>
      <c r="H209" s="251"/>
      <c r="I209" s="251"/>
      <c r="J209" s="251"/>
      <c r="K209" s="251"/>
      <c r="L209" s="251"/>
      <c r="M209" s="251"/>
      <c r="N209" s="251"/>
      <c r="O209" s="251"/>
      <c r="P209" s="251"/>
      <c r="Q209" s="251"/>
      <c r="R209" s="251"/>
      <c r="S209" s="251"/>
      <c r="T209" s="251"/>
      <c r="U209" s="251"/>
      <c r="V209" s="251"/>
      <c r="W209" s="251"/>
      <c r="X209" s="251"/>
      <c r="Y209" s="251"/>
      <c r="Z209" s="251"/>
      <c r="AA209" s="251"/>
      <c r="AB209" s="251"/>
      <c r="AC209" s="251"/>
      <c r="AD209" s="251"/>
    </row>
    <row r="210" spans="6:30">
      <c r="F210" s="251"/>
      <c r="G210" s="251"/>
      <c r="H210" s="251"/>
      <c r="I210" s="251"/>
      <c r="J210" s="251"/>
      <c r="K210" s="251"/>
      <c r="L210" s="251"/>
      <c r="M210" s="251"/>
      <c r="N210" s="251"/>
      <c r="O210" s="251"/>
      <c r="P210" s="251"/>
      <c r="Q210" s="251"/>
      <c r="R210" s="251"/>
      <c r="S210" s="251"/>
      <c r="T210" s="251"/>
      <c r="U210" s="251"/>
      <c r="V210" s="251"/>
      <c r="W210" s="251"/>
      <c r="X210" s="251"/>
      <c r="Y210" s="251"/>
      <c r="Z210" s="251"/>
      <c r="AA210" s="251"/>
      <c r="AB210" s="251"/>
      <c r="AC210" s="251"/>
      <c r="AD210" s="251"/>
    </row>
    <row r="211" spans="6:30">
      <c r="F211" s="251"/>
      <c r="G211" s="251"/>
      <c r="H211" s="251"/>
      <c r="I211" s="251"/>
      <c r="J211" s="251"/>
      <c r="K211" s="251"/>
      <c r="L211" s="251"/>
      <c r="M211" s="251"/>
      <c r="N211" s="251"/>
      <c r="O211" s="251"/>
      <c r="P211" s="251"/>
      <c r="Q211" s="251"/>
      <c r="R211" s="251"/>
      <c r="S211" s="251"/>
      <c r="T211" s="251"/>
      <c r="U211" s="251"/>
      <c r="V211" s="251"/>
      <c r="W211" s="251"/>
      <c r="X211" s="251"/>
      <c r="Y211" s="251"/>
      <c r="Z211" s="251"/>
      <c r="AA211" s="251"/>
      <c r="AB211" s="251"/>
      <c r="AC211" s="251"/>
      <c r="AD211" s="251"/>
    </row>
    <row r="212" spans="6:30">
      <c r="F212" s="251"/>
      <c r="G212" s="251"/>
      <c r="H212" s="251"/>
      <c r="I212" s="251"/>
      <c r="J212" s="251"/>
      <c r="K212" s="251"/>
      <c r="L212" s="251"/>
      <c r="M212" s="251"/>
      <c r="N212" s="251"/>
      <c r="O212" s="251"/>
      <c r="P212" s="251"/>
      <c r="Q212" s="251"/>
      <c r="R212" s="251"/>
      <c r="S212" s="251"/>
      <c r="T212" s="251"/>
      <c r="U212" s="251"/>
      <c r="V212" s="251"/>
      <c r="W212" s="251"/>
      <c r="X212" s="251"/>
      <c r="Y212" s="251"/>
      <c r="Z212" s="251"/>
      <c r="AA212" s="251"/>
      <c r="AB212" s="251"/>
      <c r="AC212" s="251"/>
      <c r="AD212" s="251"/>
    </row>
    <row r="213" spans="6:30">
      <c r="F213" s="251"/>
      <c r="G213" s="251"/>
      <c r="H213" s="251"/>
      <c r="I213" s="251"/>
      <c r="J213" s="251"/>
      <c r="K213" s="251"/>
      <c r="L213" s="251"/>
      <c r="M213" s="251"/>
      <c r="N213" s="251"/>
      <c r="O213" s="251"/>
      <c r="P213" s="251"/>
      <c r="Q213" s="251"/>
      <c r="R213" s="251"/>
      <c r="S213" s="251"/>
      <c r="T213" s="251"/>
      <c r="U213" s="251"/>
      <c r="V213" s="251"/>
      <c r="W213" s="251"/>
      <c r="X213" s="251"/>
      <c r="Y213" s="251"/>
      <c r="Z213" s="251"/>
      <c r="AA213" s="251"/>
      <c r="AB213" s="251"/>
      <c r="AC213" s="251"/>
      <c r="AD213" s="251"/>
    </row>
    <row r="214" spans="6:30">
      <c r="F214" s="251"/>
      <c r="G214" s="251"/>
      <c r="H214" s="251"/>
      <c r="I214" s="251"/>
      <c r="J214" s="251"/>
      <c r="K214" s="251"/>
      <c r="L214" s="251"/>
      <c r="M214" s="251"/>
      <c r="N214" s="251"/>
      <c r="O214" s="251"/>
      <c r="P214" s="251"/>
      <c r="Q214" s="251"/>
      <c r="R214" s="251"/>
      <c r="S214" s="251"/>
      <c r="T214" s="251"/>
      <c r="U214" s="251"/>
      <c r="V214" s="251"/>
      <c r="W214" s="251"/>
      <c r="X214" s="251"/>
      <c r="Y214" s="251"/>
      <c r="Z214" s="251"/>
      <c r="AA214" s="251"/>
      <c r="AB214" s="251"/>
      <c r="AC214" s="251"/>
      <c r="AD214" s="251"/>
    </row>
    <row r="215" spans="6:30">
      <c r="F215" s="251"/>
      <c r="G215" s="251"/>
      <c r="H215" s="251"/>
      <c r="I215" s="251"/>
      <c r="J215" s="251"/>
      <c r="K215" s="251"/>
      <c r="L215" s="251"/>
      <c r="M215" s="251"/>
      <c r="N215" s="251"/>
      <c r="O215" s="251"/>
      <c r="P215" s="251"/>
      <c r="Q215" s="251"/>
      <c r="R215" s="251"/>
      <c r="S215" s="251"/>
      <c r="T215" s="251"/>
      <c r="U215" s="251"/>
      <c r="V215" s="251"/>
      <c r="W215" s="251"/>
      <c r="X215" s="251"/>
      <c r="Y215" s="251"/>
      <c r="Z215" s="251"/>
      <c r="AA215" s="251"/>
      <c r="AB215" s="251"/>
      <c r="AC215" s="251"/>
      <c r="AD215" s="251"/>
    </row>
    <row r="216" spans="6:30">
      <c r="F216" s="251"/>
      <c r="G216" s="251"/>
      <c r="H216" s="251"/>
      <c r="I216" s="251"/>
      <c r="J216" s="251"/>
      <c r="K216" s="251"/>
      <c r="L216" s="251"/>
      <c r="M216" s="251"/>
      <c r="N216" s="251"/>
      <c r="O216" s="251"/>
      <c r="P216" s="251"/>
      <c r="Q216" s="251"/>
      <c r="R216" s="251"/>
      <c r="S216" s="251"/>
      <c r="T216" s="251"/>
      <c r="U216" s="251"/>
      <c r="V216" s="251"/>
      <c r="W216" s="251"/>
      <c r="X216" s="251"/>
      <c r="Y216" s="251"/>
      <c r="Z216" s="251"/>
      <c r="AA216" s="251"/>
      <c r="AB216" s="251"/>
      <c r="AC216" s="251"/>
      <c r="AD216" s="251"/>
    </row>
    <row r="217" spans="6:30">
      <c r="F217" s="251"/>
      <c r="G217" s="251"/>
      <c r="H217" s="251"/>
      <c r="I217" s="251"/>
      <c r="J217" s="251"/>
      <c r="K217" s="251"/>
      <c r="L217" s="251"/>
      <c r="M217" s="251"/>
      <c r="N217" s="251"/>
      <c r="O217" s="251"/>
      <c r="P217" s="251"/>
      <c r="Q217" s="251"/>
      <c r="R217" s="251"/>
      <c r="S217" s="251"/>
      <c r="T217" s="251"/>
      <c r="U217" s="251"/>
      <c r="V217" s="251"/>
      <c r="W217" s="251"/>
      <c r="X217" s="251"/>
      <c r="Y217" s="251"/>
      <c r="Z217" s="251"/>
      <c r="AA217" s="251"/>
      <c r="AB217" s="251"/>
      <c r="AC217" s="251"/>
      <c r="AD217" s="251"/>
    </row>
    <row r="218" spans="6:30">
      <c r="F218" s="251"/>
      <c r="G218" s="251"/>
      <c r="H218" s="251"/>
      <c r="I218" s="251"/>
      <c r="J218" s="251"/>
      <c r="K218" s="251"/>
      <c r="L218" s="251"/>
      <c r="M218" s="251"/>
      <c r="N218" s="251"/>
      <c r="O218" s="251"/>
      <c r="P218" s="251"/>
      <c r="Q218" s="251"/>
      <c r="R218" s="251"/>
      <c r="S218" s="251"/>
      <c r="T218" s="251"/>
      <c r="U218" s="251"/>
      <c r="V218" s="251"/>
      <c r="W218" s="251"/>
      <c r="X218" s="251"/>
      <c r="Y218" s="251"/>
      <c r="Z218" s="251"/>
      <c r="AA218" s="251"/>
      <c r="AB218" s="251"/>
      <c r="AC218" s="251"/>
      <c r="AD218" s="251"/>
    </row>
    <row r="219" spans="6:30">
      <c r="F219" s="251"/>
      <c r="G219" s="251"/>
      <c r="H219" s="251"/>
      <c r="I219" s="251"/>
      <c r="J219" s="251"/>
      <c r="K219" s="251"/>
      <c r="L219" s="251"/>
      <c r="M219" s="251"/>
      <c r="N219" s="251"/>
      <c r="O219" s="251"/>
      <c r="P219" s="251"/>
      <c r="Q219" s="251"/>
      <c r="R219" s="251"/>
      <c r="S219" s="251"/>
      <c r="T219" s="251"/>
      <c r="U219" s="251"/>
      <c r="V219" s="251"/>
      <c r="W219" s="251"/>
      <c r="X219" s="251"/>
      <c r="Y219" s="251"/>
      <c r="Z219" s="251"/>
      <c r="AA219" s="251"/>
      <c r="AB219" s="251"/>
      <c r="AC219" s="251"/>
      <c r="AD219" s="251"/>
    </row>
    <row r="220" spans="6:30">
      <c r="F220" s="251"/>
      <c r="G220" s="251"/>
      <c r="H220" s="251"/>
      <c r="I220" s="251"/>
      <c r="J220" s="251"/>
      <c r="K220" s="251"/>
      <c r="L220" s="251"/>
      <c r="M220" s="251"/>
      <c r="N220" s="251"/>
      <c r="O220" s="251"/>
      <c r="P220" s="251"/>
      <c r="Q220" s="251"/>
      <c r="R220" s="251"/>
      <c r="S220" s="251"/>
      <c r="T220" s="251"/>
      <c r="U220" s="251"/>
      <c r="V220" s="251"/>
      <c r="W220" s="251"/>
      <c r="X220" s="251"/>
      <c r="Y220" s="251"/>
      <c r="Z220" s="251"/>
      <c r="AA220" s="251"/>
      <c r="AB220" s="251"/>
      <c r="AC220" s="251"/>
      <c r="AD220" s="251"/>
    </row>
    <row r="221" spans="6:30">
      <c r="F221" s="251"/>
      <c r="G221" s="251"/>
      <c r="H221" s="251"/>
      <c r="I221" s="251"/>
      <c r="J221" s="251"/>
      <c r="K221" s="251"/>
      <c r="L221" s="251"/>
      <c r="M221" s="251"/>
      <c r="N221" s="251"/>
      <c r="O221" s="251"/>
      <c r="P221" s="251"/>
      <c r="Q221" s="251"/>
      <c r="R221" s="251"/>
      <c r="S221" s="251"/>
      <c r="T221" s="251"/>
      <c r="U221" s="251"/>
      <c r="V221" s="251"/>
      <c r="W221" s="251"/>
      <c r="X221" s="251"/>
      <c r="Y221" s="251"/>
      <c r="Z221" s="251"/>
      <c r="AA221" s="251"/>
      <c r="AB221" s="251"/>
      <c r="AC221" s="251"/>
      <c r="AD221" s="251"/>
    </row>
    <row r="222" spans="6:30">
      <c r="F222" s="251"/>
      <c r="G222" s="251"/>
      <c r="H222" s="251"/>
      <c r="I222" s="251"/>
      <c r="J222" s="251"/>
      <c r="K222" s="251"/>
      <c r="L222" s="251"/>
      <c r="M222" s="251"/>
      <c r="N222" s="251"/>
      <c r="O222" s="251"/>
      <c r="P222" s="251"/>
      <c r="Q222" s="251"/>
      <c r="R222" s="251"/>
      <c r="S222" s="251"/>
      <c r="T222" s="251"/>
      <c r="U222" s="251"/>
      <c r="V222" s="251"/>
      <c r="W222" s="251"/>
      <c r="X222" s="251"/>
      <c r="Y222" s="251"/>
      <c r="Z222" s="251"/>
      <c r="AA222" s="251"/>
      <c r="AB222" s="251"/>
      <c r="AC222" s="251"/>
      <c r="AD222" s="251"/>
    </row>
    <row r="223" spans="6:30">
      <c r="F223" s="251"/>
      <c r="G223" s="251"/>
      <c r="H223" s="251"/>
      <c r="I223" s="251"/>
      <c r="J223" s="251"/>
      <c r="K223" s="251"/>
      <c r="L223" s="251"/>
      <c r="M223" s="251"/>
      <c r="N223" s="251"/>
      <c r="O223" s="251"/>
      <c r="P223" s="251"/>
      <c r="Q223" s="251"/>
      <c r="R223" s="251"/>
      <c r="S223" s="251"/>
      <c r="T223" s="251"/>
      <c r="U223" s="251"/>
      <c r="V223" s="251"/>
      <c r="W223" s="251"/>
      <c r="X223" s="251"/>
      <c r="Y223" s="251"/>
      <c r="Z223" s="251"/>
      <c r="AA223" s="251"/>
      <c r="AB223" s="251"/>
      <c r="AC223" s="251"/>
      <c r="AD223" s="251"/>
    </row>
    <row r="224" spans="6:30">
      <c r="F224" s="251"/>
      <c r="G224" s="251"/>
      <c r="H224" s="251"/>
      <c r="I224" s="251"/>
      <c r="J224" s="251"/>
      <c r="K224" s="251"/>
      <c r="L224" s="251"/>
      <c r="M224" s="251"/>
      <c r="N224" s="251"/>
      <c r="O224" s="251"/>
      <c r="P224" s="251"/>
      <c r="Q224" s="251"/>
      <c r="R224" s="251"/>
      <c r="S224" s="251"/>
      <c r="T224" s="251"/>
      <c r="U224" s="251"/>
      <c r="V224" s="251"/>
      <c r="W224" s="251"/>
      <c r="X224" s="251"/>
      <c r="Y224" s="251"/>
      <c r="Z224" s="251"/>
      <c r="AA224" s="251"/>
      <c r="AB224" s="251"/>
      <c r="AC224" s="251"/>
      <c r="AD224" s="251"/>
    </row>
    <row r="225" spans="6:30">
      <c r="F225" s="251"/>
      <c r="G225" s="251"/>
      <c r="H225" s="251"/>
      <c r="I225" s="251"/>
      <c r="J225" s="251"/>
      <c r="K225" s="251"/>
      <c r="L225" s="251"/>
      <c r="M225" s="251"/>
      <c r="N225" s="251"/>
      <c r="O225" s="251"/>
      <c r="P225" s="251"/>
      <c r="Q225" s="251"/>
      <c r="R225" s="251"/>
      <c r="S225" s="251"/>
      <c r="T225" s="251"/>
      <c r="U225" s="251"/>
      <c r="V225" s="251"/>
      <c r="W225" s="251"/>
      <c r="X225" s="251"/>
      <c r="Y225" s="251"/>
      <c r="Z225" s="251"/>
      <c r="AA225" s="251"/>
      <c r="AB225" s="251"/>
      <c r="AC225" s="251"/>
      <c r="AD225" s="251"/>
    </row>
    <row r="226" spans="6:30">
      <c r="F226" s="251"/>
      <c r="G226" s="251"/>
      <c r="H226" s="251"/>
      <c r="I226" s="251"/>
      <c r="J226" s="251"/>
      <c r="K226" s="251"/>
      <c r="L226" s="251"/>
      <c r="M226" s="251"/>
      <c r="N226" s="251"/>
      <c r="O226" s="251"/>
      <c r="P226" s="251"/>
      <c r="Q226" s="251"/>
      <c r="R226" s="251"/>
      <c r="S226" s="251"/>
      <c r="T226" s="251"/>
      <c r="U226" s="251"/>
      <c r="V226" s="251"/>
      <c r="W226" s="251"/>
      <c r="X226" s="251"/>
      <c r="Y226" s="251"/>
      <c r="Z226" s="251"/>
      <c r="AA226" s="251"/>
      <c r="AB226" s="251"/>
      <c r="AC226" s="251"/>
      <c r="AD226" s="251"/>
    </row>
    <row r="227" spans="6:30">
      <c r="F227" s="251"/>
      <c r="G227" s="251"/>
      <c r="H227" s="251"/>
      <c r="I227" s="251"/>
      <c r="J227" s="251"/>
      <c r="K227" s="251"/>
      <c r="L227" s="251"/>
      <c r="M227" s="251"/>
      <c r="N227" s="251"/>
      <c r="O227" s="251"/>
      <c r="P227" s="251"/>
      <c r="Q227" s="251"/>
      <c r="R227" s="251"/>
      <c r="S227" s="251"/>
      <c r="T227" s="251"/>
      <c r="U227" s="251"/>
      <c r="V227" s="251"/>
      <c r="W227" s="251"/>
      <c r="X227" s="251"/>
      <c r="Y227" s="251"/>
      <c r="Z227" s="251"/>
      <c r="AA227" s="251"/>
      <c r="AB227" s="251"/>
      <c r="AC227" s="251"/>
      <c r="AD227" s="251"/>
    </row>
    <row r="228" spans="6:30">
      <c r="F228" s="251"/>
      <c r="G228" s="251"/>
      <c r="H228" s="251"/>
      <c r="I228" s="251"/>
      <c r="J228" s="251"/>
      <c r="K228" s="251"/>
      <c r="L228" s="251"/>
      <c r="M228" s="251"/>
      <c r="N228" s="251"/>
      <c r="O228" s="251"/>
      <c r="P228" s="251"/>
      <c r="Q228" s="251"/>
      <c r="R228" s="251"/>
      <c r="S228" s="251"/>
      <c r="T228" s="251"/>
      <c r="U228" s="251"/>
      <c r="V228" s="251"/>
      <c r="W228" s="251"/>
      <c r="X228" s="251"/>
      <c r="Y228" s="251"/>
      <c r="Z228" s="251"/>
      <c r="AA228" s="251"/>
      <c r="AB228" s="251"/>
      <c r="AC228" s="251"/>
      <c r="AD228" s="251"/>
    </row>
    <row r="229" spans="6:30">
      <c r="F229" s="251"/>
      <c r="G229" s="251"/>
      <c r="H229" s="251"/>
      <c r="I229" s="251"/>
      <c r="J229" s="251"/>
      <c r="K229" s="251"/>
      <c r="L229" s="251"/>
      <c r="M229" s="251"/>
      <c r="N229" s="251"/>
      <c r="O229" s="251"/>
      <c r="P229" s="251"/>
      <c r="Q229" s="251"/>
      <c r="R229" s="251"/>
      <c r="S229" s="251"/>
      <c r="T229" s="251"/>
      <c r="U229" s="251"/>
      <c r="V229" s="251"/>
      <c r="W229" s="251"/>
      <c r="X229" s="251"/>
      <c r="Y229" s="251"/>
      <c r="Z229" s="251"/>
      <c r="AA229" s="251"/>
      <c r="AB229" s="251"/>
      <c r="AC229" s="251"/>
      <c r="AD229" s="251"/>
    </row>
    <row r="230" spans="6:30">
      <c r="F230" s="251"/>
      <c r="G230" s="251"/>
      <c r="H230" s="251"/>
      <c r="I230" s="251"/>
      <c r="J230" s="251"/>
      <c r="K230" s="251"/>
      <c r="L230" s="251"/>
      <c r="M230" s="251"/>
      <c r="N230" s="251"/>
      <c r="O230" s="251"/>
      <c r="P230" s="251"/>
      <c r="Q230" s="251"/>
      <c r="R230" s="251"/>
      <c r="S230" s="251"/>
      <c r="T230" s="251"/>
      <c r="U230" s="251"/>
      <c r="V230" s="251"/>
      <c r="W230" s="251"/>
      <c r="X230" s="251"/>
      <c r="Y230" s="251"/>
      <c r="Z230" s="251"/>
      <c r="AA230" s="251"/>
      <c r="AB230" s="251"/>
      <c r="AC230" s="251"/>
      <c r="AD230" s="251"/>
    </row>
    <row r="231" spans="6:30">
      <c r="F231" s="251"/>
      <c r="G231" s="251"/>
      <c r="H231" s="251"/>
      <c r="I231" s="251"/>
      <c r="J231" s="251"/>
      <c r="K231" s="251"/>
      <c r="L231" s="251"/>
      <c r="M231" s="251"/>
      <c r="N231" s="251"/>
      <c r="O231" s="251"/>
      <c r="P231" s="251"/>
      <c r="Q231" s="251"/>
      <c r="R231" s="251"/>
      <c r="S231" s="251"/>
      <c r="T231" s="251"/>
      <c r="U231" s="251"/>
      <c r="V231" s="251"/>
      <c r="W231" s="251"/>
      <c r="X231" s="251"/>
      <c r="Y231" s="251"/>
      <c r="Z231" s="251"/>
      <c r="AA231" s="251"/>
      <c r="AB231" s="251"/>
      <c r="AC231" s="251"/>
      <c r="AD231" s="251"/>
    </row>
    <row r="232" spans="6:30">
      <c r="F232" s="251"/>
      <c r="G232" s="251"/>
      <c r="H232" s="251"/>
      <c r="I232" s="251"/>
      <c r="J232" s="251"/>
      <c r="K232" s="251"/>
      <c r="L232" s="251"/>
      <c r="M232" s="251"/>
      <c r="N232" s="251"/>
      <c r="O232" s="251"/>
      <c r="P232" s="251"/>
      <c r="Q232" s="251"/>
      <c r="R232" s="251"/>
      <c r="S232" s="251"/>
      <c r="T232" s="251"/>
      <c r="U232" s="251"/>
      <c r="V232" s="251"/>
      <c r="W232" s="251"/>
      <c r="X232" s="251"/>
      <c r="Y232" s="251"/>
      <c r="Z232" s="251"/>
      <c r="AA232" s="251"/>
      <c r="AB232" s="251"/>
      <c r="AC232" s="251"/>
      <c r="AD232" s="251"/>
    </row>
    <row r="233" spans="6:30">
      <c r="F233" s="251"/>
      <c r="G233" s="251"/>
      <c r="H233" s="251"/>
      <c r="I233" s="251"/>
      <c r="J233" s="251"/>
      <c r="K233" s="251"/>
      <c r="L233" s="251"/>
      <c r="M233" s="251"/>
      <c r="N233" s="251"/>
      <c r="O233" s="251"/>
      <c r="P233" s="251"/>
      <c r="Q233" s="251"/>
      <c r="R233" s="251"/>
      <c r="S233" s="251"/>
      <c r="T233" s="251"/>
      <c r="U233" s="251"/>
      <c r="V233" s="251"/>
      <c r="W233" s="251"/>
      <c r="X233" s="251"/>
      <c r="Y233" s="251"/>
      <c r="Z233" s="251"/>
      <c r="AA233" s="251"/>
      <c r="AB233" s="251"/>
      <c r="AC233" s="251"/>
      <c r="AD233" s="251"/>
    </row>
    <row r="234" spans="6:30">
      <c r="F234" s="251"/>
      <c r="G234" s="251"/>
      <c r="H234" s="251"/>
      <c r="I234" s="251"/>
      <c r="J234" s="251"/>
      <c r="K234" s="251"/>
      <c r="L234" s="251"/>
      <c r="M234" s="251"/>
      <c r="N234" s="251"/>
      <c r="O234" s="251"/>
      <c r="P234" s="251"/>
      <c r="Q234" s="251"/>
      <c r="R234" s="251"/>
      <c r="S234" s="251"/>
      <c r="T234" s="251"/>
      <c r="U234" s="251"/>
      <c r="V234" s="251"/>
      <c r="W234" s="251"/>
      <c r="X234" s="251"/>
      <c r="Y234" s="251"/>
      <c r="Z234" s="251"/>
      <c r="AA234" s="251"/>
      <c r="AB234" s="251"/>
      <c r="AC234" s="251"/>
      <c r="AD234" s="251"/>
    </row>
    <row r="235" spans="6:30">
      <c r="F235" s="251"/>
      <c r="G235" s="251"/>
      <c r="H235" s="251"/>
      <c r="I235" s="251"/>
      <c r="J235" s="251"/>
      <c r="K235" s="251"/>
      <c r="L235" s="251"/>
      <c r="M235" s="251"/>
      <c r="N235" s="251"/>
      <c r="O235" s="251"/>
      <c r="P235" s="251"/>
      <c r="Q235" s="251"/>
      <c r="R235" s="251"/>
      <c r="S235" s="251"/>
      <c r="T235" s="251"/>
      <c r="U235" s="251"/>
      <c r="V235" s="251"/>
      <c r="W235" s="251"/>
      <c r="X235" s="251"/>
      <c r="Y235" s="251"/>
      <c r="Z235" s="251"/>
      <c r="AA235" s="251"/>
      <c r="AB235" s="251"/>
      <c r="AC235" s="251"/>
      <c r="AD235" s="251"/>
    </row>
    <row r="236" spans="6:30">
      <c r="F236" s="251"/>
      <c r="G236" s="251"/>
      <c r="H236" s="251"/>
      <c r="I236" s="251"/>
      <c r="J236" s="251"/>
      <c r="K236" s="251"/>
      <c r="L236" s="251"/>
      <c r="M236" s="251"/>
      <c r="N236" s="251"/>
      <c r="O236" s="251"/>
      <c r="P236" s="251"/>
      <c r="Q236" s="251"/>
      <c r="R236" s="251"/>
      <c r="S236" s="251"/>
      <c r="T236" s="251"/>
      <c r="U236" s="251"/>
      <c r="V236" s="251"/>
      <c r="W236" s="251"/>
      <c r="X236" s="251"/>
      <c r="Y236" s="251"/>
      <c r="Z236" s="251"/>
      <c r="AA236" s="251"/>
      <c r="AB236" s="251"/>
      <c r="AC236" s="251"/>
      <c r="AD236" s="251"/>
    </row>
    <row r="237" spans="6:30">
      <c r="F237" s="251"/>
      <c r="G237" s="251"/>
      <c r="H237" s="251"/>
      <c r="I237" s="251"/>
      <c r="J237" s="251"/>
      <c r="K237" s="251"/>
      <c r="L237" s="251"/>
      <c r="M237" s="251"/>
      <c r="N237" s="251"/>
      <c r="O237" s="251"/>
      <c r="P237" s="251"/>
      <c r="Q237" s="251"/>
      <c r="R237" s="251"/>
      <c r="S237" s="251"/>
      <c r="T237" s="251"/>
      <c r="U237" s="251"/>
      <c r="V237" s="251"/>
      <c r="W237" s="251"/>
      <c r="X237" s="251"/>
      <c r="Y237" s="251"/>
      <c r="Z237" s="251"/>
      <c r="AA237" s="251"/>
      <c r="AB237" s="251"/>
      <c r="AC237" s="251"/>
      <c r="AD237" s="251"/>
    </row>
    <row r="238" spans="6:30">
      <c r="F238" s="251"/>
      <c r="G238" s="251"/>
      <c r="H238" s="251"/>
      <c r="I238" s="251"/>
      <c r="J238" s="251"/>
      <c r="K238" s="251"/>
      <c r="L238" s="251"/>
      <c r="M238" s="251"/>
      <c r="N238" s="251"/>
      <c r="O238" s="251"/>
      <c r="P238" s="251"/>
      <c r="Q238" s="251"/>
      <c r="R238" s="251"/>
      <c r="S238" s="251"/>
      <c r="T238" s="251"/>
      <c r="U238" s="251"/>
      <c r="V238" s="251"/>
      <c r="W238" s="251"/>
      <c r="X238" s="251"/>
      <c r="Y238" s="251"/>
      <c r="Z238" s="251"/>
      <c r="AA238" s="251"/>
      <c r="AB238" s="251"/>
      <c r="AC238" s="251"/>
      <c r="AD238" s="251"/>
    </row>
    <row r="239" spans="6:30">
      <c r="F239" s="251"/>
      <c r="G239" s="251"/>
      <c r="H239" s="251"/>
      <c r="I239" s="251"/>
      <c r="J239" s="251"/>
      <c r="K239" s="251"/>
      <c r="L239" s="251"/>
      <c r="M239" s="251"/>
      <c r="N239" s="251"/>
      <c r="O239" s="251"/>
      <c r="P239" s="251"/>
      <c r="Q239" s="251"/>
      <c r="R239" s="251"/>
      <c r="S239" s="251"/>
      <c r="T239" s="251"/>
      <c r="U239" s="251"/>
      <c r="V239" s="251"/>
      <c r="W239" s="251"/>
      <c r="X239" s="251"/>
      <c r="Y239" s="251"/>
      <c r="Z239" s="251"/>
      <c r="AA239" s="251"/>
      <c r="AB239" s="251"/>
      <c r="AC239" s="251"/>
      <c r="AD239" s="251"/>
    </row>
    <row r="240" spans="6:30">
      <c r="F240" s="251"/>
      <c r="G240" s="251"/>
      <c r="H240" s="251"/>
      <c r="I240" s="251"/>
      <c r="J240" s="251"/>
      <c r="K240" s="251"/>
      <c r="L240" s="251"/>
      <c r="M240" s="251"/>
      <c r="N240" s="251"/>
      <c r="O240" s="251"/>
      <c r="P240" s="251"/>
      <c r="Q240" s="251"/>
      <c r="R240" s="251"/>
      <c r="S240" s="251"/>
      <c r="T240" s="251"/>
      <c r="U240" s="251"/>
      <c r="V240" s="251"/>
      <c r="W240" s="251"/>
      <c r="X240" s="251"/>
      <c r="Y240" s="251"/>
      <c r="Z240" s="251"/>
      <c r="AA240" s="251"/>
      <c r="AB240" s="251"/>
      <c r="AC240" s="251"/>
      <c r="AD240" s="251"/>
    </row>
    <row r="241" spans="6:30">
      <c r="F241" s="251"/>
      <c r="G241" s="251"/>
      <c r="H241" s="251"/>
      <c r="I241" s="251"/>
      <c r="J241" s="251"/>
      <c r="K241" s="251"/>
      <c r="L241" s="251"/>
      <c r="M241" s="251"/>
      <c r="N241" s="251"/>
      <c r="O241" s="251"/>
      <c r="P241" s="251"/>
      <c r="Q241" s="251"/>
      <c r="R241" s="251"/>
      <c r="S241" s="251"/>
      <c r="T241" s="251"/>
      <c r="U241" s="251"/>
      <c r="V241" s="251"/>
      <c r="W241" s="251"/>
      <c r="X241" s="251"/>
      <c r="Y241" s="251"/>
      <c r="Z241" s="251"/>
      <c r="AA241" s="251"/>
      <c r="AB241" s="251"/>
      <c r="AC241" s="251"/>
      <c r="AD241" s="251"/>
    </row>
    <row r="242" spans="6:30">
      <c r="F242" s="251"/>
      <c r="G242" s="251"/>
      <c r="H242" s="251"/>
      <c r="I242" s="251"/>
      <c r="J242" s="251"/>
      <c r="K242" s="251"/>
      <c r="L242" s="251"/>
      <c r="M242" s="251"/>
      <c r="N242" s="251"/>
      <c r="O242" s="251"/>
      <c r="P242" s="251"/>
      <c r="Q242" s="251"/>
      <c r="R242" s="251"/>
      <c r="S242" s="251"/>
      <c r="T242" s="251"/>
      <c r="U242" s="251"/>
      <c r="V242" s="251"/>
      <c r="W242" s="251"/>
      <c r="X242" s="251"/>
      <c r="Y242" s="251"/>
      <c r="Z242" s="251"/>
      <c r="AA242" s="251"/>
      <c r="AB242" s="251"/>
      <c r="AC242" s="251"/>
      <c r="AD242" s="251"/>
    </row>
    <row r="243" spans="6:30">
      <c r="F243" s="251"/>
      <c r="G243" s="251"/>
      <c r="H243" s="251"/>
      <c r="I243" s="251"/>
      <c r="J243" s="251"/>
      <c r="K243" s="251"/>
      <c r="L243" s="251"/>
      <c r="M243" s="251"/>
      <c r="N243" s="251"/>
      <c r="O243" s="251"/>
      <c r="P243" s="251"/>
      <c r="Q243" s="251"/>
      <c r="R243" s="251"/>
      <c r="S243" s="251"/>
      <c r="T243" s="251"/>
      <c r="U243" s="251"/>
      <c r="V243" s="251"/>
      <c r="W243" s="251"/>
      <c r="X243" s="251"/>
      <c r="Y243" s="251"/>
      <c r="Z243" s="251"/>
      <c r="AA243" s="251"/>
      <c r="AB243" s="251"/>
      <c r="AC243" s="251"/>
      <c r="AD243" s="251"/>
    </row>
    <row r="244" spans="6:30">
      <c r="F244" s="251"/>
      <c r="G244" s="251"/>
      <c r="H244" s="251"/>
      <c r="I244" s="251"/>
      <c r="J244" s="251"/>
      <c r="K244" s="251"/>
      <c r="L244" s="251"/>
      <c r="M244" s="251"/>
      <c r="N244" s="251"/>
      <c r="O244" s="251"/>
      <c r="P244" s="251"/>
      <c r="Q244" s="251"/>
      <c r="R244" s="251"/>
      <c r="S244" s="251"/>
      <c r="T244" s="251"/>
      <c r="U244" s="251"/>
      <c r="V244" s="251"/>
      <c r="W244" s="251"/>
      <c r="X244" s="251"/>
      <c r="Y244" s="251"/>
      <c r="Z244" s="251"/>
      <c r="AA244" s="251"/>
      <c r="AB244" s="251"/>
      <c r="AC244" s="251"/>
      <c r="AD244" s="251"/>
    </row>
    <row r="245" spans="6:30">
      <c r="F245" s="251"/>
      <c r="G245" s="251"/>
      <c r="H245" s="251"/>
      <c r="I245" s="251"/>
      <c r="J245" s="251"/>
      <c r="K245" s="251"/>
      <c r="L245" s="251"/>
      <c r="M245" s="251"/>
      <c r="N245" s="251"/>
      <c r="O245" s="251"/>
      <c r="P245" s="251"/>
      <c r="Q245" s="251"/>
      <c r="R245" s="251"/>
      <c r="S245" s="251"/>
      <c r="T245" s="251"/>
      <c r="U245" s="251"/>
      <c r="V245" s="251"/>
      <c r="W245" s="251"/>
      <c r="X245" s="251"/>
      <c r="Y245" s="251"/>
      <c r="Z245" s="251"/>
      <c r="AA245" s="251"/>
      <c r="AB245" s="251"/>
      <c r="AC245" s="251"/>
      <c r="AD245" s="251"/>
    </row>
    <row r="246" spans="6:30">
      <c r="F246" s="251"/>
      <c r="G246" s="251"/>
      <c r="H246" s="251"/>
      <c r="I246" s="251"/>
      <c r="J246" s="251"/>
      <c r="K246" s="251"/>
      <c r="L246" s="251"/>
      <c r="M246" s="251"/>
      <c r="N246" s="251"/>
      <c r="O246" s="251"/>
      <c r="P246" s="251"/>
      <c r="Q246" s="251"/>
      <c r="R246" s="251"/>
      <c r="S246" s="251"/>
      <c r="T246" s="251"/>
      <c r="U246" s="251"/>
      <c r="V246" s="251"/>
      <c r="W246" s="251"/>
      <c r="X246" s="251"/>
      <c r="Y246" s="251"/>
      <c r="Z246" s="251"/>
      <c r="AA246" s="251"/>
      <c r="AB246" s="251"/>
      <c r="AC246" s="251"/>
      <c r="AD246" s="251"/>
    </row>
    <row r="247" spans="6:30">
      <c r="F247" s="251"/>
      <c r="G247" s="251"/>
      <c r="H247" s="251"/>
      <c r="I247" s="251"/>
      <c r="J247" s="251"/>
      <c r="K247" s="251"/>
      <c r="L247" s="251"/>
      <c r="M247" s="251"/>
      <c r="N247" s="251"/>
      <c r="O247" s="251"/>
      <c r="P247" s="251"/>
      <c r="Q247" s="251"/>
      <c r="R247" s="251"/>
      <c r="S247" s="251"/>
      <c r="T247" s="251"/>
      <c r="U247" s="251"/>
      <c r="V247" s="251"/>
      <c r="W247" s="251"/>
      <c r="X247" s="251"/>
      <c r="Y247" s="251"/>
      <c r="Z247" s="251"/>
      <c r="AA247" s="251"/>
      <c r="AB247" s="251"/>
      <c r="AC247" s="251"/>
      <c r="AD247" s="251"/>
    </row>
    <row r="248" spans="6:30">
      <c r="F248" s="251"/>
      <c r="G248" s="251"/>
      <c r="H248" s="251"/>
      <c r="I248" s="251"/>
      <c r="J248" s="251"/>
      <c r="K248" s="251"/>
      <c r="L248" s="251"/>
      <c r="M248" s="251"/>
      <c r="N248" s="251"/>
      <c r="O248" s="251"/>
      <c r="P248" s="251"/>
      <c r="Q248" s="251"/>
      <c r="R248" s="251"/>
      <c r="S248" s="251"/>
      <c r="T248" s="251"/>
      <c r="U248" s="251"/>
      <c r="V248" s="251"/>
      <c r="W248" s="251"/>
      <c r="X248" s="251"/>
      <c r="Y248" s="251"/>
      <c r="Z248" s="251"/>
      <c r="AA248" s="251"/>
      <c r="AB248" s="251"/>
      <c r="AC248" s="251"/>
      <c r="AD248" s="251"/>
    </row>
    <row r="249" spans="6:30">
      <c r="F249" s="251"/>
      <c r="G249" s="251"/>
      <c r="H249" s="251"/>
      <c r="I249" s="251"/>
      <c r="J249" s="251"/>
      <c r="K249" s="251"/>
      <c r="L249" s="251"/>
      <c r="M249" s="251"/>
      <c r="N249" s="251"/>
      <c r="O249" s="251"/>
      <c r="P249" s="251"/>
      <c r="Q249" s="251"/>
      <c r="R249" s="251"/>
      <c r="S249" s="251"/>
      <c r="T249" s="251"/>
      <c r="U249" s="251"/>
      <c r="V249" s="251"/>
      <c r="W249" s="251"/>
      <c r="X249" s="251"/>
      <c r="Y249" s="251"/>
      <c r="Z249" s="251"/>
      <c r="AA249" s="251"/>
      <c r="AB249" s="251"/>
      <c r="AC249" s="251"/>
      <c r="AD249" s="251"/>
    </row>
    <row r="250" spans="6:30">
      <c r="F250" s="251"/>
      <c r="G250" s="251"/>
      <c r="H250" s="251"/>
      <c r="I250" s="251"/>
      <c r="J250" s="251"/>
      <c r="K250" s="251"/>
      <c r="L250" s="251"/>
      <c r="M250" s="251"/>
      <c r="N250" s="251"/>
      <c r="O250" s="251"/>
      <c r="P250" s="251"/>
      <c r="Q250" s="251"/>
      <c r="R250" s="251"/>
      <c r="S250" s="251"/>
      <c r="T250" s="251"/>
      <c r="U250" s="251"/>
      <c r="V250" s="251"/>
      <c r="W250" s="251"/>
      <c r="X250" s="251"/>
      <c r="Y250" s="251"/>
      <c r="Z250" s="251"/>
      <c r="AA250" s="251"/>
      <c r="AB250" s="251"/>
      <c r="AC250" s="251"/>
      <c r="AD250" s="251"/>
    </row>
    <row r="251" spans="6:30">
      <c r="F251" s="251"/>
      <c r="G251" s="251"/>
      <c r="H251" s="251"/>
      <c r="I251" s="251"/>
      <c r="J251" s="251"/>
      <c r="K251" s="251"/>
      <c r="L251" s="251"/>
      <c r="M251" s="251"/>
      <c r="N251" s="251"/>
      <c r="O251" s="251"/>
      <c r="P251" s="251"/>
      <c r="Q251" s="251"/>
      <c r="R251" s="251"/>
      <c r="S251" s="251"/>
      <c r="T251" s="251"/>
      <c r="U251" s="251"/>
      <c r="V251" s="251"/>
      <c r="W251" s="251"/>
      <c r="X251" s="251"/>
      <c r="Y251" s="251"/>
      <c r="Z251" s="251"/>
      <c r="AA251" s="251"/>
      <c r="AB251" s="251"/>
      <c r="AC251" s="251"/>
      <c r="AD251" s="251"/>
    </row>
    <row r="252" spans="6:30">
      <c r="F252" s="251"/>
      <c r="G252" s="251"/>
      <c r="H252" s="251"/>
      <c r="I252" s="251"/>
      <c r="J252" s="251"/>
      <c r="K252" s="251"/>
      <c r="L252" s="251"/>
      <c r="M252" s="251"/>
      <c r="N252" s="251"/>
      <c r="O252" s="251"/>
      <c r="P252" s="251"/>
      <c r="Q252" s="251"/>
      <c r="R252" s="251"/>
      <c r="S252" s="251"/>
      <c r="T252" s="251"/>
      <c r="U252" s="251"/>
      <c r="V252" s="251"/>
      <c r="W252" s="251"/>
      <c r="X252" s="251"/>
      <c r="Y252" s="251"/>
      <c r="Z252" s="251"/>
      <c r="AA252" s="251"/>
      <c r="AB252" s="251"/>
      <c r="AC252" s="251"/>
      <c r="AD252" s="251"/>
    </row>
    <row r="253" spans="6:30">
      <c r="F253" s="251"/>
      <c r="G253" s="251"/>
      <c r="H253" s="251"/>
      <c r="I253" s="251"/>
      <c r="J253" s="251"/>
      <c r="K253" s="251"/>
      <c r="L253" s="251"/>
      <c r="M253" s="251"/>
      <c r="N253" s="251"/>
      <c r="O253" s="251"/>
      <c r="P253" s="251"/>
      <c r="Q253" s="251"/>
      <c r="R253" s="251"/>
      <c r="S253" s="251"/>
      <c r="T253" s="251"/>
      <c r="U253" s="251"/>
      <c r="V253" s="251"/>
      <c r="W253" s="251"/>
      <c r="X253" s="251"/>
      <c r="Y253" s="251"/>
      <c r="Z253" s="251"/>
      <c r="AA253" s="251"/>
      <c r="AB253" s="251"/>
      <c r="AC253" s="251"/>
      <c r="AD253" s="251"/>
    </row>
    <row r="254" spans="6:30">
      <c r="F254" s="251"/>
      <c r="G254" s="251"/>
      <c r="H254" s="251"/>
      <c r="I254" s="251"/>
      <c r="J254" s="251"/>
      <c r="K254" s="251"/>
      <c r="L254" s="251"/>
      <c r="M254" s="251"/>
      <c r="N254" s="251"/>
      <c r="O254" s="251"/>
      <c r="P254" s="251"/>
      <c r="Q254" s="251"/>
      <c r="R254" s="251"/>
      <c r="S254" s="251"/>
      <c r="T254" s="251"/>
      <c r="U254" s="251"/>
      <c r="V254" s="251"/>
      <c r="W254" s="251"/>
      <c r="X254" s="251"/>
      <c r="Y254" s="251"/>
      <c r="Z254" s="251"/>
      <c r="AA254" s="251"/>
      <c r="AB254" s="251"/>
      <c r="AC254" s="251"/>
      <c r="AD254" s="251"/>
    </row>
    <row r="255" spans="6:30">
      <c r="F255" s="251"/>
      <c r="G255" s="251"/>
      <c r="H255" s="251"/>
      <c r="I255" s="251"/>
      <c r="J255" s="251"/>
      <c r="K255" s="251"/>
      <c r="L255" s="251"/>
      <c r="M255" s="251"/>
      <c r="N255" s="251"/>
      <c r="O255" s="251"/>
      <c r="P255" s="251"/>
      <c r="Q255" s="251"/>
      <c r="R255" s="251"/>
      <c r="S255" s="251"/>
      <c r="T255" s="251"/>
      <c r="U255" s="251"/>
      <c r="V255" s="251"/>
      <c r="W255" s="251"/>
      <c r="X255" s="251"/>
      <c r="Y255" s="251"/>
      <c r="Z255" s="251"/>
      <c r="AA255" s="251"/>
      <c r="AB255" s="251"/>
      <c r="AC255" s="251"/>
      <c r="AD255" s="251"/>
    </row>
    <row r="256" spans="6:30">
      <c r="F256" s="251"/>
      <c r="G256" s="251"/>
      <c r="H256" s="251"/>
      <c r="I256" s="251"/>
      <c r="J256" s="251"/>
      <c r="K256" s="251"/>
      <c r="L256" s="251"/>
      <c r="M256" s="251"/>
      <c r="N256" s="251"/>
      <c r="O256" s="251"/>
      <c r="P256" s="251"/>
      <c r="Q256" s="251"/>
      <c r="R256" s="251"/>
      <c r="S256" s="251"/>
      <c r="T256" s="251"/>
      <c r="U256" s="251"/>
      <c r="V256" s="251"/>
      <c r="W256" s="251"/>
      <c r="X256" s="251"/>
      <c r="Y256" s="251"/>
      <c r="Z256" s="251"/>
      <c r="AA256" s="251"/>
      <c r="AB256" s="251"/>
      <c r="AC256" s="251"/>
      <c r="AD256" s="251"/>
    </row>
    <row r="257" spans="6:30">
      <c r="F257" s="251"/>
      <c r="G257" s="251"/>
      <c r="H257" s="251"/>
      <c r="I257" s="251"/>
      <c r="J257" s="251"/>
      <c r="K257" s="251"/>
      <c r="L257" s="251"/>
      <c r="M257" s="251"/>
      <c r="N257" s="251"/>
      <c r="O257" s="251"/>
      <c r="P257" s="251"/>
      <c r="Q257" s="251"/>
      <c r="R257" s="251"/>
      <c r="S257" s="251"/>
      <c r="T257" s="251"/>
      <c r="U257" s="251"/>
      <c r="V257" s="251"/>
      <c r="W257" s="251"/>
      <c r="X257" s="251"/>
      <c r="Y257" s="251"/>
      <c r="Z257" s="251"/>
      <c r="AA257" s="251"/>
      <c r="AB257" s="251"/>
      <c r="AC257" s="251"/>
      <c r="AD257" s="251"/>
    </row>
    <row r="258" spans="6:30">
      <c r="F258" s="251"/>
      <c r="G258" s="251"/>
      <c r="H258" s="251"/>
      <c r="I258" s="251"/>
      <c r="J258" s="251"/>
      <c r="K258" s="251"/>
      <c r="L258" s="251"/>
      <c r="M258" s="251"/>
      <c r="N258" s="251"/>
      <c r="O258" s="251"/>
      <c r="P258" s="251"/>
      <c r="Q258" s="251"/>
      <c r="R258" s="251"/>
      <c r="S258" s="251"/>
      <c r="T258" s="251"/>
      <c r="U258" s="251"/>
      <c r="V258" s="251"/>
      <c r="W258" s="251"/>
      <c r="X258" s="251"/>
      <c r="Y258" s="251"/>
      <c r="Z258" s="251"/>
      <c r="AA258" s="251"/>
      <c r="AB258" s="251"/>
      <c r="AC258" s="251"/>
      <c r="AD258" s="251"/>
    </row>
    <row r="259" spans="6:30">
      <c r="F259" s="251"/>
      <c r="G259" s="251"/>
      <c r="H259" s="251"/>
      <c r="I259" s="251"/>
      <c r="J259" s="251"/>
      <c r="K259" s="251"/>
      <c r="L259" s="251"/>
      <c r="M259" s="251"/>
      <c r="N259" s="251"/>
      <c r="O259" s="251"/>
      <c r="P259" s="251"/>
      <c r="Q259" s="251"/>
      <c r="R259" s="251"/>
      <c r="S259" s="251"/>
      <c r="T259" s="251"/>
      <c r="U259" s="251"/>
      <c r="V259" s="251"/>
      <c r="W259" s="251"/>
      <c r="X259" s="251"/>
      <c r="Y259" s="251"/>
      <c r="Z259" s="251"/>
      <c r="AA259" s="251"/>
      <c r="AB259" s="251"/>
      <c r="AC259" s="251"/>
      <c r="AD259" s="251"/>
    </row>
    <row r="260" spans="6:30">
      <c r="F260" s="251"/>
      <c r="G260" s="251"/>
      <c r="H260" s="251"/>
      <c r="I260" s="251"/>
      <c r="J260" s="251"/>
      <c r="K260" s="251"/>
      <c r="L260" s="251"/>
      <c r="M260" s="251"/>
      <c r="N260" s="251"/>
      <c r="O260" s="251"/>
      <c r="P260" s="251"/>
      <c r="Q260" s="251"/>
      <c r="R260" s="251"/>
      <c r="S260" s="251"/>
      <c r="T260" s="251"/>
      <c r="U260" s="251"/>
      <c r="V260" s="251"/>
      <c r="W260" s="251"/>
      <c r="X260" s="251"/>
      <c r="Y260" s="251"/>
      <c r="Z260" s="251"/>
      <c r="AA260" s="251"/>
      <c r="AB260" s="251"/>
      <c r="AC260" s="251"/>
      <c r="AD260" s="251"/>
    </row>
    <row r="261" spans="6:30">
      <c r="F261" s="251"/>
      <c r="G261" s="251"/>
      <c r="H261" s="251"/>
      <c r="I261" s="251"/>
      <c r="J261" s="251"/>
      <c r="K261" s="251"/>
      <c r="L261" s="251"/>
      <c r="M261" s="251"/>
      <c r="N261" s="251"/>
      <c r="O261" s="251"/>
      <c r="P261" s="251"/>
      <c r="Q261" s="251"/>
      <c r="R261" s="251"/>
      <c r="S261" s="251"/>
      <c r="T261" s="251"/>
      <c r="U261" s="251"/>
      <c r="V261" s="251"/>
      <c r="W261" s="251"/>
      <c r="X261" s="251"/>
      <c r="Y261" s="251"/>
      <c r="Z261" s="251"/>
      <c r="AA261" s="251"/>
      <c r="AB261" s="251"/>
      <c r="AC261" s="251"/>
      <c r="AD261" s="251"/>
    </row>
    <row r="262" spans="6:30">
      <c r="F262" s="251"/>
      <c r="G262" s="251"/>
      <c r="H262" s="251"/>
      <c r="I262" s="251"/>
      <c r="J262" s="251"/>
      <c r="K262" s="251"/>
      <c r="L262" s="251"/>
      <c r="M262" s="251"/>
      <c r="N262" s="251"/>
      <c r="O262" s="251"/>
      <c r="P262" s="251"/>
      <c r="Q262" s="251"/>
      <c r="R262" s="251"/>
      <c r="S262" s="251"/>
      <c r="T262" s="251"/>
      <c r="U262" s="251"/>
      <c r="V262" s="251"/>
      <c r="W262" s="251"/>
      <c r="X262" s="251"/>
      <c r="Y262" s="251"/>
      <c r="Z262" s="251"/>
      <c r="AA262" s="251"/>
      <c r="AB262" s="251"/>
      <c r="AC262" s="251"/>
      <c r="AD262" s="251"/>
    </row>
    <row r="263" spans="6:30">
      <c r="F263" s="251"/>
      <c r="G263" s="251"/>
      <c r="H263" s="251"/>
      <c r="I263" s="251"/>
      <c r="J263" s="251"/>
      <c r="K263" s="251"/>
      <c r="L263" s="251"/>
      <c r="M263" s="251"/>
      <c r="N263" s="251"/>
      <c r="O263" s="251"/>
      <c r="P263" s="251"/>
      <c r="Q263" s="251"/>
      <c r="R263" s="251"/>
      <c r="S263" s="251"/>
      <c r="T263" s="251"/>
      <c r="U263" s="251"/>
      <c r="V263" s="251"/>
      <c r="W263" s="251"/>
      <c r="X263" s="251"/>
      <c r="Y263" s="251"/>
      <c r="Z263" s="251"/>
      <c r="AA263" s="251"/>
      <c r="AB263" s="251"/>
      <c r="AC263" s="251"/>
      <c r="AD263" s="251"/>
    </row>
    <row r="264" spans="6:30">
      <c r="F264" s="251"/>
      <c r="G264" s="251"/>
      <c r="H264" s="251"/>
      <c r="I264" s="251"/>
      <c r="J264" s="251"/>
      <c r="K264" s="251"/>
      <c r="L264" s="251"/>
      <c r="M264" s="251"/>
      <c r="N264" s="251"/>
      <c r="O264" s="251"/>
      <c r="P264" s="251"/>
      <c r="Q264" s="251"/>
      <c r="R264" s="251"/>
      <c r="S264" s="251"/>
      <c r="T264" s="251"/>
      <c r="U264" s="251"/>
      <c r="V264" s="251"/>
      <c r="W264" s="251"/>
      <c r="X264" s="251"/>
      <c r="Y264" s="251"/>
      <c r="Z264" s="251"/>
      <c r="AA264" s="251"/>
      <c r="AB264" s="251"/>
      <c r="AC264" s="251"/>
      <c r="AD264" s="251"/>
    </row>
    <row r="265" spans="6:30">
      <c r="F265" s="251"/>
      <c r="G265" s="251"/>
      <c r="H265" s="251"/>
      <c r="I265" s="251"/>
      <c r="J265" s="251"/>
      <c r="K265" s="251"/>
      <c r="L265" s="251"/>
      <c r="M265" s="251"/>
      <c r="N265" s="251"/>
      <c r="O265" s="251"/>
      <c r="P265" s="251"/>
      <c r="Q265" s="251"/>
      <c r="R265" s="251"/>
      <c r="S265" s="251"/>
      <c r="T265" s="251"/>
      <c r="U265" s="251"/>
      <c r="V265" s="251"/>
      <c r="W265" s="251"/>
      <c r="X265" s="251"/>
      <c r="Y265" s="251"/>
      <c r="Z265" s="251"/>
      <c r="AA265" s="251"/>
      <c r="AB265" s="251"/>
      <c r="AC265" s="251"/>
      <c r="AD265" s="251"/>
    </row>
    <row r="266" spans="6:30">
      <c r="F266" s="251"/>
      <c r="G266" s="251"/>
      <c r="H266" s="251"/>
      <c r="I266" s="251"/>
      <c r="J266" s="251"/>
      <c r="K266" s="251"/>
      <c r="L266" s="251"/>
      <c r="M266" s="251"/>
      <c r="N266" s="251"/>
      <c r="O266" s="251"/>
      <c r="P266" s="251"/>
      <c r="Q266" s="251"/>
      <c r="R266" s="251"/>
      <c r="S266" s="251"/>
      <c r="T266" s="251"/>
      <c r="U266" s="251"/>
      <c r="V266" s="251"/>
      <c r="W266" s="251"/>
      <c r="X266" s="251"/>
      <c r="Y266" s="251"/>
      <c r="Z266" s="251"/>
      <c r="AA266" s="251"/>
      <c r="AB266" s="251"/>
      <c r="AC266" s="251"/>
      <c r="AD266" s="251"/>
    </row>
    <row r="267" spans="6:30">
      <c r="F267" s="251"/>
      <c r="G267" s="251"/>
      <c r="H267" s="251"/>
      <c r="I267" s="251"/>
      <c r="J267" s="251"/>
      <c r="K267" s="251"/>
      <c r="L267" s="251"/>
      <c r="M267" s="251"/>
      <c r="N267" s="251"/>
      <c r="O267" s="251"/>
      <c r="P267" s="251"/>
      <c r="Q267" s="251"/>
      <c r="R267" s="251"/>
      <c r="S267" s="251"/>
      <c r="T267" s="251"/>
      <c r="U267" s="251"/>
      <c r="V267" s="251"/>
      <c r="W267" s="251"/>
      <c r="X267" s="251"/>
      <c r="Y267" s="251"/>
      <c r="Z267" s="251"/>
      <c r="AA267" s="251"/>
      <c r="AB267" s="251"/>
      <c r="AC267" s="251"/>
      <c r="AD267" s="251"/>
    </row>
    <row r="268" spans="6:30">
      <c r="F268" s="251"/>
      <c r="G268" s="251"/>
      <c r="H268" s="251"/>
      <c r="I268" s="251"/>
      <c r="J268" s="251"/>
      <c r="K268" s="251"/>
      <c r="L268" s="251"/>
      <c r="M268" s="251"/>
      <c r="N268" s="251"/>
      <c r="O268" s="251"/>
      <c r="P268" s="251"/>
      <c r="Q268" s="251"/>
      <c r="R268" s="251"/>
      <c r="S268" s="251"/>
      <c r="T268" s="251"/>
      <c r="U268" s="251"/>
      <c r="V268" s="251"/>
      <c r="W268" s="251"/>
      <c r="X268" s="251"/>
      <c r="Y268" s="251"/>
      <c r="Z268" s="251"/>
      <c r="AA268" s="251"/>
      <c r="AB268" s="251"/>
      <c r="AC268" s="251"/>
      <c r="AD268" s="251"/>
    </row>
    <row r="269" spans="6:30">
      <c r="F269" s="251"/>
      <c r="G269" s="251"/>
      <c r="H269" s="251"/>
      <c r="I269" s="251"/>
      <c r="J269" s="251"/>
      <c r="K269" s="251"/>
      <c r="L269" s="251"/>
      <c r="M269" s="251"/>
      <c r="N269" s="251"/>
      <c r="O269" s="251"/>
      <c r="P269" s="251"/>
      <c r="Q269" s="251"/>
      <c r="R269" s="251"/>
      <c r="S269" s="251"/>
      <c r="T269" s="251"/>
      <c r="U269" s="251"/>
      <c r="V269" s="251"/>
      <c r="W269" s="251"/>
      <c r="X269" s="251"/>
      <c r="Y269" s="251"/>
      <c r="Z269" s="251"/>
      <c r="AA269" s="251"/>
      <c r="AB269" s="251"/>
      <c r="AC269" s="251"/>
      <c r="AD269" s="251"/>
    </row>
    <row r="270" spans="6:30">
      <c r="F270" s="251"/>
      <c r="G270" s="251"/>
      <c r="H270" s="251"/>
      <c r="I270" s="251"/>
      <c r="J270" s="251"/>
      <c r="K270" s="251"/>
      <c r="L270" s="251"/>
      <c r="M270" s="251"/>
      <c r="N270" s="251"/>
      <c r="O270" s="251"/>
      <c r="P270" s="251"/>
      <c r="Q270" s="251"/>
      <c r="R270" s="251"/>
      <c r="S270" s="251"/>
      <c r="T270" s="251"/>
      <c r="U270" s="251"/>
      <c r="V270" s="251"/>
      <c r="W270" s="251"/>
      <c r="X270" s="251"/>
      <c r="Y270" s="251"/>
      <c r="Z270" s="251"/>
      <c r="AA270" s="251"/>
      <c r="AB270" s="251"/>
      <c r="AC270" s="251"/>
      <c r="AD270" s="251"/>
    </row>
    <row r="271" spans="6:30">
      <c r="F271" s="251"/>
      <c r="G271" s="251"/>
      <c r="H271" s="251"/>
      <c r="I271" s="251"/>
      <c r="J271" s="251"/>
      <c r="K271" s="251"/>
      <c r="L271" s="251"/>
      <c r="M271" s="251"/>
      <c r="N271" s="251"/>
      <c r="O271" s="251"/>
      <c r="P271" s="251"/>
      <c r="Q271" s="251"/>
      <c r="R271" s="251"/>
      <c r="S271" s="251"/>
      <c r="T271" s="251"/>
      <c r="U271" s="251"/>
      <c r="V271" s="251"/>
      <c r="W271" s="251"/>
      <c r="X271" s="251"/>
      <c r="Y271" s="251"/>
      <c r="Z271" s="251"/>
      <c r="AA271" s="251"/>
      <c r="AB271" s="251"/>
      <c r="AC271" s="251"/>
      <c r="AD271" s="251"/>
    </row>
    <row r="272" spans="6:30">
      <c r="F272" s="251"/>
      <c r="G272" s="251"/>
      <c r="H272" s="251"/>
      <c r="I272" s="251"/>
      <c r="J272" s="251"/>
      <c r="K272" s="251"/>
      <c r="L272" s="251"/>
      <c r="M272" s="251"/>
      <c r="N272" s="251"/>
      <c r="O272" s="251"/>
      <c r="P272" s="251"/>
      <c r="Q272" s="251"/>
      <c r="R272" s="251"/>
      <c r="S272" s="251"/>
      <c r="T272" s="251"/>
      <c r="U272" s="251"/>
      <c r="V272" s="251"/>
      <c r="W272" s="251"/>
      <c r="X272" s="251"/>
      <c r="Y272" s="251"/>
      <c r="Z272" s="251"/>
      <c r="AA272" s="251"/>
      <c r="AB272" s="251"/>
      <c r="AC272" s="251"/>
      <c r="AD272" s="251"/>
    </row>
    <row r="273" spans="6:30">
      <c r="F273" s="251"/>
      <c r="G273" s="251"/>
      <c r="H273" s="251"/>
      <c r="I273" s="251"/>
      <c r="J273" s="251"/>
      <c r="K273" s="251"/>
      <c r="L273" s="251"/>
      <c r="M273" s="251"/>
      <c r="N273" s="251"/>
      <c r="O273" s="251"/>
      <c r="P273" s="251"/>
      <c r="Q273" s="251"/>
      <c r="R273" s="251"/>
      <c r="S273" s="251"/>
      <c r="T273" s="251"/>
      <c r="U273" s="251"/>
      <c r="V273" s="251"/>
      <c r="W273" s="251"/>
      <c r="X273" s="251"/>
      <c r="Y273" s="251"/>
      <c r="Z273" s="251"/>
      <c r="AA273" s="251"/>
      <c r="AB273" s="251"/>
      <c r="AC273" s="251"/>
      <c r="AD273" s="251"/>
    </row>
    <row r="274" spans="6:30">
      <c r="F274" s="251"/>
      <c r="G274" s="251"/>
      <c r="H274" s="251"/>
      <c r="I274" s="251"/>
      <c r="J274" s="251"/>
      <c r="K274" s="251"/>
      <c r="L274" s="251"/>
      <c r="M274" s="251"/>
      <c r="N274" s="251"/>
      <c r="O274" s="251"/>
      <c r="P274" s="251"/>
      <c r="Q274" s="251"/>
      <c r="R274" s="251"/>
      <c r="S274" s="251"/>
      <c r="T274" s="251"/>
      <c r="U274" s="251"/>
      <c r="V274" s="251"/>
      <c r="W274" s="251"/>
      <c r="X274" s="251"/>
      <c r="Y274" s="251"/>
      <c r="Z274" s="251"/>
      <c r="AA274" s="251"/>
      <c r="AB274" s="251"/>
      <c r="AC274" s="251"/>
      <c r="AD274" s="251"/>
    </row>
    <row r="275" spans="6:30">
      <c r="F275" s="251"/>
      <c r="G275" s="251"/>
      <c r="H275" s="251"/>
      <c r="I275" s="251"/>
      <c r="J275" s="251"/>
      <c r="K275" s="251"/>
      <c r="L275" s="251"/>
      <c r="M275" s="251"/>
      <c r="N275" s="251"/>
      <c r="O275" s="251"/>
      <c r="P275" s="251"/>
      <c r="Q275" s="251"/>
      <c r="R275" s="251"/>
      <c r="S275" s="251"/>
      <c r="T275" s="251"/>
      <c r="U275" s="251"/>
      <c r="V275" s="251"/>
      <c r="W275" s="251"/>
      <c r="X275" s="251"/>
      <c r="Y275" s="251"/>
      <c r="Z275" s="251"/>
      <c r="AA275" s="251"/>
      <c r="AB275" s="251"/>
      <c r="AC275" s="251"/>
      <c r="AD275" s="251"/>
    </row>
    <row r="276" spans="6:30">
      <c r="F276" s="251"/>
      <c r="G276" s="251"/>
      <c r="H276" s="251"/>
      <c r="I276" s="251"/>
      <c r="J276" s="251"/>
      <c r="K276" s="251"/>
      <c r="L276" s="251"/>
      <c r="M276" s="251"/>
      <c r="N276" s="251"/>
      <c r="O276" s="251"/>
      <c r="P276" s="251"/>
      <c r="Q276" s="251"/>
      <c r="R276" s="251"/>
      <c r="S276" s="251"/>
      <c r="T276" s="251"/>
      <c r="U276" s="251"/>
      <c r="V276" s="251"/>
      <c r="W276" s="251"/>
      <c r="X276" s="251"/>
      <c r="Y276" s="251"/>
      <c r="Z276" s="251"/>
      <c r="AA276" s="251"/>
      <c r="AB276" s="251"/>
      <c r="AC276" s="251"/>
      <c r="AD276" s="251"/>
    </row>
    <row r="277" spans="6:30">
      <c r="F277" s="251"/>
      <c r="G277" s="251"/>
      <c r="H277" s="251"/>
      <c r="I277" s="251"/>
      <c r="J277" s="251"/>
      <c r="K277" s="251"/>
      <c r="L277" s="251"/>
      <c r="M277" s="251"/>
      <c r="N277" s="251"/>
      <c r="O277" s="251"/>
      <c r="P277" s="251"/>
      <c r="Q277" s="251"/>
      <c r="R277" s="251"/>
      <c r="S277" s="251"/>
      <c r="T277" s="251"/>
      <c r="U277" s="251"/>
      <c r="V277" s="251"/>
      <c r="W277" s="251"/>
      <c r="X277" s="251"/>
      <c r="Y277" s="251"/>
      <c r="Z277" s="251"/>
      <c r="AA277" s="251"/>
      <c r="AB277" s="251"/>
      <c r="AC277" s="251"/>
      <c r="AD277" s="251"/>
    </row>
    <row r="278" spans="6:30">
      <c r="F278" s="251"/>
      <c r="G278" s="251"/>
      <c r="H278" s="251"/>
      <c r="I278" s="251"/>
      <c r="J278" s="251"/>
      <c r="K278" s="251"/>
      <c r="L278" s="251"/>
      <c r="M278" s="251"/>
      <c r="N278" s="251"/>
      <c r="O278" s="251"/>
      <c r="P278" s="251"/>
      <c r="Q278" s="251"/>
      <c r="R278" s="251"/>
      <c r="S278" s="251"/>
      <c r="T278" s="251"/>
      <c r="U278" s="251"/>
      <c r="V278" s="251"/>
      <c r="W278" s="251"/>
      <c r="X278" s="251"/>
      <c r="Y278" s="251"/>
      <c r="Z278" s="251"/>
      <c r="AA278" s="251"/>
      <c r="AB278" s="251"/>
      <c r="AC278" s="251"/>
      <c r="AD278" s="251"/>
    </row>
    <row r="279" spans="6:30">
      <c r="F279" s="251"/>
      <c r="G279" s="251"/>
      <c r="H279" s="251"/>
      <c r="I279" s="251"/>
      <c r="J279" s="251"/>
      <c r="K279" s="251"/>
      <c r="L279" s="251"/>
      <c r="M279" s="251"/>
      <c r="N279" s="251"/>
      <c r="O279" s="251"/>
      <c r="P279" s="251"/>
      <c r="Q279" s="251"/>
      <c r="R279" s="251"/>
      <c r="S279" s="251"/>
      <c r="T279" s="251"/>
      <c r="U279" s="251"/>
      <c r="V279" s="251"/>
      <c r="W279" s="251"/>
      <c r="X279" s="251"/>
      <c r="Y279" s="251"/>
      <c r="Z279" s="251"/>
      <c r="AA279" s="251"/>
      <c r="AB279" s="251"/>
      <c r="AC279" s="251"/>
      <c r="AD279" s="251"/>
    </row>
    <row r="280" spans="6:30">
      <c r="F280" s="251"/>
      <c r="G280" s="251"/>
      <c r="H280" s="251"/>
      <c r="I280" s="251"/>
      <c r="J280" s="251"/>
      <c r="K280" s="251"/>
      <c r="L280" s="251"/>
      <c r="M280" s="251"/>
      <c r="N280" s="251"/>
      <c r="O280" s="251"/>
      <c r="P280" s="251"/>
      <c r="Q280" s="251"/>
      <c r="R280" s="251"/>
      <c r="S280" s="251"/>
      <c r="T280" s="251"/>
      <c r="U280" s="251"/>
      <c r="V280" s="251"/>
      <c r="W280" s="251"/>
      <c r="X280" s="251"/>
      <c r="Y280" s="251"/>
      <c r="Z280" s="251"/>
      <c r="AA280" s="251"/>
      <c r="AB280" s="251"/>
      <c r="AC280" s="251"/>
      <c r="AD280" s="251"/>
    </row>
    <row r="281" spans="6:30">
      <c r="F281" s="251"/>
      <c r="G281" s="251"/>
      <c r="H281" s="251"/>
      <c r="I281" s="251"/>
      <c r="J281" s="251"/>
      <c r="K281" s="251"/>
      <c r="L281" s="251"/>
      <c r="M281" s="251"/>
      <c r="N281" s="251"/>
      <c r="O281" s="251"/>
      <c r="P281" s="251"/>
      <c r="Q281" s="251"/>
      <c r="R281" s="251"/>
      <c r="S281" s="251"/>
      <c r="T281" s="251"/>
      <c r="U281" s="251"/>
      <c r="V281" s="251"/>
      <c r="W281" s="251"/>
      <c r="X281" s="251"/>
      <c r="Y281" s="251"/>
      <c r="Z281" s="251"/>
      <c r="AA281" s="251"/>
      <c r="AB281" s="251"/>
      <c r="AC281" s="251"/>
      <c r="AD281" s="251"/>
    </row>
    <row r="282" spans="6:30">
      <c r="F282" s="251"/>
      <c r="G282" s="251"/>
      <c r="H282" s="251"/>
      <c r="I282" s="251"/>
      <c r="J282" s="251"/>
      <c r="K282" s="251"/>
      <c r="L282" s="251"/>
      <c r="M282" s="251"/>
      <c r="N282" s="251"/>
      <c r="O282" s="251"/>
      <c r="P282" s="251"/>
      <c r="Q282" s="251"/>
      <c r="R282" s="251"/>
      <c r="S282" s="251"/>
      <c r="T282" s="251"/>
      <c r="U282" s="251"/>
      <c r="V282" s="251"/>
      <c r="W282" s="251"/>
      <c r="X282" s="251"/>
      <c r="Y282" s="251"/>
      <c r="Z282" s="251"/>
      <c r="AA282" s="251"/>
      <c r="AB282" s="251"/>
      <c r="AC282" s="251"/>
      <c r="AD282" s="251"/>
    </row>
    <row r="283" spans="6:30">
      <c r="F283" s="251"/>
      <c r="G283" s="251"/>
      <c r="H283" s="251"/>
      <c r="I283" s="251"/>
      <c r="J283" s="251"/>
      <c r="K283" s="251"/>
      <c r="L283" s="251"/>
      <c r="M283" s="251"/>
      <c r="N283" s="251"/>
      <c r="O283" s="251"/>
      <c r="P283" s="251"/>
      <c r="Q283" s="251"/>
      <c r="R283" s="251"/>
      <c r="S283" s="251"/>
      <c r="T283" s="251"/>
      <c r="U283" s="251"/>
      <c r="V283" s="251"/>
      <c r="W283" s="251"/>
      <c r="X283" s="251"/>
      <c r="Y283" s="251"/>
      <c r="Z283" s="251"/>
      <c r="AA283" s="251"/>
      <c r="AB283" s="251"/>
      <c r="AC283" s="251"/>
      <c r="AD283" s="251"/>
    </row>
    <row r="284" spans="6:30">
      <c r="F284" s="251"/>
      <c r="G284" s="251"/>
      <c r="H284" s="251"/>
      <c r="I284" s="251"/>
      <c r="J284" s="251"/>
      <c r="K284" s="251"/>
      <c r="L284" s="251"/>
      <c r="M284" s="251"/>
      <c r="N284" s="251"/>
      <c r="O284" s="251"/>
      <c r="P284" s="251"/>
      <c r="Q284" s="251"/>
      <c r="R284" s="251"/>
      <c r="S284" s="251"/>
      <c r="T284" s="251"/>
      <c r="U284" s="251"/>
      <c r="V284" s="251"/>
      <c r="W284" s="251"/>
      <c r="X284" s="251"/>
      <c r="Y284" s="251"/>
      <c r="Z284" s="251"/>
      <c r="AA284" s="251"/>
      <c r="AB284" s="251"/>
      <c r="AC284" s="251"/>
      <c r="AD284" s="251"/>
    </row>
    <row r="285" spans="6:30">
      <c r="F285" s="251"/>
      <c r="G285" s="251"/>
      <c r="H285" s="251"/>
      <c r="I285" s="251"/>
      <c r="J285" s="251"/>
      <c r="K285" s="251"/>
      <c r="L285" s="251"/>
      <c r="M285" s="251"/>
      <c r="N285" s="251"/>
      <c r="O285" s="251"/>
      <c r="P285" s="251"/>
      <c r="Q285" s="251"/>
      <c r="R285" s="251"/>
      <c r="S285" s="251"/>
      <c r="T285" s="251"/>
      <c r="U285" s="251"/>
      <c r="V285" s="251"/>
      <c r="W285" s="251"/>
      <c r="X285" s="251"/>
      <c r="Y285" s="251"/>
      <c r="Z285" s="251"/>
      <c r="AA285" s="251"/>
      <c r="AB285" s="251"/>
      <c r="AC285" s="251"/>
      <c r="AD285" s="251"/>
    </row>
    <row r="286" spans="6:30">
      <c r="F286" s="251"/>
      <c r="G286" s="251"/>
      <c r="H286" s="251"/>
      <c r="I286" s="251"/>
      <c r="J286" s="251"/>
      <c r="K286" s="251"/>
      <c r="L286" s="251"/>
      <c r="M286" s="251"/>
      <c r="N286" s="251"/>
      <c r="O286" s="251"/>
      <c r="P286" s="251"/>
      <c r="Q286" s="251"/>
      <c r="R286" s="251"/>
      <c r="S286" s="251"/>
      <c r="T286" s="251"/>
      <c r="U286" s="251"/>
      <c r="V286" s="251"/>
      <c r="W286" s="251"/>
      <c r="X286" s="251"/>
      <c r="Y286" s="251"/>
      <c r="Z286" s="251"/>
      <c r="AA286" s="251"/>
      <c r="AB286" s="251"/>
      <c r="AC286" s="251"/>
      <c r="AD286" s="251"/>
    </row>
    <row r="287" spans="6:30">
      <c r="F287" s="251"/>
      <c r="G287" s="251"/>
      <c r="H287" s="251"/>
      <c r="I287" s="251"/>
      <c r="J287" s="251"/>
      <c r="K287" s="251"/>
      <c r="L287" s="251"/>
      <c r="M287" s="251"/>
      <c r="N287" s="251"/>
      <c r="O287" s="251"/>
      <c r="P287" s="251"/>
      <c r="Q287" s="251"/>
      <c r="R287" s="251"/>
      <c r="S287" s="251"/>
      <c r="T287" s="251"/>
      <c r="U287" s="251"/>
      <c r="V287" s="251"/>
      <c r="W287" s="251"/>
      <c r="X287" s="251"/>
      <c r="Y287" s="251"/>
      <c r="Z287" s="251"/>
      <c r="AA287" s="251"/>
      <c r="AB287" s="251"/>
      <c r="AC287" s="251"/>
      <c r="AD287" s="251"/>
    </row>
    <row r="288" spans="6:30">
      <c r="F288" s="251"/>
      <c r="G288" s="251"/>
      <c r="H288" s="251"/>
      <c r="I288" s="251"/>
      <c r="J288" s="251"/>
      <c r="K288" s="251"/>
      <c r="L288" s="251"/>
      <c r="M288" s="251"/>
      <c r="N288" s="251"/>
      <c r="O288" s="251"/>
      <c r="P288" s="251"/>
      <c r="Q288" s="251"/>
      <c r="R288" s="251"/>
      <c r="S288" s="251"/>
      <c r="T288" s="251"/>
      <c r="U288" s="251"/>
      <c r="V288" s="251"/>
      <c r="W288" s="251"/>
      <c r="X288" s="251"/>
      <c r="Y288" s="251"/>
      <c r="Z288" s="251"/>
      <c r="AA288" s="251"/>
      <c r="AB288" s="251"/>
      <c r="AC288" s="251"/>
      <c r="AD288" s="251"/>
    </row>
    <row r="289" spans="6:30">
      <c r="F289" s="251"/>
      <c r="G289" s="251"/>
      <c r="H289" s="251"/>
      <c r="I289" s="251"/>
      <c r="J289" s="251"/>
      <c r="K289" s="251"/>
      <c r="L289" s="251"/>
      <c r="M289" s="251"/>
      <c r="N289" s="251"/>
      <c r="O289" s="251"/>
      <c r="P289" s="251"/>
      <c r="Q289" s="251"/>
      <c r="R289" s="251"/>
      <c r="S289" s="251"/>
      <c r="T289" s="251"/>
      <c r="U289" s="251"/>
      <c r="V289" s="251"/>
      <c r="W289" s="251"/>
      <c r="X289" s="251"/>
      <c r="Y289" s="251"/>
      <c r="Z289" s="251"/>
      <c r="AA289" s="251"/>
      <c r="AB289" s="251"/>
      <c r="AC289" s="251"/>
      <c r="AD289" s="251"/>
    </row>
    <row r="290" spans="6:30">
      <c r="F290" s="251"/>
      <c r="G290" s="251"/>
      <c r="H290" s="251"/>
      <c r="I290" s="251"/>
      <c r="J290" s="251"/>
      <c r="K290" s="251"/>
      <c r="L290" s="251"/>
      <c r="M290" s="251"/>
      <c r="N290" s="251"/>
      <c r="O290" s="251"/>
      <c r="P290" s="251"/>
      <c r="Q290" s="251"/>
      <c r="R290" s="251"/>
      <c r="S290" s="251"/>
      <c r="T290" s="251"/>
      <c r="U290" s="251"/>
      <c r="V290" s="251"/>
      <c r="W290" s="251"/>
      <c r="X290" s="251"/>
      <c r="Y290" s="251"/>
      <c r="Z290" s="251"/>
      <c r="AA290" s="251"/>
      <c r="AB290" s="251"/>
      <c r="AC290" s="251"/>
      <c r="AD290" s="251"/>
    </row>
    <row r="291" spans="6:30">
      <c r="F291" s="251"/>
      <c r="G291" s="251"/>
      <c r="H291" s="251"/>
      <c r="I291" s="251"/>
      <c r="J291" s="251"/>
      <c r="K291" s="251"/>
      <c r="L291" s="251"/>
      <c r="M291" s="251"/>
      <c r="N291" s="251"/>
      <c r="O291" s="251"/>
      <c r="P291" s="251"/>
      <c r="Q291" s="251"/>
      <c r="R291" s="251"/>
      <c r="S291" s="251"/>
      <c r="T291" s="251"/>
      <c r="U291" s="251"/>
      <c r="V291" s="251"/>
      <c r="W291" s="251"/>
      <c r="X291" s="251"/>
      <c r="Y291" s="251"/>
      <c r="Z291" s="251"/>
      <c r="AA291" s="251"/>
      <c r="AB291" s="251"/>
      <c r="AC291" s="251"/>
      <c r="AD291" s="251"/>
    </row>
    <row r="292" spans="6:30">
      <c r="F292" s="251"/>
      <c r="G292" s="251"/>
      <c r="H292" s="251"/>
      <c r="I292" s="251"/>
      <c r="J292" s="251"/>
      <c r="K292" s="251"/>
      <c r="L292" s="251"/>
      <c r="M292" s="251"/>
      <c r="N292" s="251"/>
      <c r="O292" s="251"/>
      <c r="P292" s="251"/>
      <c r="Q292" s="251"/>
      <c r="R292" s="251"/>
      <c r="S292" s="251"/>
      <c r="T292" s="251"/>
      <c r="U292" s="251"/>
      <c r="V292" s="251"/>
      <c r="W292" s="251"/>
      <c r="X292" s="251"/>
      <c r="Y292" s="251"/>
      <c r="Z292" s="251"/>
      <c r="AA292" s="251"/>
      <c r="AB292" s="251"/>
      <c r="AC292" s="251"/>
      <c r="AD292" s="251"/>
    </row>
    <row r="293" spans="6:30">
      <c r="F293" s="251"/>
      <c r="G293" s="251"/>
      <c r="H293" s="251"/>
      <c r="I293" s="251"/>
      <c r="J293" s="251"/>
      <c r="K293" s="251"/>
      <c r="L293" s="251"/>
      <c r="M293" s="251"/>
      <c r="N293" s="251"/>
      <c r="O293" s="251"/>
      <c r="P293" s="251"/>
      <c r="Q293" s="251"/>
      <c r="R293" s="251"/>
      <c r="S293" s="251"/>
      <c r="T293" s="251"/>
      <c r="U293" s="251"/>
      <c r="V293" s="251"/>
      <c r="W293" s="251"/>
      <c r="X293" s="251"/>
      <c r="Y293" s="251"/>
      <c r="Z293" s="251"/>
      <c r="AA293" s="251"/>
      <c r="AB293" s="251"/>
      <c r="AC293" s="251"/>
      <c r="AD293" s="251"/>
    </row>
    <row r="294" spans="6:30">
      <c r="F294" s="251"/>
      <c r="G294" s="251"/>
      <c r="H294" s="251"/>
      <c r="I294" s="251"/>
      <c r="J294" s="251"/>
      <c r="K294" s="251"/>
      <c r="L294" s="251"/>
      <c r="M294" s="251"/>
      <c r="N294" s="251"/>
      <c r="O294" s="251"/>
      <c r="P294" s="251"/>
      <c r="Q294" s="251"/>
      <c r="R294" s="251"/>
      <c r="S294" s="251"/>
      <c r="T294" s="251"/>
      <c r="U294" s="251"/>
      <c r="V294" s="251"/>
      <c r="W294" s="251"/>
      <c r="X294" s="251"/>
      <c r="Y294" s="251"/>
      <c r="Z294" s="251"/>
      <c r="AA294" s="251"/>
      <c r="AB294" s="251"/>
      <c r="AC294" s="251"/>
      <c r="AD294" s="251"/>
    </row>
    <row r="295" spans="6:30">
      <c r="F295" s="251"/>
      <c r="G295" s="251"/>
      <c r="H295" s="251"/>
      <c r="I295" s="251"/>
      <c r="J295" s="251"/>
      <c r="K295" s="251"/>
      <c r="L295" s="251"/>
      <c r="M295" s="251"/>
      <c r="N295" s="251"/>
      <c r="O295" s="251"/>
      <c r="P295" s="251"/>
      <c r="Q295" s="251"/>
      <c r="R295" s="251"/>
      <c r="S295" s="251"/>
      <c r="T295" s="251"/>
      <c r="U295" s="251"/>
      <c r="V295" s="251"/>
      <c r="W295" s="251"/>
      <c r="X295" s="251"/>
      <c r="Y295" s="251"/>
      <c r="Z295" s="251"/>
      <c r="AA295" s="251"/>
      <c r="AB295" s="251"/>
      <c r="AC295" s="251"/>
      <c r="AD295" s="251"/>
    </row>
    <row r="296" spans="6:30">
      <c r="F296" s="251"/>
      <c r="G296" s="251"/>
      <c r="H296" s="251"/>
      <c r="I296" s="251"/>
      <c r="J296" s="251"/>
      <c r="K296" s="251"/>
      <c r="L296" s="251"/>
      <c r="M296" s="251"/>
      <c r="N296" s="251"/>
      <c r="O296" s="251"/>
      <c r="P296" s="251"/>
      <c r="Q296" s="251"/>
      <c r="R296" s="251"/>
      <c r="S296" s="251"/>
      <c r="T296" s="251"/>
      <c r="U296" s="251"/>
      <c r="V296" s="251"/>
      <c r="W296" s="251"/>
      <c r="X296" s="251"/>
      <c r="Y296" s="251"/>
      <c r="Z296" s="251"/>
      <c r="AA296" s="251"/>
      <c r="AB296" s="251"/>
      <c r="AC296" s="251"/>
      <c r="AD296" s="251"/>
    </row>
    <row r="297" spans="6:30">
      <c r="F297" s="251"/>
      <c r="G297" s="251"/>
      <c r="H297" s="251"/>
      <c r="I297" s="251"/>
      <c r="J297" s="251"/>
      <c r="K297" s="251"/>
      <c r="L297" s="251"/>
      <c r="M297" s="251"/>
      <c r="N297" s="251"/>
      <c r="O297" s="251"/>
      <c r="P297" s="251"/>
      <c r="Q297" s="251"/>
      <c r="R297" s="251"/>
      <c r="S297" s="251"/>
      <c r="T297" s="251"/>
      <c r="U297" s="251"/>
      <c r="V297" s="251"/>
      <c r="W297" s="251"/>
      <c r="X297" s="251"/>
      <c r="Y297" s="251"/>
      <c r="Z297" s="251"/>
      <c r="AA297" s="251"/>
      <c r="AB297" s="251"/>
      <c r="AC297" s="251"/>
      <c r="AD297" s="251"/>
    </row>
    <row r="298" spans="6:30">
      <c r="F298" s="251"/>
      <c r="G298" s="251"/>
      <c r="H298" s="251"/>
      <c r="I298" s="251"/>
      <c r="J298" s="251"/>
      <c r="K298" s="251"/>
      <c r="L298" s="251"/>
      <c r="M298" s="251"/>
      <c r="N298" s="251"/>
      <c r="O298" s="251"/>
      <c r="P298" s="251"/>
      <c r="Q298" s="251"/>
      <c r="R298" s="251"/>
      <c r="S298" s="251"/>
      <c r="T298" s="251"/>
      <c r="U298" s="251"/>
      <c r="V298" s="251"/>
      <c r="W298" s="251"/>
      <c r="X298" s="251"/>
      <c r="Y298" s="251"/>
      <c r="Z298" s="251"/>
      <c r="AA298" s="251"/>
      <c r="AB298" s="251"/>
      <c r="AC298" s="251"/>
      <c r="AD298" s="251"/>
    </row>
    <row r="299" spans="6:30">
      <c r="F299" s="251"/>
      <c r="G299" s="251"/>
      <c r="H299" s="251"/>
      <c r="I299" s="251"/>
      <c r="J299" s="251"/>
      <c r="K299" s="251"/>
      <c r="L299" s="251"/>
      <c r="M299" s="251"/>
      <c r="N299" s="251"/>
      <c r="O299" s="251"/>
      <c r="P299" s="251"/>
      <c r="Q299" s="251"/>
      <c r="R299" s="251"/>
      <c r="S299" s="251"/>
      <c r="T299" s="251"/>
      <c r="U299" s="251"/>
      <c r="V299" s="251"/>
      <c r="W299" s="251"/>
      <c r="X299" s="251"/>
      <c r="Y299" s="251"/>
      <c r="Z299" s="251"/>
      <c r="AA299" s="251"/>
      <c r="AB299" s="251"/>
      <c r="AC299" s="251"/>
      <c r="AD299" s="251"/>
    </row>
    <row r="300" spans="6:30">
      <c r="F300" s="251"/>
      <c r="G300" s="251"/>
      <c r="H300" s="251"/>
      <c r="I300" s="251"/>
      <c r="J300" s="251"/>
      <c r="K300" s="251"/>
      <c r="L300" s="251"/>
      <c r="M300" s="251"/>
      <c r="N300" s="251"/>
      <c r="O300" s="251"/>
      <c r="P300" s="251"/>
      <c r="Q300" s="251"/>
      <c r="R300" s="251"/>
      <c r="S300" s="251"/>
      <c r="T300" s="251"/>
      <c r="U300" s="251"/>
      <c r="V300" s="251"/>
      <c r="W300" s="251"/>
      <c r="X300" s="251"/>
      <c r="Y300" s="251"/>
      <c r="Z300" s="251"/>
      <c r="AA300" s="251"/>
      <c r="AB300" s="251"/>
      <c r="AC300" s="251"/>
      <c r="AD300" s="251"/>
    </row>
    <row r="301" spans="6:30">
      <c r="F301" s="251"/>
      <c r="G301" s="251"/>
      <c r="H301" s="251"/>
      <c r="I301" s="251"/>
      <c r="J301" s="251"/>
      <c r="K301" s="251"/>
      <c r="L301" s="251"/>
      <c r="M301" s="251"/>
      <c r="N301" s="251"/>
      <c r="O301" s="251"/>
      <c r="P301" s="251"/>
      <c r="Q301" s="251"/>
      <c r="R301" s="251"/>
      <c r="S301" s="251"/>
      <c r="T301" s="251"/>
      <c r="U301" s="251"/>
      <c r="V301" s="251"/>
      <c r="W301" s="251"/>
      <c r="X301" s="251"/>
      <c r="Y301" s="251"/>
      <c r="Z301" s="251"/>
      <c r="AA301" s="251"/>
      <c r="AB301" s="251"/>
      <c r="AC301" s="251"/>
      <c r="AD301" s="251"/>
    </row>
    <row r="302" spans="6:30">
      <c r="F302" s="251"/>
      <c r="G302" s="251"/>
      <c r="H302" s="251"/>
      <c r="I302" s="251"/>
      <c r="J302" s="251"/>
      <c r="K302" s="251"/>
      <c r="L302" s="251"/>
      <c r="M302" s="251"/>
      <c r="N302" s="251"/>
      <c r="O302" s="251"/>
      <c r="P302" s="251"/>
      <c r="Q302" s="251"/>
      <c r="R302" s="251"/>
      <c r="S302" s="251"/>
      <c r="T302" s="251"/>
      <c r="U302" s="251"/>
      <c r="V302" s="251"/>
      <c r="W302" s="251"/>
      <c r="X302" s="251"/>
      <c r="Y302" s="251"/>
      <c r="Z302" s="251"/>
      <c r="AA302" s="251"/>
      <c r="AB302" s="251"/>
      <c r="AC302" s="251"/>
      <c r="AD302" s="251"/>
    </row>
    <row r="303" spans="6:30">
      <c r="F303" s="251"/>
      <c r="G303" s="251"/>
      <c r="H303" s="251"/>
      <c r="I303" s="251"/>
      <c r="J303" s="251"/>
      <c r="K303" s="251"/>
      <c r="L303" s="251"/>
      <c r="M303" s="251"/>
      <c r="N303" s="251"/>
      <c r="O303" s="251"/>
      <c r="P303" s="251"/>
      <c r="Q303" s="251"/>
      <c r="R303" s="251"/>
      <c r="S303" s="251"/>
      <c r="T303" s="251"/>
      <c r="U303" s="251"/>
      <c r="V303" s="251"/>
      <c r="W303" s="251"/>
      <c r="X303" s="251"/>
      <c r="Y303" s="251"/>
      <c r="Z303" s="251"/>
      <c r="AA303" s="251"/>
      <c r="AB303" s="251"/>
      <c r="AC303" s="251"/>
      <c r="AD303" s="251"/>
    </row>
    <row r="304" spans="6:30">
      <c r="F304" s="251"/>
      <c r="G304" s="251"/>
      <c r="H304" s="251"/>
      <c r="I304" s="251"/>
      <c r="J304" s="251"/>
      <c r="K304" s="251"/>
      <c r="L304" s="251"/>
      <c r="M304" s="251"/>
      <c r="N304" s="251"/>
      <c r="O304" s="251"/>
      <c r="P304" s="251"/>
      <c r="Q304" s="251"/>
      <c r="R304" s="251"/>
      <c r="S304" s="251"/>
      <c r="T304" s="251"/>
      <c r="U304" s="251"/>
      <c r="V304" s="251"/>
      <c r="W304" s="251"/>
      <c r="X304" s="251"/>
      <c r="Y304" s="251"/>
      <c r="Z304" s="251"/>
      <c r="AA304" s="251"/>
      <c r="AB304" s="251"/>
      <c r="AC304" s="251"/>
      <c r="AD304" s="251"/>
    </row>
    <row r="305" spans="6:30">
      <c r="F305" s="251"/>
      <c r="G305" s="251"/>
      <c r="H305" s="251"/>
      <c r="I305" s="251"/>
      <c r="J305" s="251"/>
      <c r="K305" s="251"/>
      <c r="L305" s="251"/>
      <c r="M305" s="251"/>
      <c r="N305" s="251"/>
      <c r="O305" s="251"/>
      <c r="P305" s="251"/>
      <c r="Q305" s="251"/>
      <c r="R305" s="251"/>
      <c r="S305" s="251"/>
      <c r="T305" s="251"/>
      <c r="U305" s="251"/>
      <c r="V305" s="251"/>
      <c r="W305" s="251"/>
      <c r="X305" s="251"/>
      <c r="Y305" s="251"/>
      <c r="Z305" s="251"/>
      <c r="AA305" s="251"/>
      <c r="AB305" s="251"/>
      <c r="AC305" s="251"/>
      <c r="AD305" s="251"/>
    </row>
    <row r="306" spans="6:30">
      <c r="F306" s="251"/>
      <c r="G306" s="251"/>
      <c r="H306" s="251"/>
      <c r="I306" s="251"/>
      <c r="J306" s="251"/>
      <c r="K306" s="251"/>
      <c r="L306" s="251"/>
      <c r="M306" s="251"/>
      <c r="N306" s="251"/>
      <c r="O306" s="251"/>
      <c r="P306" s="251"/>
      <c r="Q306" s="251"/>
      <c r="R306" s="251"/>
      <c r="S306" s="251"/>
      <c r="T306" s="251"/>
      <c r="U306" s="251"/>
      <c r="V306" s="251"/>
      <c r="W306" s="251"/>
      <c r="X306" s="251"/>
      <c r="Y306" s="251"/>
      <c r="Z306" s="251"/>
      <c r="AA306" s="251"/>
      <c r="AB306" s="251"/>
      <c r="AC306" s="251"/>
      <c r="AD306" s="251"/>
    </row>
    <row r="307" spans="6:30">
      <c r="F307" s="251"/>
      <c r="G307" s="251"/>
      <c r="H307" s="251"/>
      <c r="I307" s="251"/>
      <c r="J307" s="251"/>
      <c r="K307" s="251"/>
      <c r="L307" s="251"/>
      <c r="M307" s="251"/>
      <c r="N307" s="251"/>
      <c r="O307" s="251"/>
      <c r="P307" s="251"/>
      <c r="Q307" s="251"/>
      <c r="R307" s="251"/>
      <c r="S307" s="251"/>
      <c r="T307" s="251"/>
      <c r="U307" s="251"/>
      <c r="V307" s="251"/>
      <c r="W307" s="251"/>
      <c r="X307" s="251"/>
      <c r="Y307" s="251"/>
      <c r="Z307" s="251"/>
      <c r="AA307" s="251"/>
      <c r="AB307" s="251"/>
      <c r="AC307" s="251"/>
      <c r="AD307" s="251"/>
    </row>
    <row r="308" spans="6:30">
      <c r="F308" s="251"/>
      <c r="G308" s="251"/>
      <c r="H308" s="251"/>
      <c r="I308" s="251"/>
      <c r="J308" s="251"/>
      <c r="K308" s="251"/>
      <c r="L308" s="251"/>
      <c r="M308" s="251"/>
      <c r="N308" s="251"/>
      <c r="O308" s="251"/>
      <c r="P308" s="251"/>
      <c r="Q308" s="251"/>
      <c r="R308" s="251"/>
      <c r="S308" s="251"/>
      <c r="T308" s="251"/>
      <c r="U308" s="251"/>
      <c r="V308" s="251"/>
      <c r="W308" s="251"/>
      <c r="X308" s="251"/>
      <c r="Y308" s="251"/>
      <c r="Z308" s="251"/>
      <c r="AA308" s="251"/>
      <c r="AB308" s="251"/>
      <c r="AC308" s="251"/>
      <c r="AD308" s="251"/>
    </row>
    <row r="309" spans="6:30">
      <c r="F309" s="251"/>
      <c r="G309" s="251"/>
      <c r="H309" s="251"/>
      <c r="I309" s="251"/>
      <c r="J309" s="251"/>
      <c r="K309" s="251"/>
      <c r="L309" s="251"/>
      <c r="M309" s="251"/>
      <c r="N309" s="251"/>
      <c r="O309" s="251"/>
      <c r="P309" s="251"/>
      <c r="Q309" s="251"/>
      <c r="R309" s="251"/>
      <c r="S309" s="251"/>
      <c r="T309" s="251"/>
      <c r="U309" s="251"/>
      <c r="V309" s="251"/>
      <c r="W309" s="251"/>
      <c r="X309" s="251"/>
      <c r="Y309" s="251"/>
      <c r="Z309" s="251"/>
      <c r="AA309" s="251"/>
      <c r="AB309" s="251"/>
      <c r="AC309" s="251"/>
      <c r="AD309" s="251"/>
    </row>
    <row r="310" spans="6:30">
      <c r="F310" s="251"/>
      <c r="G310" s="251"/>
      <c r="H310" s="251"/>
      <c r="I310" s="251"/>
      <c r="J310" s="251"/>
      <c r="K310" s="251"/>
      <c r="L310" s="251"/>
      <c r="M310" s="251"/>
      <c r="N310" s="251"/>
      <c r="O310" s="251"/>
      <c r="P310" s="251"/>
      <c r="Q310" s="251"/>
      <c r="R310" s="251"/>
      <c r="S310" s="251"/>
      <c r="T310" s="251"/>
      <c r="U310" s="251"/>
      <c r="V310" s="251"/>
      <c r="W310" s="251"/>
      <c r="X310" s="251"/>
      <c r="Y310" s="251"/>
      <c r="Z310" s="251"/>
      <c r="AA310" s="251"/>
      <c r="AB310" s="251"/>
      <c r="AC310" s="251"/>
      <c r="AD310" s="251"/>
    </row>
    <row r="311" spans="6:30">
      <c r="F311" s="251"/>
      <c r="G311" s="251"/>
      <c r="H311" s="251"/>
      <c r="I311" s="251"/>
      <c r="J311" s="251"/>
      <c r="K311" s="251"/>
      <c r="L311" s="251"/>
      <c r="M311" s="251"/>
      <c r="N311" s="251"/>
      <c r="O311" s="251"/>
      <c r="P311" s="251"/>
      <c r="Q311" s="251"/>
      <c r="R311" s="251"/>
      <c r="S311" s="251"/>
      <c r="T311" s="251"/>
      <c r="U311" s="251"/>
      <c r="V311" s="251"/>
      <c r="W311" s="251"/>
      <c r="X311" s="251"/>
      <c r="Y311" s="251"/>
      <c r="Z311" s="251"/>
      <c r="AA311" s="251"/>
      <c r="AB311" s="251"/>
      <c r="AC311" s="251"/>
      <c r="AD311" s="251"/>
    </row>
    <row r="312" spans="6:30">
      <c r="F312" s="251"/>
      <c r="G312" s="251"/>
      <c r="H312" s="251"/>
      <c r="I312" s="251"/>
      <c r="J312" s="251"/>
      <c r="K312" s="251"/>
      <c r="L312" s="251"/>
      <c r="M312" s="251"/>
      <c r="N312" s="251"/>
      <c r="O312" s="251"/>
      <c r="P312" s="251"/>
      <c r="Q312" s="251"/>
      <c r="R312" s="251"/>
      <c r="S312" s="251"/>
      <c r="T312" s="251"/>
      <c r="U312" s="251"/>
      <c r="V312" s="251"/>
      <c r="W312" s="251"/>
      <c r="X312" s="251"/>
      <c r="Y312" s="251"/>
      <c r="Z312" s="251"/>
      <c r="AA312" s="251"/>
      <c r="AB312" s="251"/>
      <c r="AC312" s="251"/>
      <c r="AD312" s="251"/>
    </row>
    <row r="313" spans="6:30">
      <c r="F313" s="251"/>
      <c r="G313" s="251"/>
      <c r="H313" s="251"/>
      <c r="I313" s="251"/>
      <c r="J313" s="251"/>
      <c r="K313" s="251"/>
      <c r="L313" s="251"/>
      <c r="M313" s="251"/>
      <c r="N313" s="251"/>
      <c r="O313" s="251"/>
      <c r="P313" s="251"/>
      <c r="Q313" s="251"/>
      <c r="R313" s="251"/>
      <c r="S313" s="251"/>
      <c r="T313" s="251"/>
      <c r="U313" s="251"/>
      <c r="V313" s="251"/>
      <c r="W313" s="251"/>
      <c r="X313" s="251"/>
      <c r="Y313" s="251"/>
      <c r="Z313" s="251"/>
      <c r="AA313" s="251"/>
      <c r="AB313" s="251"/>
      <c r="AC313" s="251"/>
      <c r="AD313" s="251"/>
    </row>
    <row r="314" spans="6:30">
      <c r="F314" s="251"/>
      <c r="G314" s="251"/>
      <c r="H314" s="251"/>
      <c r="I314" s="251"/>
      <c r="J314" s="251"/>
      <c r="K314" s="251"/>
      <c r="L314" s="251"/>
      <c r="M314" s="251"/>
      <c r="N314" s="251"/>
      <c r="O314" s="251"/>
      <c r="P314" s="251"/>
      <c r="Q314" s="251"/>
      <c r="R314" s="251"/>
      <c r="S314" s="251"/>
      <c r="T314" s="251"/>
      <c r="U314" s="251"/>
      <c r="V314" s="251"/>
      <c r="W314" s="251"/>
      <c r="X314" s="251"/>
      <c r="Y314" s="251"/>
      <c r="Z314" s="251"/>
      <c r="AA314" s="251"/>
      <c r="AB314" s="251"/>
      <c r="AC314" s="251"/>
      <c r="AD314" s="251"/>
    </row>
    <row r="315" spans="6:30">
      <c r="F315" s="251"/>
      <c r="G315" s="251"/>
      <c r="H315" s="251"/>
      <c r="I315" s="251"/>
      <c r="J315" s="251"/>
      <c r="K315" s="251"/>
      <c r="L315" s="251"/>
      <c r="M315" s="251"/>
      <c r="N315" s="251"/>
      <c r="O315" s="251"/>
      <c r="P315" s="251"/>
      <c r="Q315" s="251"/>
      <c r="R315" s="251"/>
      <c r="S315" s="251"/>
      <c r="T315" s="251"/>
      <c r="U315" s="251"/>
      <c r="V315" s="251"/>
      <c r="W315" s="251"/>
      <c r="X315" s="251"/>
      <c r="Y315" s="251"/>
      <c r="Z315" s="251"/>
      <c r="AA315" s="251"/>
      <c r="AB315" s="251"/>
      <c r="AC315" s="251"/>
      <c r="AD315" s="251"/>
    </row>
    <row r="316" spans="6:30">
      <c r="F316" s="251"/>
      <c r="G316" s="251"/>
      <c r="H316" s="251"/>
      <c r="I316" s="251"/>
      <c r="J316" s="251"/>
      <c r="K316" s="251"/>
      <c r="L316" s="251"/>
      <c r="M316" s="251"/>
      <c r="N316" s="251"/>
      <c r="O316" s="251"/>
      <c r="P316" s="251"/>
      <c r="Q316" s="251"/>
      <c r="R316" s="251"/>
      <c r="S316" s="251"/>
      <c r="T316" s="251"/>
      <c r="U316" s="251"/>
      <c r="V316" s="251"/>
      <c r="W316" s="251"/>
      <c r="X316" s="251"/>
      <c r="Y316" s="251"/>
      <c r="Z316" s="251"/>
      <c r="AA316" s="251"/>
      <c r="AB316" s="251"/>
      <c r="AC316" s="251"/>
      <c r="AD316" s="251"/>
    </row>
    <row r="317" spans="6:30">
      <c r="F317" s="251"/>
      <c r="G317" s="251"/>
      <c r="H317" s="251"/>
      <c r="I317" s="251"/>
      <c r="J317" s="251"/>
      <c r="K317" s="251"/>
      <c r="L317" s="251"/>
      <c r="M317" s="251"/>
      <c r="N317" s="251"/>
      <c r="O317" s="251"/>
      <c r="P317" s="251"/>
      <c r="Q317" s="251"/>
      <c r="R317" s="251"/>
      <c r="S317" s="251"/>
      <c r="T317" s="251"/>
      <c r="U317" s="251"/>
      <c r="V317" s="251"/>
      <c r="W317" s="251"/>
      <c r="X317" s="251"/>
      <c r="Y317" s="251"/>
      <c r="Z317" s="251"/>
      <c r="AA317" s="251"/>
      <c r="AB317" s="251"/>
      <c r="AC317" s="251"/>
      <c r="AD317" s="251"/>
    </row>
    <row r="318" spans="6:30">
      <c r="F318" s="251"/>
      <c r="G318" s="251"/>
      <c r="H318" s="251"/>
      <c r="I318" s="251"/>
      <c r="J318" s="251"/>
      <c r="K318" s="251"/>
      <c r="L318" s="251"/>
      <c r="M318" s="251"/>
      <c r="N318" s="251"/>
      <c r="O318" s="251"/>
      <c r="P318" s="251"/>
      <c r="Q318" s="251"/>
      <c r="R318" s="251"/>
      <c r="S318" s="251"/>
      <c r="T318" s="251"/>
      <c r="U318" s="251"/>
      <c r="V318" s="251"/>
      <c r="W318" s="251"/>
      <c r="X318" s="251"/>
      <c r="Y318" s="251"/>
      <c r="Z318" s="251"/>
      <c r="AA318" s="251"/>
      <c r="AB318" s="251"/>
      <c r="AC318" s="251"/>
      <c r="AD318" s="251"/>
    </row>
    <row r="319" spans="6:30">
      <c r="F319" s="251"/>
      <c r="G319" s="251"/>
      <c r="H319" s="251"/>
      <c r="I319" s="251"/>
      <c r="J319" s="251"/>
      <c r="K319" s="251"/>
      <c r="L319" s="251"/>
      <c r="M319" s="251"/>
      <c r="N319" s="251"/>
      <c r="O319" s="251"/>
      <c r="P319" s="251"/>
      <c r="Q319" s="251"/>
      <c r="R319" s="251"/>
      <c r="S319" s="251"/>
      <c r="T319" s="251"/>
      <c r="U319" s="251"/>
      <c r="V319" s="251"/>
      <c r="W319" s="251"/>
      <c r="X319" s="251"/>
      <c r="Y319" s="251"/>
      <c r="Z319" s="251"/>
      <c r="AA319" s="251"/>
      <c r="AB319" s="251"/>
      <c r="AC319" s="251"/>
      <c r="AD319" s="251"/>
    </row>
    <row r="320" spans="6:30">
      <c r="F320" s="251"/>
      <c r="G320" s="251"/>
      <c r="H320" s="251"/>
      <c r="I320" s="251"/>
      <c r="J320" s="251"/>
      <c r="K320" s="251"/>
      <c r="L320" s="251"/>
      <c r="M320" s="251"/>
      <c r="N320" s="251"/>
      <c r="O320" s="251"/>
      <c r="P320" s="251"/>
      <c r="Q320" s="251"/>
      <c r="R320" s="251"/>
      <c r="S320" s="251"/>
      <c r="T320" s="251"/>
      <c r="U320" s="251"/>
      <c r="V320" s="251"/>
      <c r="W320" s="251"/>
      <c r="X320" s="251"/>
      <c r="Y320" s="251"/>
      <c r="Z320" s="251"/>
      <c r="AA320" s="251"/>
      <c r="AB320" s="251"/>
      <c r="AC320" s="251"/>
      <c r="AD320" s="251"/>
    </row>
    <row r="321" spans="6:30">
      <c r="F321" s="251"/>
      <c r="G321" s="251"/>
      <c r="H321" s="251"/>
      <c r="I321" s="251"/>
      <c r="J321" s="251"/>
      <c r="K321" s="251"/>
      <c r="L321" s="251"/>
      <c r="M321" s="251"/>
      <c r="N321" s="251"/>
      <c r="O321" s="251"/>
      <c r="P321" s="251"/>
      <c r="Q321" s="251"/>
      <c r="R321" s="251"/>
      <c r="S321" s="251"/>
      <c r="T321" s="251"/>
      <c r="U321" s="251"/>
      <c r="V321" s="251"/>
      <c r="W321" s="251"/>
      <c r="X321" s="251"/>
      <c r="Y321" s="251"/>
      <c r="Z321" s="251"/>
      <c r="AA321" s="251"/>
      <c r="AB321" s="251"/>
      <c r="AC321" s="251"/>
      <c r="AD321" s="251"/>
    </row>
    <row r="322" spans="6:30">
      <c r="F322" s="251"/>
      <c r="G322" s="251"/>
      <c r="H322" s="251"/>
      <c r="I322" s="251"/>
      <c r="J322" s="251"/>
      <c r="K322" s="251"/>
      <c r="L322" s="251"/>
      <c r="M322" s="251"/>
      <c r="N322" s="251"/>
      <c r="O322" s="251"/>
      <c r="P322" s="251"/>
      <c r="Q322" s="251"/>
      <c r="R322" s="251"/>
      <c r="S322" s="251"/>
      <c r="T322" s="251"/>
      <c r="U322" s="251"/>
      <c r="V322" s="251"/>
      <c r="W322" s="251"/>
      <c r="X322" s="251"/>
      <c r="Y322" s="251"/>
      <c r="Z322" s="251"/>
      <c r="AA322" s="251"/>
      <c r="AB322" s="251"/>
      <c r="AC322" s="251"/>
      <c r="AD322" s="251"/>
    </row>
    <row r="323" spans="6:30">
      <c r="F323" s="251"/>
      <c r="G323" s="251"/>
      <c r="H323" s="251"/>
      <c r="I323" s="251"/>
      <c r="J323" s="251"/>
      <c r="K323" s="251"/>
      <c r="L323" s="251"/>
      <c r="M323" s="251"/>
      <c r="N323" s="251"/>
      <c r="O323" s="251"/>
      <c r="P323" s="251"/>
      <c r="Q323" s="251"/>
      <c r="R323" s="251"/>
      <c r="S323" s="251"/>
      <c r="T323" s="251"/>
      <c r="U323" s="251"/>
      <c r="V323" s="251"/>
      <c r="W323" s="251"/>
      <c r="X323" s="251"/>
      <c r="Y323" s="251"/>
      <c r="Z323" s="251"/>
      <c r="AA323" s="251"/>
      <c r="AB323" s="251"/>
      <c r="AC323" s="251"/>
      <c r="AD323" s="251"/>
    </row>
    <row r="324" spans="6:30">
      <c r="F324" s="251"/>
      <c r="G324" s="251"/>
      <c r="H324" s="251"/>
      <c r="I324" s="251"/>
      <c r="J324" s="251"/>
      <c r="K324" s="251"/>
      <c r="L324" s="251"/>
      <c r="M324" s="251"/>
      <c r="N324" s="251"/>
      <c r="O324" s="251"/>
      <c r="P324" s="251"/>
      <c r="Q324" s="251"/>
      <c r="R324" s="251"/>
      <c r="S324" s="251"/>
      <c r="T324" s="251"/>
      <c r="U324" s="251"/>
      <c r="V324" s="251"/>
      <c r="W324" s="251"/>
      <c r="X324" s="251"/>
      <c r="Y324" s="251"/>
      <c r="Z324" s="251"/>
      <c r="AA324" s="251"/>
      <c r="AB324" s="251"/>
      <c r="AC324" s="251"/>
      <c r="AD324" s="251"/>
    </row>
    <row r="325" spans="6:30">
      <c r="F325" s="251"/>
      <c r="G325" s="251"/>
      <c r="H325" s="251"/>
      <c r="I325" s="251"/>
      <c r="J325" s="251"/>
      <c r="K325" s="251"/>
      <c r="L325" s="251"/>
      <c r="M325" s="251"/>
      <c r="N325" s="251"/>
      <c r="O325" s="251"/>
      <c r="P325" s="251"/>
      <c r="Q325" s="251"/>
      <c r="R325" s="251"/>
      <c r="S325" s="251"/>
      <c r="T325" s="251"/>
      <c r="U325" s="251"/>
      <c r="V325" s="251"/>
      <c r="W325" s="251"/>
      <c r="X325" s="251"/>
      <c r="Y325" s="251"/>
      <c r="Z325" s="251"/>
      <c r="AA325" s="251"/>
      <c r="AB325" s="251"/>
      <c r="AC325" s="251"/>
      <c r="AD325" s="251"/>
    </row>
    <row r="326" spans="6:30">
      <c r="F326" s="251"/>
      <c r="G326" s="251"/>
      <c r="H326" s="251"/>
      <c r="I326" s="251"/>
      <c r="J326" s="251"/>
      <c r="K326" s="251"/>
      <c r="L326" s="251"/>
      <c r="M326" s="251"/>
      <c r="N326" s="251"/>
      <c r="O326" s="251"/>
      <c r="P326" s="251"/>
      <c r="Q326" s="251"/>
      <c r="R326" s="251"/>
      <c r="S326" s="251"/>
      <c r="T326" s="251"/>
      <c r="U326" s="251"/>
      <c r="V326" s="251"/>
      <c r="W326" s="251"/>
      <c r="X326" s="251"/>
      <c r="Y326" s="251"/>
      <c r="Z326" s="251"/>
      <c r="AA326" s="251"/>
      <c r="AB326" s="251"/>
      <c r="AC326" s="251"/>
      <c r="AD326" s="251"/>
    </row>
    <row r="327" spans="6:30">
      <c r="F327" s="251"/>
      <c r="G327" s="251"/>
      <c r="H327" s="251"/>
      <c r="I327" s="251"/>
      <c r="J327" s="251"/>
      <c r="K327" s="251"/>
      <c r="L327" s="251"/>
      <c r="M327" s="251"/>
      <c r="N327" s="251"/>
      <c r="O327" s="251"/>
      <c r="P327" s="251"/>
      <c r="Q327" s="251"/>
      <c r="R327" s="251"/>
      <c r="S327" s="251"/>
      <c r="T327" s="251"/>
      <c r="U327" s="251"/>
      <c r="V327" s="251"/>
      <c r="W327" s="251"/>
      <c r="X327" s="251"/>
      <c r="Y327" s="251"/>
      <c r="Z327" s="251"/>
      <c r="AA327" s="251"/>
      <c r="AB327" s="251"/>
      <c r="AC327" s="251"/>
      <c r="AD327" s="251"/>
    </row>
    <row r="328" spans="6:30">
      <c r="F328" s="251"/>
      <c r="G328" s="251"/>
      <c r="H328" s="251"/>
      <c r="I328" s="251"/>
      <c r="J328" s="251"/>
      <c r="K328" s="251"/>
      <c r="L328" s="251"/>
      <c r="M328" s="251"/>
      <c r="N328" s="251"/>
      <c r="O328" s="251"/>
      <c r="P328" s="251"/>
      <c r="Q328" s="251"/>
      <c r="R328" s="251"/>
      <c r="S328" s="251"/>
      <c r="T328" s="251"/>
      <c r="U328" s="251"/>
      <c r="V328" s="251"/>
      <c r="W328" s="251"/>
      <c r="X328" s="251"/>
      <c r="Y328" s="251"/>
      <c r="Z328" s="251"/>
      <c r="AA328" s="251"/>
      <c r="AB328" s="251"/>
      <c r="AC328" s="251"/>
      <c r="AD328" s="251"/>
    </row>
    <row r="329" spans="6:30">
      <c r="F329" s="251"/>
      <c r="G329" s="251"/>
      <c r="H329" s="251"/>
      <c r="I329" s="251"/>
      <c r="J329" s="251"/>
      <c r="K329" s="251"/>
      <c r="L329" s="251"/>
      <c r="M329" s="251"/>
      <c r="N329" s="251"/>
      <c r="O329" s="251"/>
      <c r="P329" s="251"/>
      <c r="Q329" s="251"/>
      <c r="R329" s="251"/>
      <c r="S329" s="251"/>
      <c r="T329" s="251"/>
      <c r="U329" s="251"/>
      <c r="V329" s="251"/>
      <c r="W329" s="251"/>
      <c r="X329" s="251"/>
      <c r="Y329" s="251"/>
      <c r="Z329" s="251"/>
      <c r="AA329" s="251"/>
      <c r="AB329" s="251"/>
      <c r="AC329" s="251"/>
      <c r="AD329" s="251"/>
    </row>
    <row r="330" spans="6:30">
      <c r="F330" s="251"/>
      <c r="G330" s="251"/>
      <c r="H330" s="251"/>
      <c r="I330" s="251"/>
      <c r="J330" s="251"/>
      <c r="K330" s="251"/>
      <c r="L330" s="251"/>
      <c r="M330" s="251"/>
      <c r="N330" s="251"/>
      <c r="O330" s="251"/>
      <c r="P330" s="251"/>
      <c r="Q330" s="251"/>
      <c r="R330" s="251"/>
      <c r="S330" s="251"/>
      <c r="T330" s="251"/>
      <c r="U330" s="251"/>
      <c r="V330" s="251"/>
      <c r="W330" s="251"/>
      <c r="X330" s="251"/>
      <c r="Y330" s="251"/>
      <c r="Z330" s="251"/>
      <c r="AA330" s="251"/>
      <c r="AB330" s="251"/>
      <c r="AC330" s="251"/>
      <c r="AD330" s="251"/>
    </row>
    <row r="331" spans="6:30">
      <c r="F331" s="251"/>
      <c r="G331" s="251"/>
      <c r="H331" s="251"/>
      <c r="I331" s="251"/>
      <c r="J331" s="251"/>
      <c r="K331" s="251"/>
      <c r="L331" s="251"/>
      <c r="M331" s="251"/>
      <c r="N331" s="251"/>
      <c r="O331" s="251"/>
      <c r="P331" s="251"/>
      <c r="Q331" s="251"/>
      <c r="R331" s="251"/>
      <c r="S331" s="251"/>
      <c r="T331" s="251"/>
      <c r="U331" s="251"/>
      <c r="V331" s="251"/>
      <c r="W331" s="251"/>
      <c r="X331" s="251"/>
      <c r="Y331" s="251"/>
      <c r="Z331" s="251"/>
      <c r="AA331" s="251"/>
      <c r="AB331" s="251"/>
      <c r="AC331" s="251"/>
      <c r="AD331" s="251"/>
    </row>
    <row r="332" spans="6:30">
      <c r="F332" s="251"/>
      <c r="G332" s="251"/>
      <c r="H332" s="251"/>
      <c r="I332" s="251"/>
      <c r="J332" s="251"/>
      <c r="K332" s="251"/>
      <c r="L332" s="251"/>
      <c r="M332" s="251"/>
      <c r="N332" s="251"/>
      <c r="O332" s="251"/>
      <c r="P332" s="251"/>
      <c r="Q332" s="251"/>
      <c r="R332" s="251"/>
      <c r="S332" s="251"/>
      <c r="T332" s="251"/>
      <c r="U332" s="251"/>
      <c r="V332" s="251"/>
      <c r="W332" s="251"/>
      <c r="X332" s="251"/>
      <c r="Y332" s="251"/>
      <c r="Z332" s="251"/>
      <c r="AA332" s="251"/>
      <c r="AB332" s="251"/>
      <c r="AC332" s="251"/>
      <c r="AD332" s="251"/>
    </row>
    <row r="333" spans="6:30">
      <c r="F333" s="251"/>
      <c r="G333" s="251"/>
      <c r="H333" s="251"/>
      <c r="I333" s="251"/>
      <c r="J333" s="251"/>
      <c r="K333" s="251"/>
      <c r="L333" s="251"/>
      <c r="M333" s="251"/>
      <c r="N333" s="251"/>
      <c r="O333" s="251"/>
      <c r="P333" s="251"/>
      <c r="Q333" s="251"/>
      <c r="R333" s="251"/>
      <c r="S333" s="251"/>
      <c r="T333" s="251"/>
      <c r="U333" s="251"/>
      <c r="V333" s="251"/>
      <c r="W333" s="251"/>
      <c r="X333" s="251"/>
      <c r="Y333" s="251"/>
      <c r="Z333" s="251"/>
      <c r="AA333" s="251"/>
      <c r="AB333" s="251"/>
      <c r="AC333" s="251"/>
      <c r="AD333" s="251"/>
    </row>
    <row r="334" spans="6:30">
      <c r="F334" s="251"/>
      <c r="G334" s="251"/>
      <c r="H334" s="251"/>
      <c r="I334" s="251"/>
      <c r="J334" s="251"/>
      <c r="K334" s="251"/>
      <c r="L334" s="251"/>
      <c r="M334" s="251"/>
      <c r="N334" s="251"/>
      <c r="O334" s="251"/>
      <c r="P334" s="251"/>
      <c r="Q334" s="251"/>
      <c r="R334" s="251"/>
      <c r="S334" s="251"/>
      <c r="T334" s="251"/>
      <c r="U334" s="251"/>
      <c r="V334" s="251"/>
      <c r="W334" s="251"/>
      <c r="X334" s="251"/>
      <c r="Y334" s="251"/>
      <c r="Z334" s="251"/>
      <c r="AA334" s="251"/>
      <c r="AB334" s="251"/>
      <c r="AC334" s="251"/>
      <c r="AD334" s="251"/>
    </row>
    <row r="335" spans="6:30">
      <c r="F335" s="251"/>
      <c r="G335" s="251"/>
      <c r="H335" s="251"/>
      <c r="I335" s="251"/>
      <c r="J335" s="251"/>
      <c r="K335" s="251"/>
      <c r="L335" s="251"/>
      <c r="M335" s="251"/>
      <c r="N335" s="251"/>
      <c r="O335" s="251"/>
      <c r="P335" s="251"/>
      <c r="Q335" s="251"/>
      <c r="R335" s="251"/>
      <c r="S335" s="251"/>
      <c r="T335" s="251"/>
      <c r="U335" s="251"/>
      <c r="V335" s="251"/>
      <c r="W335" s="251"/>
      <c r="X335" s="251"/>
      <c r="Y335" s="251"/>
      <c r="Z335" s="251"/>
      <c r="AA335" s="251"/>
      <c r="AB335" s="251"/>
      <c r="AC335" s="251"/>
      <c r="AD335" s="251"/>
    </row>
    <row r="336" spans="6:30">
      <c r="F336" s="251"/>
      <c r="G336" s="251"/>
      <c r="H336" s="251"/>
      <c r="I336" s="251"/>
      <c r="J336" s="251"/>
      <c r="K336" s="251"/>
      <c r="L336" s="251"/>
      <c r="M336" s="251"/>
      <c r="N336" s="251"/>
      <c r="O336" s="251"/>
      <c r="P336" s="251"/>
      <c r="Q336" s="251"/>
      <c r="R336" s="251"/>
      <c r="S336" s="251"/>
      <c r="T336" s="251"/>
      <c r="U336" s="251"/>
      <c r="V336" s="251"/>
      <c r="W336" s="251"/>
      <c r="X336" s="251"/>
      <c r="Y336" s="251"/>
      <c r="Z336" s="251"/>
      <c r="AA336" s="251"/>
      <c r="AB336" s="251"/>
      <c r="AC336" s="251"/>
      <c r="AD336" s="251"/>
    </row>
    <row r="337" spans="6:30">
      <c r="F337" s="251"/>
      <c r="G337" s="251"/>
      <c r="H337" s="251"/>
      <c r="I337" s="251"/>
      <c r="J337" s="251"/>
      <c r="K337" s="251"/>
      <c r="L337" s="251"/>
      <c r="M337" s="251"/>
      <c r="N337" s="251"/>
      <c r="O337" s="251"/>
      <c r="P337" s="251"/>
      <c r="Q337" s="251"/>
      <c r="R337" s="251"/>
      <c r="S337" s="251"/>
      <c r="T337" s="251"/>
      <c r="U337" s="251"/>
      <c r="V337" s="251"/>
      <c r="W337" s="251"/>
      <c r="X337" s="251"/>
      <c r="Y337" s="251"/>
      <c r="Z337" s="251"/>
      <c r="AA337" s="251"/>
      <c r="AB337" s="251"/>
      <c r="AC337" s="251"/>
      <c r="AD337" s="251"/>
    </row>
    <row r="338" spans="6:30">
      <c r="F338" s="251"/>
      <c r="G338" s="251"/>
      <c r="H338" s="251"/>
      <c r="I338" s="251"/>
      <c r="J338" s="251"/>
      <c r="K338" s="251"/>
      <c r="L338" s="251"/>
      <c r="M338" s="251"/>
      <c r="N338" s="251"/>
      <c r="O338" s="251"/>
      <c r="P338" s="251"/>
      <c r="Q338" s="251"/>
      <c r="R338" s="251"/>
      <c r="S338" s="251"/>
      <c r="T338" s="251"/>
      <c r="U338" s="251"/>
      <c r="V338" s="251"/>
      <c r="W338" s="251"/>
      <c r="X338" s="251"/>
      <c r="Y338" s="251"/>
      <c r="Z338" s="251"/>
      <c r="AA338" s="251"/>
      <c r="AB338" s="251"/>
      <c r="AC338" s="251"/>
      <c r="AD338" s="251"/>
    </row>
    <row r="339" spans="6:30">
      <c r="F339" s="251"/>
      <c r="G339" s="251"/>
      <c r="H339" s="251"/>
      <c r="I339" s="251"/>
      <c r="J339" s="251"/>
      <c r="K339" s="251"/>
      <c r="L339" s="251"/>
      <c r="M339" s="251"/>
      <c r="N339" s="251"/>
      <c r="O339" s="251"/>
      <c r="P339" s="251"/>
      <c r="Q339" s="251"/>
      <c r="R339" s="251"/>
      <c r="S339" s="251"/>
      <c r="T339" s="251"/>
      <c r="U339" s="251"/>
      <c r="V339" s="251"/>
      <c r="W339" s="251"/>
      <c r="X339" s="251"/>
      <c r="Y339" s="251"/>
      <c r="Z339" s="251"/>
      <c r="AA339" s="251"/>
      <c r="AB339" s="251"/>
      <c r="AC339" s="251"/>
      <c r="AD339" s="251"/>
    </row>
    <row r="340" spans="6:30">
      <c r="F340" s="251"/>
      <c r="G340" s="251"/>
      <c r="H340" s="251"/>
      <c r="I340" s="251"/>
      <c r="J340" s="251"/>
      <c r="K340" s="251"/>
      <c r="L340" s="251"/>
      <c r="M340" s="251"/>
      <c r="N340" s="251"/>
      <c r="O340" s="251"/>
      <c r="P340" s="251"/>
      <c r="Q340" s="251"/>
      <c r="R340" s="251"/>
      <c r="S340" s="251"/>
      <c r="T340" s="251"/>
      <c r="U340" s="251"/>
      <c r="V340" s="251"/>
      <c r="W340" s="251"/>
      <c r="X340" s="251"/>
      <c r="Y340" s="251"/>
      <c r="Z340" s="251"/>
      <c r="AA340" s="251"/>
      <c r="AB340" s="251"/>
      <c r="AC340" s="251"/>
      <c r="AD340" s="251"/>
    </row>
    <row r="341" spans="6:30">
      <c r="F341" s="251"/>
      <c r="G341" s="251"/>
      <c r="H341" s="251"/>
      <c r="I341" s="251"/>
      <c r="J341" s="251"/>
      <c r="K341" s="251"/>
      <c r="L341" s="251"/>
      <c r="M341" s="251"/>
      <c r="N341" s="251"/>
      <c r="O341" s="251"/>
      <c r="P341" s="251"/>
      <c r="Q341" s="251"/>
      <c r="R341" s="251"/>
      <c r="S341" s="251"/>
      <c r="T341" s="251"/>
      <c r="U341" s="251"/>
      <c r="V341" s="251"/>
      <c r="W341" s="251"/>
      <c r="X341" s="251"/>
      <c r="Y341" s="251"/>
      <c r="Z341" s="251"/>
      <c r="AA341" s="251"/>
      <c r="AB341" s="251"/>
      <c r="AC341" s="251"/>
      <c r="AD341" s="251"/>
    </row>
    <row r="342" spans="6:30">
      <c r="F342" s="251"/>
      <c r="G342" s="251"/>
      <c r="H342" s="251"/>
      <c r="I342" s="251"/>
      <c r="J342" s="251"/>
      <c r="K342" s="251"/>
      <c r="L342" s="251"/>
      <c r="M342" s="251"/>
      <c r="N342" s="251"/>
      <c r="O342" s="251"/>
      <c r="P342" s="251"/>
      <c r="Q342" s="251"/>
      <c r="R342" s="251"/>
      <c r="S342" s="251"/>
      <c r="T342" s="251"/>
      <c r="U342" s="251"/>
      <c r="V342" s="251"/>
      <c r="W342" s="251"/>
      <c r="X342" s="251"/>
      <c r="Y342" s="251"/>
      <c r="Z342" s="251"/>
      <c r="AA342" s="251"/>
      <c r="AB342" s="251"/>
      <c r="AC342" s="251"/>
      <c r="AD342" s="251"/>
    </row>
    <row r="343" spans="6:30">
      <c r="F343" s="251"/>
      <c r="G343" s="251"/>
      <c r="H343" s="251"/>
      <c r="I343" s="251"/>
      <c r="J343" s="251"/>
      <c r="K343" s="251"/>
      <c r="L343" s="251"/>
      <c r="M343" s="251"/>
      <c r="N343" s="251"/>
      <c r="O343" s="251"/>
      <c r="P343" s="251"/>
      <c r="Q343" s="251"/>
      <c r="R343" s="251"/>
      <c r="S343" s="251"/>
      <c r="T343" s="251"/>
      <c r="U343" s="251"/>
      <c r="V343" s="251"/>
      <c r="W343" s="251"/>
      <c r="X343" s="251"/>
      <c r="Y343" s="251"/>
      <c r="Z343" s="251"/>
      <c r="AA343" s="251"/>
      <c r="AB343" s="251"/>
      <c r="AC343" s="251"/>
      <c r="AD343" s="251"/>
    </row>
    <row r="344" spans="6:30">
      <c r="F344" s="251"/>
      <c r="G344" s="251"/>
      <c r="H344" s="251"/>
      <c r="I344" s="251"/>
      <c r="J344" s="251"/>
      <c r="K344" s="251"/>
      <c r="L344" s="251"/>
      <c r="M344" s="251"/>
      <c r="N344" s="251"/>
      <c r="O344" s="251"/>
      <c r="P344" s="251"/>
      <c r="Q344" s="251"/>
      <c r="R344" s="251"/>
      <c r="S344" s="251"/>
      <c r="T344" s="251"/>
      <c r="U344" s="251"/>
      <c r="V344" s="251"/>
      <c r="W344" s="251"/>
      <c r="X344" s="251"/>
      <c r="Y344" s="251"/>
      <c r="Z344" s="251"/>
      <c r="AA344" s="251"/>
      <c r="AB344" s="251"/>
      <c r="AC344" s="251"/>
      <c r="AD344" s="251"/>
    </row>
    <row r="345" spans="6:30">
      <c r="F345" s="251"/>
      <c r="G345" s="251"/>
      <c r="H345" s="251"/>
      <c r="I345" s="251"/>
      <c r="J345" s="251"/>
      <c r="K345" s="251"/>
      <c r="L345" s="251"/>
      <c r="M345" s="251"/>
      <c r="N345" s="251"/>
      <c r="O345" s="251"/>
      <c r="P345" s="251"/>
      <c r="Q345" s="251"/>
      <c r="R345" s="251"/>
      <c r="S345" s="251"/>
      <c r="T345" s="251"/>
      <c r="U345" s="251"/>
      <c r="V345" s="251"/>
      <c r="W345" s="251"/>
      <c r="X345" s="251"/>
      <c r="Y345" s="251"/>
      <c r="Z345" s="251"/>
      <c r="AA345" s="251"/>
      <c r="AB345" s="251"/>
      <c r="AC345" s="251"/>
      <c r="AD345" s="251"/>
    </row>
    <row r="346" spans="6:30">
      <c r="F346" s="251"/>
      <c r="G346" s="251"/>
      <c r="H346" s="251"/>
      <c r="I346" s="251"/>
      <c r="J346" s="251"/>
      <c r="K346" s="251"/>
      <c r="L346" s="251"/>
      <c r="M346" s="251"/>
      <c r="N346" s="251"/>
      <c r="O346" s="251"/>
      <c r="P346" s="251"/>
      <c r="Q346" s="251"/>
      <c r="R346" s="251"/>
      <c r="S346" s="251"/>
      <c r="T346" s="251"/>
      <c r="U346" s="251"/>
      <c r="V346" s="251"/>
      <c r="W346" s="251"/>
      <c r="X346" s="251"/>
      <c r="Y346" s="251"/>
      <c r="Z346" s="251"/>
      <c r="AA346" s="251"/>
      <c r="AB346" s="251"/>
      <c r="AC346" s="251"/>
      <c r="AD346" s="251"/>
    </row>
    <row r="347" spans="6:30">
      <c r="F347" s="251"/>
      <c r="G347" s="251"/>
      <c r="H347" s="251"/>
      <c r="I347" s="251"/>
      <c r="J347" s="251"/>
      <c r="K347" s="251"/>
      <c r="L347" s="251"/>
      <c r="M347" s="251"/>
      <c r="N347" s="251"/>
      <c r="O347" s="251"/>
      <c r="P347" s="251"/>
      <c r="Q347" s="251"/>
      <c r="R347" s="251"/>
      <c r="S347" s="251"/>
      <c r="T347" s="251"/>
      <c r="U347" s="251"/>
      <c r="V347" s="251"/>
      <c r="W347" s="251"/>
      <c r="X347" s="251"/>
      <c r="Y347" s="251"/>
      <c r="Z347" s="251"/>
      <c r="AA347" s="251"/>
      <c r="AB347" s="251"/>
      <c r="AC347" s="251"/>
      <c r="AD347" s="251"/>
    </row>
    <row r="348" spans="6:30">
      <c r="F348" s="251"/>
      <c r="G348" s="251"/>
      <c r="H348" s="251"/>
      <c r="I348" s="251"/>
      <c r="J348" s="251"/>
      <c r="K348" s="251"/>
      <c r="L348" s="251"/>
      <c r="M348" s="251"/>
      <c r="N348" s="251"/>
      <c r="O348" s="251"/>
      <c r="P348" s="251"/>
      <c r="Q348" s="251"/>
      <c r="R348" s="251"/>
      <c r="S348" s="251"/>
      <c r="T348" s="251"/>
      <c r="U348" s="251"/>
      <c r="V348" s="251"/>
      <c r="W348" s="251"/>
      <c r="X348" s="251"/>
      <c r="Y348" s="251"/>
      <c r="Z348" s="251"/>
      <c r="AA348" s="251"/>
      <c r="AB348" s="251"/>
      <c r="AC348" s="251"/>
      <c r="AD348" s="251"/>
    </row>
    <row r="349" spans="6:30">
      <c r="F349" s="251"/>
      <c r="G349" s="251"/>
      <c r="H349" s="251"/>
      <c r="I349" s="251"/>
      <c r="J349" s="251"/>
      <c r="K349" s="251"/>
      <c r="L349" s="251"/>
      <c r="M349" s="251"/>
      <c r="N349" s="251"/>
      <c r="O349" s="251"/>
      <c r="P349" s="251"/>
      <c r="Q349" s="251"/>
      <c r="R349" s="251"/>
      <c r="S349" s="251"/>
      <c r="T349" s="251"/>
      <c r="U349" s="251"/>
      <c r="V349" s="251"/>
      <c r="W349" s="251"/>
      <c r="X349" s="251"/>
      <c r="Y349" s="251"/>
      <c r="Z349" s="251"/>
      <c r="AA349" s="251"/>
      <c r="AB349" s="251"/>
      <c r="AC349" s="251"/>
      <c r="AD349" s="251"/>
    </row>
    <row r="350" spans="6:30">
      <c r="F350" s="251"/>
      <c r="G350" s="251"/>
      <c r="H350" s="251"/>
      <c r="I350" s="251"/>
      <c r="J350" s="251"/>
      <c r="K350" s="251"/>
      <c r="L350" s="251"/>
      <c r="M350" s="251"/>
      <c r="N350" s="251"/>
      <c r="O350" s="251"/>
      <c r="P350" s="251"/>
      <c r="Q350" s="251"/>
      <c r="R350" s="251"/>
      <c r="S350" s="251"/>
      <c r="T350" s="251"/>
      <c r="U350" s="251"/>
      <c r="V350" s="251"/>
      <c r="W350" s="251"/>
      <c r="X350" s="251"/>
      <c r="Y350" s="251"/>
      <c r="Z350" s="251"/>
      <c r="AA350" s="251"/>
      <c r="AB350" s="251"/>
      <c r="AC350" s="251"/>
      <c r="AD350" s="251"/>
    </row>
    <row r="351" spans="6:30">
      <c r="F351" s="251"/>
      <c r="G351" s="251"/>
      <c r="H351" s="251"/>
      <c r="I351" s="251"/>
      <c r="J351" s="251"/>
      <c r="K351" s="251"/>
      <c r="L351" s="251"/>
      <c r="M351" s="251"/>
      <c r="N351" s="251"/>
      <c r="O351" s="251"/>
      <c r="P351" s="251"/>
      <c r="Q351" s="251"/>
      <c r="R351" s="251"/>
      <c r="S351" s="251"/>
      <c r="T351" s="251"/>
      <c r="U351" s="251"/>
      <c r="V351" s="251"/>
      <c r="W351" s="251"/>
      <c r="X351" s="251"/>
      <c r="Y351" s="251"/>
      <c r="Z351" s="251"/>
      <c r="AA351" s="251"/>
      <c r="AB351" s="251"/>
      <c r="AC351" s="251"/>
      <c r="AD351" s="251"/>
    </row>
    <row r="352" spans="6:30">
      <c r="F352" s="251"/>
      <c r="G352" s="251"/>
      <c r="H352" s="251"/>
      <c r="I352" s="251"/>
      <c r="J352" s="251"/>
      <c r="K352" s="251"/>
      <c r="L352" s="251"/>
      <c r="M352" s="251"/>
      <c r="N352" s="251"/>
      <c r="O352" s="251"/>
      <c r="P352" s="251"/>
      <c r="Q352" s="251"/>
      <c r="R352" s="251"/>
      <c r="S352" s="251"/>
      <c r="T352" s="251"/>
      <c r="U352" s="251"/>
      <c r="V352" s="251"/>
      <c r="W352" s="251"/>
      <c r="X352" s="251"/>
      <c r="Y352" s="251"/>
      <c r="Z352" s="251"/>
      <c r="AA352" s="251"/>
      <c r="AB352" s="251"/>
      <c r="AC352" s="251"/>
      <c r="AD352" s="251"/>
    </row>
    <row r="353" spans="6:30">
      <c r="F353" s="251"/>
      <c r="G353" s="251"/>
      <c r="H353" s="251"/>
      <c r="I353" s="251"/>
      <c r="J353" s="251"/>
      <c r="K353" s="251"/>
      <c r="L353" s="251"/>
      <c r="M353" s="251"/>
      <c r="N353" s="251"/>
      <c r="O353" s="251"/>
      <c r="P353" s="251"/>
      <c r="Q353" s="251"/>
      <c r="R353" s="251"/>
      <c r="S353" s="251"/>
      <c r="T353" s="251"/>
      <c r="U353" s="251"/>
      <c r="V353" s="251"/>
      <c r="W353" s="251"/>
      <c r="X353" s="251"/>
      <c r="Y353" s="251"/>
      <c r="Z353" s="251"/>
      <c r="AA353" s="251"/>
      <c r="AB353" s="251"/>
      <c r="AC353" s="251"/>
      <c r="AD353" s="251"/>
    </row>
    <row r="354" spans="6:30">
      <c r="F354" s="251"/>
      <c r="G354" s="251"/>
      <c r="H354" s="251"/>
      <c r="I354" s="251"/>
      <c r="J354" s="251"/>
      <c r="K354" s="251"/>
      <c r="L354" s="251"/>
      <c r="M354" s="251"/>
      <c r="N354" s="251"/>
      <c r="O354" s="251"/>
      <c r="P354" s="251"/>
      <c r="Q354" s="251"/>
      <c r="R354" s="251"/>
      <c r="S354" s="251"/>
      <c r="T354" s="251"/>
      <c r="U354" s="251"/>
      <c r="V354" s="251"/>
      <c r="W354" s="251"/>
      <c r="X354" s="251"/>
      <c r="Y354" s="251"/>
      <c r="Z354" s="251"/>
      <c r="AA354" s="251"/>
      <c r="AB354" s="251"/>
      <c r="AC354" s="251"/>
      <c r="AD354" s="251"/>
    </row>
    <row r="355" spans="6:30">
      <c r="F355" s="251"/>
      <c r="G355" s="251"/>
      <c r="H355" s="251"/>
      <c r="I355" s="251"/>
      <c r="J355" s="251"/>
      <c r="K355" s="251"/>
      <c r="L355" s="251"/>
      <c r="M355" s="251"/>
      <c r="N355" s="251"/>
      <c r="O355" s="251"/>
      <c r="P355" s="251"/>
      <c r="Q355" s="251"/>
      <c r="R355" s="251"/>
      <c r="S355" s="251"/>
      <c r="T355" s="251"/>
      <c r="U355" s="251"/>
      <c r="V355" s="251"/>
      <c r="W355" s="251"/>
      <c r="X355" s="251"/>
      <c r="Y355" s="251"/>
      <c r="Z355" s="251"/>
      <c r="AA355" s="251"/>
      <c r="AB355" s="251"/>
      <c r="AC355" s="251"/>
      <c r="AD355" s="251"/>
    </row>
    <row r="356" spans="6:30">
      <c r="F356" s="251"/>
      <c r="G356" s="251"/>
      <c r="H356" s="251"/>
      <c r="I356" s="251"/>
      <c r="J356" s="251"/>
      <c r="K356" s="251"/>
      <c r="L356" s="251"/>
      <c r="M356" s="251"/>
      <c r="N356" s="251"/>
      <c r="O356" s="251"/>
      <c r="P356" s="251"/>
      <c r="Q356" s="251"/>
      <c r="R356" s="251"/>
      <c r="S356" s="251"/>
      <c r="T356" s="251"/>
      <c r="U356" s="251"/>
      <c r="V356" s="251"/>
      <c r="W356" s="251"/>
      <c r="X356" s="251"/>
      <c r="Y356" s="251"/>
      <c r="Z356" s="251"/>
      <c r="AA356" s="251"/>
      <c r="AB356" s="251"/>
      <c r="AC356" s="251"/>
      <c r="AD356" s="251"/>
    </row>
    <row r="357" spans="6:30">
      <c r="F357" s="251"/>
      <c r="G357" s="251"/>
      <c r="H357" s="251"/>
      <c r="I357" s="251"/>
      <c r="J357" s="251"/>
      <c r="K357" s="251"/>
      <c r="L357" s="251"/>
      <c r="M357" s="251"/>
      <c r="N357" s="251"/>
      <c r="O357" s="251"/>
      <c r="P357" s="251"/>
      <c r="Q357" s="251"/>
      <c r="R357" s="251"/>
      <c r="S357" s="251"/>
      <c r="T357" s="251"/>
      <c r="U357" s="251"/>
      <c r="V357" s="251"/>
      <c r="W357" s="251"/>
      <c r="X357" s="251"/>
      <c r="Y357" s="251"/>
      <c r="Z357" s="251"/>
      <c r="AA357" s="251"/>
      <c r="AB357" s="251"/>
      <c r="AC357" s="251"/>
      <c r="AD357" s="251"/>
    </row>
    <row r="358" spans="6:30">
      <c r="F358" s="251"/>
      <c r="G358" s="251"/>
      <c r="H358" s="251"/>
      <c r="I358" s="251"/>
      <c r="J358" s="251"/>
      <c r="K358" s="251"/>
      <c r="L358" s="251"/>
      <c r="M358" s="251"/>
      <c r="N358" s="251"/>
      <c r="O358" s="251"/>
      <c r="P358" s="251"/>
      <c r="Q358" s="251"/>
      <c r="R358" s="251"/>
      <c r="S358" s="251"/>
      <c r="T358" s="251"/>
      <c r="U358" s="251"/>
      <c r="V358" s="251"/>
      <c r="W358" s="251"/>
      <c r="X358" s="251"/>
      <c r="Y358" s="251"/>
      <c r="Z358" s="251"/>
      <c r="AA358" s="251"/>
      <c r="AB358" s="251"/>
      <c r="AC358" s="251"/>
      <c r="AD358" s="251"/>
    </row>
    <row r="359" spans="6:30">
      <c r="F359" s="251"/>
      <c r="G359" s="251"/>
      <c r="H359" s="251"/>
      <c r="I359" s="251"/>
      <c r="J359" s="251"/>
      <c r="K359" s="251"/>
      <c r="L359" s="251"/>
      <c r="M359" s="251"/>
      <c r="N359" s="251"/>
      <c r="O359" s="251"/>
      <c r="P359" s="251"/>
      <c r="Q359" s="251"/>
      <c r="R359" s="251"/>
      <c r="S359" s="251"/>
      <c r="T359" s="251"/>
      <c r="U359" s="251"/>
      <c r="V359" s="251"/>
      <c r="W359" s="251"/>
      <c r="X359" s="251"/>
      <c r="Y359" s="251"/>
      <c r="Z359" s="251"/>
      <c r="AA359" s="251"/>
      <c r="AB359" s="251"/>
      <c r="AC359" s="251"/>
      <c r="AD359" s="251"/>
    </row>
    <row r="360" spans="6:30">
      <c r="F360" s="251"/>
      <c r="G360" s="251"/>
      <c r="H360" s="251"/>
      <c r="I360" s="251"/>
      <c r="J360" s="251"/>
      <c r="K360" s="251"/>
      <c r="L360" s="251"/>
      <c r="M360" s="251"/>
      <c r="N360" s="251"/>
      <c r="O360" s="251"/>
      <c r="P360" s="251"/>
      <c r="Q360" s="251"/>
      <c r="R360" s="251"/>
      <c r="S360" s="251"/>
      <c r="T360" s="251"/>
      <c r="U360" s="251"/>
      <c r="V360" s="251"/>
      <c r="W360" s="251"/>
      <c r="X360" s="251"/>
      <c r="Y360" s="251"/>
      <c r="Z360" s="251"/>
      <c r="AA360" s="251"/>
      <c r="AB360" s="251"/>
      <c r="AC360" s="251"/>
      <c r="AD360" s="251"/>
    </row>
    <row r="361" spans="6:30">
      <c r="F361" s="251"/>
      <c r="G361" s="251"/>
      <c r="H361" s="251"/>
      <c r="I361" s="251"/>
      <c r="J361" s="251"/>
      <c r="K361" s="251"/>
      <c r="L361" s="251"/>
      <c r="M361" s="251"/>
      <c r="N361" s="251"/>
      <c r="O361" s="251"/>
      <c r="P361" s="251"/>
      <c r="Q361" s="251"/>
      <c r="R361" s="251"/>
      <c r="S361" s="251"/>
      <c r="T361" s="251"/>
      <c r="U361" s="251"/>
      <c r="V361" s="251"/>
      <c r="W361" s="251"/>
      <c r="X361" s="251"/>
      <c r="Y361" s="251"/>
      <c r="Z361" s="251"/>
      <c r="AA361" s="251"/>
      <c r="AB361" s="251"/>
      <c r="AC361" s="251"/>
      <c r="AD361" s="251"/>
    </row>
    <row r="362" spans="6:30">
      <c r="F362" s="251"/>
      <c r="G362" s="251"/>
      <c r="H362" s="251"/>
      <c r="I362" s="251"/>
      <c r="J362" s="251"/>
      <c r="K362" s="251"/>
      <c r="L362" s="251"/>
      <c r="M362" s="251"/>
      <c r="N362" s="251"/>
      <c r="O362" s="251"/>
      <c r="P362" s="251"/>
      <c r="Q362" s="251"/>
      <c r="R362" s="251"/>
      <c r="S362" s="251"/>
      <c r="T362" s="251"/>
      <c r="U362" s="251"/>
      <c r="V362" s="251"/>
      <c r="W362" s="251"/>
      <c r="X362" s="251"/>
      <c r="Y362" s="251"/>
      <c r="Z362" s="251"/>
      <c r="AA362" s="251"/>
      <c r="AB362" s="251"/>
      <c r="AC362" s="251"/>
      <c r="AD362" s="251"/>
    </row>
    <row r="363" spans="6:30">
      <c r="F363" s="251"/>
      <c r="G363" s="251"/>
      <c r="H363" s="251"/>
      <c r="I363" s="251"/>
      <c r="J363" s="251"/>
      <c r="K363" s="251"/>
      <c r="L363" s="251"/>
      <c r="M363" s="251"/>
      <c r="N363" s="251"/>
      <c r="O363" s="251"/>
      <c r="P363" s="251"/>
      <c r="Q363" s="251"/>
      <c r="R363" s="251"/>
      <c r="S363" s="251"/>
      <c r="T363" s="251"/>
      <c r="U363" s="251"/>
      <c r="V363" s="251"/>
      <c r="W363" s="251"/>
      <c r="X363" s="251"/>
      <c r="Y363" s="251"/>
      <c r="Z363" s="251"/>
      <c r="AA363" s="251"/>
      <c r="AB363" s="251"/>
      <c r="AC363" s="251"/>
      <c r="AD363" s="251"/>
    </row>
    <row r="364" spans="6:30">
      <c r="F364" s="251"/>
      <c r="G364" s="251"/>
      <c r="H364" s="251"/>
      <c r="I364" s="251"/>
      <c r="J364" s="251"/>
      <c r="K364" s="251"/>
      <c r="L364" s="251"/>
      <c r="M364" s="251"/>
      <c r="N364" s="251"/>
      <c r="O364" s="251"/>
      <c r="P364" s="251"/>
      <c r="Q364" s="251"/>
      <c r="R364" s="251"/>
      <c r="S364" s="251"/>
      <c r="T364" s="251"/>
      <c r="U364" s="251"/>
      <c r="V364" s="251"/>
      <c r="W364" s="251"/>
      <c r="X364" s="251"/>
      <c r="Y364" s="251"/>
      <c r="Z364" s="251"/>
      <c r="AA364" s="251"/>
      <c r="AB364" s="251"/>
      <c r="AC364" s="251"/>
      <c r="AD364" s="251"/>
    </row>
    <row r="365" spans="6:30">
      <c r="F365" s="251"/>
      <c r="G365" s="251"/>
      <c r="H365" s="251"/>
      <c r="I365" s="251"/>
      <c r="J365" s="251"/>
      <c r="K365" s="251"/>
      <c r="L365" s="251"/>
      <c r="M365" s="251"/>
      <c r="N365" s="251"/>
      <c r="O365" s="251"/>
      <c r="P365" s="251"/>
      <c r="Q365" s="251"/>
      <c r="R365" s="251"/>
      <c r="S365" s="251"/>
      <c r="T365" s="251"/>
      <c r="U365" s="251"/>
      <c r="V365" s="251"/>
      <c r="W365" s="251"/>
      <c r="X365" s="251"/>
      <c r="Y365" s="251"/>
      <c r="Z365" s="251"/>
      <c r="AA365" s="251"/>
      <c r="AB365" s="251"/>
      <c r="AC365" s="251"/>
      <c r="AD365" s="251"/>
    </row>
    <row r="366" spans="6:30">
      <c r="F366" s="251"/>
      <c r="G366" s="251"/>
      <c r="H366" s="251"/>
      <c r="I366" s="251"/>
      <c r="J366" s="251"/>
      <c r="K366" s="251"/>
      <c r="L366" s="251"/>
      <c r="M366" s="251"/>
      <c r="N366" s="251"/>
      <c r="O366" s="251"/>
      <c r="P366" s="251"/>
      <c r="Q366" s="251"/>
      <c r="R366" s="251"/>
      <c r="S366" s="251"/>
      <c r="T366" s="251"/>
      <c r="U366" s="251"/>
      <c r="V366" s="251"/>
      <c r="W366" s="251"/>
      <c r="X366" s="251"/>
      <c r="Y366" s="251"/>
      <c r="Z366" s="251"/>
      <c r="AA366" s="251"/>
      <c r="AB366" s="251"/>
      <c r="AC366" s="251"/>
      <c r="AD366" s="251"/>
    </row>
    <row r="367" spans="6:30">
      <c r="F367" s="251"/>
      <c r="G367" s="251"/>
      <c r="H367" s="251"/>
      <c r="I367" s="251"/>
      <c r="J367" s="251"/>
      <c r="K367" s="251"/>
      <c r="L367" s="251"/>
      <c r="M367" s="251"/>
      <c r="N367" s="251"/>
      <c r="O367" s="251"/>
      <c r="P367" s="251"/>
      <c r="Q367" s="251"/>
      <c r="R367" s="251"/>
      <c r="S367" s="251"/>
      <c r="T367" s="251"/>
      <c r="U367" s="251"/>
      <c r="V367" s="251"/>
      <c r="W367" s="251"/>
      <c r="X367" s="251"/>
      <c r="Y367" s="251"/>
      <c r="Z367" s="251"/>
      <c r="AA367" s="251"/>
      <c r="AB367" s="251"/>
      <c r="AC367" s="251"/>
      <c r="AD367" s="251"/>
    </row>
    <row r="368" spans="6:30">
      <c r="F368" s="251"/>
      <c r="G368" s="251"/>
      <c r="H368" s="251"/>
      <c r="I368" s="251"/>
      <c r="J368" s="251"/>
      <c r="K368" s="251"/>
      <c r="L368" s="251"/>
      <c r="M368" s="251"/>
      <c r="N368" s="251"/>
      <c r="O368" s="251"/>
      <c r="P368" s="251"/>
      <c r="Q368" s="251"/>
      <c r="R368" s="251"/>
      <c r="S368" s="251"/>
      <c r="T368" s="251"/>
      <c r="U368" s="251"/>
      <c r="V368" s="251"/>
      <c r="W368" s="251"/>
      <c r="X368" s="251"/>
      <c r="Y368" s="251"/>
      <c r="Z368" s="251"/>
      <c r="AA368" s="251"/>
      <c r="AB368" s="251"/>
      <c r="AC368" s="251"/>
      <c r="AD368" s="251"/>
    </row>
    <row r="369" spans="6:30">
      <c r="F369" s="251"/>
      <c r="G369" s="251"/>
      <c r="H369" s="251"/>
      <c r="I369" s="251"/>
      <c r="J369" s="251"/>
      <c r="K369" s="251"/>
      <c r="L369" s="251"/>
      <c r="M369" s="251"/>
      <c r="N369" s="251"/>
      <c r="O369" s="251"/>
      <c r="P369" s="251"/>
      <c r="Q369" s="251"/>
      <c r="R369" s="251"/>
      <c r="S369" s="251"/>
      <c r="T369" s="251"/>
      <c r="U369" s="251"/>
      <c r="V369" s="251"/>
      <c r="W369" s="251"/>
      <c r="X369" s="251"/>
      <c r="Y369" s="251"/>
      <c r="Z369" s="251"/>
      <c r="AA369" s="251"/>
      <c r="AB369" s="251"/>
      <c r="AC369" s="251"/>
      <c r="AD369" s="251"/>
    </row>
    <row r="370" spans="6:30">
      <c r="F370" s="251"/>
      <c r="G370" s="251"/>
      <c r="H370" s="251"/>
      <c r="I370" s="251"/>
      <c r="J370" s="251"/>
      <c r="K370" s="251"/>
      <c r="L370" s="251"/>
      <c r="M370" s="251"/>
      <c r="N370" s="251"/>
      <c r="O370" s="251"/>
      <c r="P370" s="251"/>
      <c r="Q370" s="251"/>
      <c r="R370" s="251"/>
      <c r="S370" s="251"/>
      <c r="T370" s="251"/>
      <c r="U370" s="251"/>
      <c r="V370" s="251"/>
      <c r="W370" s="251"/>
      <c r="X370" s="251"/>
      <c r="Y370" s="251"/>
      <c r="Z370" s="251"/>
      <c r="AA370" s="251"/>
      <c r="AB370" s="251"/>
      <c r="AC370" s="251"/>
      <c r="AD370" s="251"/>
    </row>
    <row r="371" spans="6:30">
      <c r="F371" s="251"/>
      <c r="G371" s="251"/>
      <c r="H371" s="251"/>
      <c r="I371" s="251"/>
      <c r="J371" s="251"/>
      <c r="K371" s="251"/>
      <c r="L371" s="251"/>
      <c r="M371" s="251"/>
      <c r="N371" s="251"/>
      <c r="O371" s="251"/>
      <c r="P371" s="251"/>
      <c r="Q371" s="251"/>
      <c r="R371" s="251"/>
      <c r="S371" s="251"/>
      <c r="T371" s="251"/>
      <c r="U371" s="251"/>
      <c r="V371" s="251"/>
      <c r="W371" s="251"/>
      <c r="X371" s="251"/>
      <c r="Y371" s="251"/>
      <c r="Z371" s="251"/>
      <c r="AA371" s="251"/>
      <c r="AB371" s="251"/>
      <c r="AC371" s="251"/>
      <c r="AD371" s="251"/>
    </row>
    <row r="372" spans="6:30">
      <c r="F372" s="251"/>
      <c r="G372" s="251"/>
      <c r="H372" s="251"/>
      <c r="I372" s="251"/>
      <c r="J372" s="251"/>
      <c r="K372" s="251"/>
      <c r="L372" s="251"/>
      <c r="M372" s="251"/>
      <c r="N372" s="251"/>
      <c r="O372" s="251"/>
      <c r="P372" s="251"/>
      <c r="Q372" s="251"/>
      <c r="R372" s="251"/>
      <c r="S372" s="251"/>
      <c r="T372" s="251"/>
      <c r="U372" s="251"/>
      <c r="V372" s="251"/>
      <c r="W372" s="251"/>
      <c r="X372" s="251"/>
      <c r="Y372" s="251"/>
      <c r="Z372" s="251"/>
      <c r="AA372" s="251"/>
      <c r="AB372" s="251"/>
      <c r="AC372" s="251"/>
      <c r="AD372" s="251"/>
    </row>
    <row r="373" spans="6:30">
      <c r="F373" s="251"/>
      <c r="G373" s="251"/>
      <c r="H373" s="251"/>
      <c r="I373" s="251"/>
      <c r="J373" s="251"/>
      <c r="K373" s="251"/>
      <c r="L373" s="251"/>
      <c r="M373" s="251"/>
      <c r="N373" s="251"/>
      <c r="O373" s="251"/>
      <c r="P373" s="251"/>
      <c r="Q373" s="251"/>
      <c r="R373" s="251"/>
      <c r="S373" s="251"/>
      <c r="T373" s="251"/>
      <c r="U373" s="251"/>
      <c r="V373" s="251"/>
      <c r="W373" s="251"/>
      <c r="X373" s="251"/>
      <c r="Y373" s="251"/>
      <c r="Z373" s="251"/>
      <c r="AA373" s="251"/>
      <c r="AB373" s="251"/>
      <c r="AC373" s="251"/>
      <c r="AD373" s="251"/>
    </row>
    <row r="374" spans="6:30">
      <c r="F374" s="251"/>
      <c r="G374" s="251"/>
      <c r="H374" s="251"/>
      <c r="I374" s="251"/>
      <c r="J374" s="251"/>
      <c r="K374" s="251"/>
      <c r="L374" s="251"/>
      <c r="M374" s="251"/>
      <c r="N374" s="251"/>
      <c r="O374" s="251"/>
      <c r="P374" s="251"/>
      <c r="Q374" s="251"/>
      <c r="R374" s="251"/>
      <c r="S374" s="251"/>
      <c r="T374" s="251"/>
      <c r="U374" s="251"/>
      <c r="V374" s="251"/>
      <c r="W374" s="251"/>
      <c r="X374" s="251"/>
      <c r="Y374" s="251"/>
      <c r="Z374" s="251"/>
      <c r="AA374" s="251"/>
      <c r="AB374" s="251"/>
      <c r="AC374" s="251"/>
      <c r="AD374" s="251"/>
    </row>
    <row r="375" spans="6:30">
      <c r="F375" s="251"/>
      <c r="G375" s="251"/>
      <c r="H375" s="251"/>
      <c r="I375" s="251"/>
      <c r="J375" s="251"/>
      <c r="K375" s="251"/>
      <c r="L375" s="251"/>
      <c r="M375" s="251"/>
      <c r="N375" s="251"/>
      <c r="O375" s="251"/>
      <c r="P375" s="251"/>
      <c r="Q375" s="251"/>
      <c r="R375" s="251"/>
      <c r="S375" s="251"/>
      <c r="T375" s="251"/>
      <c r="U375" s="251"/>
      <c r="V375" s="251"/>
      <c r="W375" s="251"/>
      <c r="X375" s="251"/>
      <c r="Y375" s="251"/>
      <c r="Z375" s="251"/>
      <c r="AA375" s="251"/>
      <c r="AB375" s="251"/>
      <c r="AC375" s="251"/>
      <c r="AD375" s="251"/>
    </row>
    <row r="376" spans="6:30">
      <c r="F376" s="251"/>
      <c r="G376" s="251"/>
      <c r="H376" s="251"/>
      <c r="I376" s="251"/>
      <c r="J376" s="251"/>
      <c r="K376" s="251"/>
      <c r="L376" s="251"/>
      <c r="M376" s="251"/>
      <c r="N376" s="251"/>
      <c r="O376" s="251"/>
      <c r="P376" s="251"/>
      <c r="Q376" s="251"/>
      <c r="R376" s="251"/>
      <c r="S376" s="251"/>
      <c r="T376" s="251"/>
      <c r="U376" s="251"/>
      <c r="V376" s="251"/>
      <c r="W376" s="251"/>
      <c r="X376" s="251"/>
      <c r="Y376" s="251"/>
      <c r="Z376" s="251"/>
      <c r="AA376" s="251"/>
      <c r="AB376" s="251"/>
      <c r="AC376" s="251"/>
      <c r="AD376" s="251"/>
    </row>
    <row r="377" spans="6:30">
      <c r="F377" s="251"/>
      <c r="G377" s="251"/>
      <c r="H377" s="251"/>
      <c r="I377" s="251"/>
      <c r="J377" s="251"/>
      <c r="K377" s="251"/>
      <c r="L377" s="251"/>
      <c r="M377" s="251"/>
      <c r="N377" s="251"/>
      <c r="O377" s="251"/>
      <c r="P377" s="251"/>
      <c r="Q377" s="251"/>
      <c r="R377" s="251"/>
      <c r="S377" s="251"/>
      <c r="T377" s="251"/>
      <c r="U377" s="251"/>
      <c r="V377" s="251"/>
      <c r="W377" s="251"/>
      <c r="X377" s="251"/>
      <c r="Y377" s="251"/>
      <c r="Z377" s="251"/>
      <c r="AA377" s="251"/>
      <c r="AB377" s="251"/>
      <c r="AC377" s="251"/>
      <c r="AD377" s="251"/>
    </row>
    <row r="378" spans="6:30">
      <c r="F378" s="251"/>
      <c r="G378" s="251"/>
      <c r="H378" s="251"/>
      <c r="I378" s="251"/>
      <c r="J378" s="251"/>
      <c r="K378" s="251"/>
      <c r="L378" s="251"/>
      <c r="M378" s="251"/>
      <c r="N378" s="251"/>
      <c r="O378" s="251"/>
      <c r="P378" s="251"/>
      <c r="Q378" s="251"/>
      <c r="R378" s="251"/>
      <c r="S378" s="251"/>
      <c r="T378" s="251"/>
      <c r="U378" s="251"/>
      <c r="V378" s="251"/>
      <c r="W378" s="251"/>
      <c r="X378" s="251"/>
      <c r="Y378" s="251"/>
      <c r="Z378" s="251"/>
      <c r="AA378" s="251"/>
      <c r="AB378" s="251"/>
      <c r="AC378" s="251"/>
      <c r="AD378" s="251"/>
    </row>
    <row r="379" spans="6:30">
      <c r="F379" s="251"/>
      <c r="G379" s="251"/>
      <c r="H379" s="251"/>
      <c r="I379" s="251"/>
      <c r="J379" s="251"/>
      <c r="K379" s="251"/>
      <c r="L379" s="251"/>
      <c r="M379" s="251"/>
      <c r="N379" s="251"/>
      <c r="O379" s="251"/>
      <c r="P379" s="251"/>
      <c r="Q379" s="251"/>
      <c r="R379" s="251"/>
      <c r="S379" s="251"/>
      <c r="T379" s="251"/>
      <c r="U379" s="251"/>
      <c r="V379" s="251"/>
      <c r="W379" s="251"/>
      <c r="X379" s="251"/>
      <c r="Y379" s="251"/>
      <c r="Z379" s="251"/>
      <c r="AA379" s="251"/>
      <c r="AB379" s="251"/>
      <c r="AC379" s="251"/>
      <c r="AD379" s="251"/>
    </row>
    <row r="380" spans="6:30">
      <c r="F380" s="251"/>
      <c r="G380" s="251"/>
      <c r="H380" s="251"/>
      <c r="I380" s="251"/>
      <c r="J380" s="251"/>
      <c r="K380" s="251"/>
      <c r="L380" s="251"/>
      <c r="M380" s="251"/>
      <c r="N380" s="251"/>
      <c r="O380" s="251"/>
      <c r="P380" s="251"/>
      <c r="Q380" s="251"/>
      <c r="R380" s="251"/>
      <c r="S380" s="251"/>
      <c r="T380" s="251"/>
      <c r="U380" s="251"/>
      <c r="V380" s="251"/>
      <c r="W380" s="251"/>
      <c r="X380" s="251"/>
      <c r="Y380" s="251"/>
      <c r="Z380" s="251"/>
      <c r="AA380" s="251"/>
      <c r="AB380" s="251"/>
      <c r="AC380" s="251"/>
      <c r="AD380" s="251"/>
    </row>
    <row r="381" spans="6:30">
      <c r="F381" s="251"/>
      <c r="G381" s="251"/>
      <c r="H381" s="251"/>
      <c r="I381" s="251"/>
      <c r="J381" s="251"/>
      <c r="K381" s="251"/>
      <c r="L381" s="251"/>
      <c r="M381" s="251"/>
      <c r="N381" s="251"/>
      <c r="O381" s="251"/>
      <c r="P381" s="251"/>
      <c r="Q381" s="251"/>
      <c r="R381" s="251"/>
      <c r="S381" s="251"/>
      <c r="T381" s="251"/>
      <c r="U381" s="251"/>
      <c r="V381" s="251"/>
      <c r="W381" s="251"/>
      <c r="X381" s="251"/>
      <c r="Y381" s="251"/>
      <c r="Z381" s="251"/>
      <c r="AA381" s="251"/>
      <c r="AB381" s="251"/>
      <c r="AC381" s="251"/>
      <c r="AD381" s="251"/>
    </row>
    <row r="382" spans="6:30">
      <c r="F382" s="251"/>
      <c r="G382" s="251"/>
      <c r="H382" s="251"/>
      <c r="I382" s="251"/>
      <c r="J382" s="251"/>
      <c r="K382" s="251"/>
      <c r="L382" s="251"/>
      <c r="M382" s="251"/>
      <c r="N382" s="251"/>
      <c r="O382" s="251"/>
      <c r="P382" s="251"/>
      <c r="Q382" s="251"/>
      <c r="R382" s="251"/>
      <c r="S382" s="251"/>
      <c r="T382" s="251"/>
      <c r="U382" s="251"/>
      <c r="V382" s="251"/>
      <c r="W382" s="251"/>
      <c r="X382" s="251"/>
      <c r="Y382" s="251"/>
      <c r="Z382" s="251"/>
      <c r="AA382" s="251"/>
      <c r="AB382" s="251"/>
      <c r="AC382" s="251"/>
      <c r="AD382" s="251"/>
    </row>
    <row r="383" spans="6:30">
      <c r="F383" s="251"/>
      <c r="G383" s="251"/>
      <c r="H383" s="251"/>
      <c r="I383" s="251"/>
      <c r="J383" s="251"/>
      <c r="K383" s="251"/>
      <c r="L383" s="251"/>
      <c r="M383" s="251"/>
      <c r="N383" s="251"/>
      <c r="O383" s="251"/>
      <c r="P383" s="251"/>
      <c r="Q383" s="251"/>
      <c r="R383" s="251"/>
      <c r="S383" s="251"/>
      <c r="T383" s="251"/>
      <c r="U383" s="251"/>
      <c r="V383" s="251"/>
      <c r="W383" s="251"/>
      <c r="X383" s="251"/>
      <c r="Y383" s="251"/>
      <c r="Z383" s="251"/>
      <c r="AA383" s="251"/>
      <c r="AB383" s="251"/>
      <c r="AC383" s="251"/>
      <c r="AD383" s="251"/>
    </row>
    <row r="384" spans="6:30">
      <c r="F384" s="251"/>
      <c r="G384" s="251"/>
      <c r="H384" s="251"/>
      <c r="I384" s="251"/>
      <c r="J384" s="251"/>
      <c r="K384" s="251"/>
      <c r="L384" s="251"/>
      <c r="M384" s="251"/>
      <c r="N384" s="251"/>
      <c r="O384" s="251"/>
      <c r="P384" s="251"/>
      <c r="Q384" s="251"/>
      <c r="R384" s="251"/>
      <c r="S384" s="251"/>
      <c r="T384" s="251"/>
      <c r="U384" s="251"/>
      <c r="V384" s="251"/>
      <c r="W384" s="251"/>
      <c r="X384" s="251"/>
      <c r="Y384" s="251"/>
      <c r="Z384" s="251"/>
      <c r="AA384" s="251"/>
      <c r="AB384" s="251"/>
      <c r="AC384" s="251"/>
      <c r="AD384" s="251"/>
    </row>
    <row r="385" spans="6:30">
      <c r="F385" s="251"/>
      <c r="G385" s="251"/>
      <c r="H385" s="251"/>
      <c r="I385" s="251"/>
      <c r="J385" s="251"/>
      <c r="K385" s="251"/>
      <c r="L385" s="251"/>
      <c r="M385" s="251"/>
      <c r="N385" s="251"/>
      <c r="O385" s="251"/>
      <c r="P385" s="251"/>
      <c r="Q385" s="251"/>
      <c r="R385" s="251"/>
      <c r="S385" s="251"/>
      <c r="T385" s="251"/>
      <c r="U385" s="251"/>
      <c r="V385" s="251"/>
      <c r="W385" s="251"/>
      <c r="X385" s="251"/>
      <c r="Y385" s="251"/>
      <c r="Z385" s="251"/>
      <c r="AA385" s="251"/>
      <c r="AB385" s="251"/>
      <c r="AC385" s="251"/>
      <c r="AD385" s="251"/>
    </row>
    <row r="386" spans="6:30">
      <c r="F386" s="251"/>
      <c r="G386" s="251"/>
      <c r="H386" s="251"/>
      <c r="I386" s="251"/>
      <c r="J386" s="251"/>
      <c r="K386" s="251"/>
      <c r="L386" s="251"/>
      <c r="M386" s="251"/>
      <c r="N386" s="251"/>
      <c r="O386" s="251"/>
      <c r="P386" s="251"/>
      <c r="Q386" s="251"/>
      <c r="R386" s="251"/>
      <c r="S386" s="251"/>
      <c r="T386" s="251"/>
      <c r="U386" s="251"/>
      <c r="V386" s="251"/>
      <c r="W386" s="251"/>
      <c r="X386" s="251"/>
      <c r="Y386" s="251"/>
      <c r="Z386" s="251"/>
      <c r="AA386" s="251"/>
      <c r="AB386" s="251"/>
      <c r="AC386" s="251"/>
      <c r="AD386" s="251"/>
    </row>
    <row r="387" spans="6:30">
      <c r="F387" s="251"/>
      <c r="G387" s="251"/>
      <c r="H387" s="251"/>
      <c r="I387" s="251"/>
      <c r="J387" s="251"/>
      <c r="K387" s="251"/>
      <c r="L387" s="251"/>
      <c r="M387" s="251"/>
      <c r="N387" s="251"/>
      <c r="O387" s="251"/>
      <c r="P387" s="251"/>
      <c r="Q387" s="251"/>
      <c r="R387" s="251"/>
      <c r="S387" s="251"/>
      <c r="T387" s="251"/>
      <c r="U387" s="251"/>
      <c r="V387" s="251"/>
      <c r="W387" s="251"/>
      <c r="X387" s="251"/>
      <c r="Y387" s="251"/>
      <c r="Z387" s="251"/>
      <c r="AA387" s="251"/>
      <c r="AB387" s="251"/>
      <c r="AC387" s="251"/>
      <c r="AD387" s="251"/>
    </row>
    <row r="388" spans="6:30">
      <c r="F388" s="251"/>
      <c r="G388" s="251"/>
      <c r="H388" s="251"/>
      <c r="I388" s="251"/>
      <c r="J388" s="251"/>
      <c r="K388" s="251"/>
      <c r="L388" s="251"/>
      <c r="M388" s="251"/>
      <c r="N388" s="251"/>
      <c r="O388" s="251"/>
      <c r="P388" s="251"/>
      <c r="Q388" s="251"/>
      <c r="R388" s="251"/>
      <c r="S388" s="251"/>
      <c r="T388" s="251"/>
      <c r="U388" s="251"/>
      <c r="V388" s="251"/>
      <c r="W388" s="251"/>
      <c r="X388" s="251"/>
      <c r="Y388" s="251"/>
      <c r="Z388" s="251"/>
      <c r="AA388" s="251"/>
      <c r="AB388" s="251"/>
      <c r="AC388" s="251"/>
      <c r="AD388" s="251"/>
    </row>
    <row r="389" spans="6:30">
      <c r="F389" s="251"/>
      <c r="G389" s="251"/>
      <c r="H389" s="251"/>
      <c r="I389" s="251"/>
      <c r="J389" s="251"/>
      <c r="K389" s="251"/>
      <c r="L389" s="251"/>
      <c r="M389" s="251"/>
      <c r="N389" s="251"/>
      <c r="O389" s="251"/>
      <c r="P389" s="251"/>
      <c r="Q389" s="251"/>
      <c r="R389" s="251"/>
      <c r="S389" s="251"/>
      <c r="T389" s="251"/>
      <c r="U389" s="251"/>
      <c r="V389" s="251"/>
      <c r="W389" s="251"/>
      <c r="X389" s="251"/>
      <c r="Y389" s="251"/>
      <c r="Z389" s="251"/>
      <c r="AA389" s="251"/>
      <c r="AB389" s="251"/>
      <c r="AC389" s="251"/>
      <c r="AD389" s="251"/>
    </row>
    <row r="390" spans="6:30">
      <c r="F390" s="251"/>
      <c r="G390" s="251"/>
      <c r="H390" s="251"/>
      <c r="I390" s="251"/>
      <c r="J390" s="251"/>
      <c r="K390" s="251"/>
      <c r="L390" s="251"/>
      <c r="M390" s="251"/>
      <c r="N390" s="251"/>
      <c r="O390" s="251"/>
      <c r="P390" s="251"/>
      <c r="Q390" s="251"/>
      <c r="R390" s="251"/>
      <c r="S390" s="251"/>
      <c r="T390" s="251"/>
      <c r="U390" s="251"/>
      <c r="V390" s="251"/>
      <c r="W390" s="251"/>
      <c r="X390" s="251"/>
      <c r="Y390" s="251"/>
      <c r="Z390" s="251"/>
      <c r="AA390" s="251"/>
      <c r="AB390" s="251"/>
      <c r="AC390" s="251"/>
      <c r="AD390" s="251"/>
    </row>
    <row r="391" spans="6:30">
      <c r="F391" s="251"/>
      <c r="G391" s="251"/>
      <c r="H391" s="251"/>
      <c r="I391" s="251"/>
      <c r="J391" s="251"/>
      <c r="K391" s="251"/>
      <c r="L391" s="251"/>
      <c r="M391" s="251"/>
      <c r="N391" s="251"/>
      <c r="O391" s="251"/>
      <c r="P391" s="251"/>
      <c r="Q391" s="251"/>
      <c r="R391" s="251"/>
      <c r="S391" s="251"/>
      <c r="T391" s="251"/>
      <c r="U391" s="251"/>
      <c r="V391" s="251"/>
      <c r="W391" s="251"/>
      <c r="X391" s="251"/>
      <c r="Y391" s="251"/>
      <c r="Z391" s="251"/>
      <c r="AA391" s="251"/>
      <c r="AB391" s="251"/>
      <c r="AC391" s="251"/>
      <c r="AD391" s="251"/>
    </row>
    <row r="392" spans="6:30">
      <c r="F392" s="251"/>
      <c r="G392" s="251"/>
      <c r="H392" s="251"/>
      <c r="I392" s="251"/>
      <c r="J392" s="251"/>
      <c r="K392" s="251"/>
      <c r="L392" s="251"/>
      <c r="M392" s="251"/>
      <c r="N392" s="251"/>
      <c r="O392" s="251"/>
      <c r="P392" s="251"/>
      <c r="Q392" s="251"/>
      <c r="R392" s="251"/>
      <c r="S392" s="251"/>
      <c r="T392" s="251"/>
      <c r="U392" s="251"/>
      <c r="V392" s="251"/>
      <c r="W392" s="251"/>
      <c r="X392" s="251"/>
      <c r="Y392" s="251"/>
      <c r="Z392" s="251"/>
      <c r="AA392" s="251"/>
      <c r="AB392" s="251"/>
      <c r="AC392" s="251"/>
      <c r="AD392" s="251"/>
    </row>
    <row r="393" spans="6:30">
      <c r="F393" s="251"/>
      <c r="G393" s="251"/>
      <c r="H393" s="251"/>
      <c r="I393" s="251"/>
      <c r="J393" s="251"/>
      <c r="K393" s="251"/>
      <c r="L393" s="251"/>
      <c r="M393" s="251"/>
      <c r="N393" s="251"/>
      <c r="O393" s="251"/>
      <c r="P393" s="251"/>
      <c r="Q393" s="251"/>
      <c r="R393" s="251"/>
      <c r="S393" s="251"/>
      <c r="T393" s="251"/>
      <c r="U393" s="251"/>
      <c r="V393" s="251"/>
      <c r="W393" s="251"/>
      <c r="X393" s="251"/>
      <c r="Y393" s="251"/>
      <c r="Z393" s="251"/>
      <c r="AA393" s="251"/>
      <c r="AB393" s="251"/>
      <c r="AC393" s="251"/>
      <c r="AD393" s="251"/>
    </row>
    <row r="394" spans="6:30">
      <c r="F394" s="251"/>
      <c r="G394" s="251"/>
      <c r="H394" s="251"/>
      <c r="I394" s="251"/>
      <c r="J394" s="251"/>
      <c r="K394" s="251"/>
      <c r="L394" s="251"/>
      <c r="M394" s="251"/>
      <c r="N394" s="251"/>
      <c r="O394" s="251"/>
      <c r="P394" s="251"/>
      <c r="Q394" s="251"/>
      <c r="R394" s="251"/>
      <c r="S394" s="251"/>
      <c r="T394" s="251"/>
      <c r="U394" s="251"/>
      <c r="V394" s="251"/>
      <c r="W394" s="251"/>
      <c r="X394" s="251"/>
      <c r="Y394" s="251"/>
      <c r="Z394" s="251"/>
      <c r="AA394" s="251"/>
      <c r="AB394" s="251"/>
      <c r="AC394" s="251"/>
      <c r="AD394" s="251"/>
    </row>
    <row r="395" spans="6:30">
      <c r="F395" s="251"/>
      <c r="G395" s="251"/>
      <c r="H395" s="251"/>
      <c r="I395" s="251"/>
      <c r="J395" s="251"/>
      <c r="K395" s="251"/>
      <c r="L395" s="251"/>
      <c r="M395" s="251"/>
      <c r="N395" s="251"/>
      <c r="O395" s="251"/>
      <c r="P395" s="251"/>
      <c r="Q395" s="251"/>
      <c r="R395" s="251"/>
      <c r="S395" s="251"/>
      <c r="T395" s="251"/>
      <c r="U395" s="251"/>
      <c r="V395" s="251"/>
      <c r="W395" s="251"/>
      <c r="X395" s="251"/>
      <c r="Y395" s="251"/>
      <c r="Z395" s="251"/>
      <c r="AA395" s="251"/>
      <c r="AB395" s="251"/>
      <c r="AC395" s="251"/>
      <c r="AD395" s="251"/>
    </row>
    <row r="396" spans="6:30">
      <c r="F396" s="251"/>
      <c r="G396" s="251"/>
      <c r="H396" s="251"/>
      <c r="I396" s="251"/>
      <c r="J396" s="251"/>
      <c r="K396" s="251"/>
      <c r="L396" s="251"/>
      <c r="M396" s="251"/>
      <c r="N396" s="251"/>
      <c r="O396" s="251"/>
      <c r="P396" s="251"/>
      <c r="Q396" s="251"/>
      <c r="R396" s="251"/>
      <c r="S396" s="251"/>
      <c r="T396" s="251"/>
      <c r="U396" s="251"/>
      <c r="V396" s="251"/>
      <c r="W396" s="251"/>
      <c r="X396" s="251"/>
      <c r="Y396" s="251"/>
      <c r="Z396" s="251"/>
      <c r="AA396" s="251"/>
      <c r="AB396" s="251"/>
      <c r="AC396" s="251"/>
      <c r="AD396" s="251"/>
    </row>
    <row r="397" spans="6:30">
      <c r="F397" s="251"/>
      <c r="G397" s="251"/>
      <c r="H397" s="251"/>
      <c r="I397" s="251"/>
      <c r="J397" s="251"/>
      <c r="K397" s="251"/>
      <c r="L397" s="251"/>
      <c r="M397" s="251"/>
      <c r="N397" s="251"/>
      <c r="O397" s="251"/>
      <c r="P397" s="251"/>
      <c r="Q397" s="251"/>
      <c r="R397" s="251"/>
      <c r="S397" s="251"/>
      <c r="T397" s="251"/>
      <c r="U397" s="251"/>
      <c r="V397" s="251"/>
      <c r="W397" s="251"/>
      <c r="X397" s="251"/>
      <c r="Y397" s="251"/>
      <c r="Z397" s="251"/>
      <c r="AA397" s="251"/>
      <c r="AB397" s="251"/>
      <c r="AC397" s="251"/>
      <c r="AD397" s="251"/>
    </row>
    <row r="398" spans="6:30">
      <c r="F398" s="251"/>
      <c r="G398" s="251"/>
      <c r="H398" s="251"/>
      <c r="I398" s="251"/>
      <c r="J398" s="251"/>
      <c r="K398" s="251"/>
      <c r="L398" s="251"/>
      <c r="M398" s="251"/>
      <c r="N398" s="251"/>
      <c r="O398" s="251"/>
      <c r="P398" s="251"/>
      <c r="Q398" s="251"/>
      <c r="R398" s="251"/>
      <c r="S398" s="251"/>
      <c r="T398" s="251"/>
      <c r="U398" s="251"/>
      <c r="V398" s="251"/>
      <c r="W398" s="251"/>
      <c r="X398" s="251"/>
      <c r="Y398" s="251"/>
      <c r="Z398" s="251"/>
      <c r="AA398" s="251"/>
      <c r="AB398" s="251"/>
      <c r="AC398" s="251"/>
      <c r="AD398" s="251"/>
    </row>
    <row r="399" spans="6:30">
      <c r="F399" s="251"/>
      <c r="G399" s="251"/>
      <c r="H399" s="251"/>
      <c r="I399" s="251"/>
      <c r="J399" s="251"/>
      <c r="K399" s="251"/>
      <c r="L399" s="251"/>
      <c r="M399" s="251"/>
      <c r="N399" s="251"/>
      <c r="O399" s="251"/>
      <c r="P399" s="251"/>
      <c r="Q399" s="251"/>
      <c r="R399" s="251"/>
      <c r="S399" s="251"/>
      <c r="T399" s="251"/>
      <c r="U399" s="251"/>
      <c r="V399" s="251"/>
      <c r="W399" s="251"/>
      <c r="X399" s="251"/>
      <c r="Y399" s="251"/>
      <c r="Z399" s="251"/>
      <c r="AA399" s="251"/>
      <c r="AB399" s="251"/>
      <c r="AC399" s="251"/>
      <c r="AD399" s="251"/>
    </row>
    <row r="400" spans="6:30">
      <c r="F400" s="251"/>
      <c r="G400" s="251"/>
      <c r="H400" s="251"/>
      <c r="I400" s="251"/>
      <c r="J400" s="251"/>
      <c r="K400" s="251"/>
      <c r="L400" s="251"/>
      <c r="M400" s="251"/>
      <c r="N400" s="251"/>
      <c r="O400" s="251"/>
      <c r="P400" s="251"/>
      <c r="Q400" s="251"/>
      <c r="R400" s="251"/>
      <c r="S400" s="251"/>
      <c r="T400" s="251"/>
      <c r="U400" s="251"/>
      <c r="V400" s="251"/>
      <c r="W400" s="251"/>
      <c r="X400" s="251"/>
      <c r="Y400" s="251"/>
      <c r="Z400" s="251"/>
      <c r="AA400" s="251"/>
      <c r="AB400" s="251"/>
      <c r="AC400" s="251"/>
      <c r="AD400" s="251"/>
    </row>
    <row r="401" spans="6:30">
      <c r="F401" s="251"/>
      <c r="G401" s="251"/>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row>
    <row r="402" spans="6:30">
      <c r="F402" s="251"/>
      <c r="G402" s="251"/>
      <c r="H402" s="251"/>
      <c r="I402" s="251"/>
      <c r="J402" s="251"/>
      <c r="K402" s="251"/>
      <c r="L402" s="251"/>
      <c r="M402" s="251"/>
      <c r="N402" s="251"/>
      <c r="O402" s="251"/>
      <c r="P402" s="251"/>
      <c r="Q402" s="251"/>
      <c r="R402" s="251"/>
      <c r="S402" s="251"/>
      <c r="T402" s="251"/>
      <c r="U402" s="251"/>
      <c r="V402" s="251"/>
      <c r="W402" s="251"/>
      <c r="X402" s="251"/>
      <c r="Y402" s="251"/>
      <c r="Z402" s="251"/>
      <c r="AA402" s="251"/>
      <c r="AB402" s="251"/>
      <c r="AC402" s="251"/>
      <c r="AD402" s="251"/>
    </row>
    <row r="403" spans="6:30">
      <c r="F403" s="251"/>
      <c r="G403" s="251"/>
      <c r="H403" s="251"/>
      <c r="I403" s="251"/>
      <c r="J403" s="251"/>
      <c r="K403" s="251"/>
      <c r="L403" s="251"/>
      <c r="M403" s="251"/>
      <c r="N403" s="251"/>
      <c r="O403" s="251"/>
      <c r="P403" s="251"/>
      <c r="Q403" s="251"/>
      <c r="R403" s="251"/>
      <c r="S403" s="251"/>
      <c r="T403" s="251"/>
      <c r="U403" s="251"/>
      <c r="V403" s="251"/>
      <c r="W403" s="251"/>
      <c r="X403" s="251"/>
      <c r="Y403" s="251"/>
      <c r="Z403" s="251"/>
      <c r="AA403" s="251"/>
      <c r="AB403" s="251"/>
      <c r="AC403" s="251"/>
      <c r="AD403" s="251"/>
    </row>
    <row r="404" spans="6:30">
      <c r="F404" s="251"/>
      <c r="G404" s="251"/>
      <c r="H404" s="251"/>
      <c r="I404" s="251"/>
      <c r="J404" s="251"/>
      <c r="K404" s="251"/>
      <c r="L404" s="251"/>
      <c r="M404" s="251"/>
      <c r="N404" s="251"/>
      <c r="O404" s="251"/>
      <c r="P404" s="251"/>
      <c r="Q404" s="251"/>
      <c r="R404" s="251"/>
      <c r="S404" s="251"/>
      <c r="T404" s="251"/>
      <c r="U404" s="251"/>
      <c r="V404" s="251"/>
      <c r="W404" s="251"/>
      <c r="X404" s="251"/>
      <c r="Y404" s="251"/>
      <c r="Z404" s="251"/>
      <c r="AA404" s="251"/>
      <c r="AB404" s="251"/>
      <c r="AC404" s="251"/>
      <c r="AD404" s="251"/>
    </row>
    <row r="405" spans="6:30">
      <c r="F405" s="251"/>
      <c r="G405" s="251"/>
      <c r="H405" s="251"/>
      <c r="I405" s="251"/>
      <c r="J405" s="251"/>
      <c r="K405" s="251"/>
      <c r="L405" s="251"/>
      <c r="M405" s="251"/>
      <c r="N405" s="251"/>
      <c r="O405" s="251"/>
      <c r="P405" s="251"/>
      <c r="Q405" s="251"/>
      <c r="R405" s="251"/>
      <c r="S405" s="251"/>
      <c r="T405" s="251"/>
      <c r="U405" s="251"/>
      <c r="V405" s="251"/>
      <c r="W405" s="251"/>
      <c r="X405" s="251"/>
      <c r="Y405" s="251"/>
      <c r="Z405" s="251"/>
      <c r="AA405" s="251"/>
      <c r="AB405" s="251"/>
      <c r="AC405" s="251"/>
      <c r="AD405" s="251"/>
    </row>
    <row r="406" spans="6:30">
      <c r="F406" s="251"/>
      <c r="G406" s="251"/>
      <c r="H406" s="251"/>
      <c r="I406" s="251"/>
      <c r="J406" s="251"/>
      <c r="K406" s="251"/>
      <c r="L406" s="251"/>
      <c r="M406" s="251"/>
      <c r="N406" s="251"/>
      <c r="O406" s="251"/>
      <c r="P406" s="251"/>
      <c r="Q406" s="251"/>
      <c r="R406" s="251"/>
      <c r="S406" s="251"/>
      <c r="T406" s="251"/>
      <c r="U406" s="251"/>
      <c r="V406" s="251"/>
      <c r="W406" s="251"/>
      <c r="X406" s="251"/>
      <c r="Y406" s="251"/>
      <c r="Z406" s="251"/>
      <c r="AA406" s="251"/>
      <c r="AB406" s="251"/>
      <c r="AC406" s="251"/>
      <c r="AD406" s="251"/>
    </row>
    <row r="407" spans="6:30">
      <c r="F407" s="251"/>
      <c r="G407" s="251"/>
      <c r="H407" s="251"/>
      <c r="I407" s="251"/>
      <c r="J407" s="251"/>
      <c r="K407" s="251"/>
      <c r="L407" s="251"/>
      <c r="M407" s="251"/>
      <c r="N407" s="251"/>
      <c r="O407" s="251"/>
      <c r="P407" s="251"/>
      <c r="Q407" s="251"/>
      <c r="R407" s="251"/>
      <c r="S407" s="251"/>
      <c r="T407" s="251"/>
      <c r="U407" s="251"/>
      <c r="V407" s="251"/>
      <c r="W407" s="251"/>
      <c r="X407" s="251"/>
      <c r="Y407" s="251"/>
      <c r="Z407" s="251"/>
      <c r="AA407" s="251"/>
      <c r="AB407" s="251"/>
      <c r="AC407" s="251"/>
      <c r="AD407" s="251"/>
    </row>
    <row r="408" spans="6:30">
      <c r="F408" s="251"/>
      <c r="G408" s="251"/>
      <c r="H408" s="251"/>
      <c r="I408" s="251"/>
      <c r="J408" s="251"/>
      <c r="K408" s="251"/>
      <c r="L408" s="251"/>
      <c r="M408" s="251"/>
      <c r="N408" s="251"/>
      <c r="O408" s="251"/>
      <c r="P408" s="251"/>
      <c r="Q408" s="251"/>
      <c r="R408" s="251"/>
      <c r="S408" s="251"/>
      <c r="T408" s="251"/>
      <c r="U408" s="251"/>
      <c r="V408" s="251"/>
      <c r="W408" s="251"/>
      <c r="X408" s="251"/>
      <c r="Y408" s="251"/>
      <c r="Z408" s="251"/>
      <c r="AA408" s="251"/>
      <c r="AB408" s="251"/>
      <c r="AC408" s="251"/>
      <c r="AD408" s="251"/>
    </row>
    <row r="409" spans="6:30">
      <c r="F409" s="251"/>
      <c r="G409" s="251"/>
      <c r="H409" s="251"/>
      <c r="I409" s="251"/>
      <c r="J409" s="251"/>
      <c r="K409" s="251"/>
      <c r="L409" s="251"/>
      <c r="M409" s="251"/>
      <c r="N409" s="251"/>
      <c r="O409" s="251"/>
      <c r="P409" s="251"/>
      <c r="Q409" s="251"/>
      <c r="R409" s="251"/>
      <c r="S409" s="251"/>
      <c r="T409" s="251"/>
      <c r="U409" s="251"/>
      <c r="V409" s="251"/>
      <c r="W409" s="251"/>
      <c r="X409" s="251"/>
      <c r="Y409" s="251"/>
      <c r="Z409" s="251"/>
      <c r="AA409" s="251"/>
      <c r="AB409" s="251"/>
      <c r="AC409" s="251"/>
      <c r="AD409" s="251"/>
    </row>
    <row r="410" spans="6:30">
      <c r="F410" s="251"/>
      <c r="G410" s="251"/>
      <c r="H410" s="251"/>
      <c r="I410" s="251"/>
      <c r="J410" s="251"/>
      <c r="K410" s="251"/>
      <c r="L410" s="251"/>
      <c r="M410" s="251"/>
      <c r="N410" s="251"/>
      <c r="O410" s="251"/>
      <c r="P410" s="251"/>
      <c r="Q410" s="251"/>
      <c r="R410" s="251"/>
      <c r="S410" s="251"/>
      <c r="T410" s="251"/>
      <c r="U410" s="251"/>
      <c r="V410" s="251"/>
      <c r="W410" s="251"/>
      <c r="X410" s="251"/>
      <c r="Y410" s="251"/>
      <c r="Z410" s="251"/>
      <c r="AA410" s="251"/>
      <c r="AB410" s="251"/>
      <c r="AC410" s="251"/>
      <c r="AD410" s="251"/>
    </row>
    <row r="411" spans="6:30">
      <c r="F411" s="251"/>
      <c r="G411" s="251"/>
      <c r="H411" s="251"/>
      <c r="I411" s="251"/>
      <c r="J411" s="251"/>
      <c r="K411" s="251"/>
      <c r="L411" s="251"/>
      <c r="M411" s="251"/>
      <c r="N411" s="251"/>
      <c r="O411" s="251"/>
      <c r="P411" s="251"/>
      <c r="Q411" s="251"/>
      <c r="R411" s="251"/>
      <c r="S411" s="251"/>
      <c r="T411" s="251"/>
      <c r="U411" s="251"/>
      <c r="V411" s="251"/>
      <c r="W411" s="251"/>
      <c r="X411" s="251"/>
      <c r="Y411" s="251"/>
      <c r="Z411" s="251"/>
      <c r="AA411" s="251"/>
      <c r="AB411" s="251"/>
      <c r="AC411" s="251"/>
      <c r="AD411" s="251"/>
    </row>
    <row r="412" spans="6:30">
      <c r="F412" s="251"/>
      <c r="G412" s="251"/>
      <c r="H412" s="251"/>
      <c r="I412" s="251"/>
      <c r="J412" s="251"/>
      <c r="K412" s="251"/>
      <c r="L412" s="251"/>
      <c r="M412" s="251"/>
      <c r="N412" s="251"/>
      <c r="O412" s="251"/>
      <c r="P412" s="251"/>
      <c r="Q412" s="251"/>
      <c r="R412" s="251"/>
      <c r="S412" s="251"/>
      <c r="T412" s="251"/>
      <c r="U412" s="251"/>
      <c r="V412" s="251"/>
      <c r="W412" s="251"/>
      <c r="X412" s="251"/>
      <c r="Y412" s="251"/>
      <c r="Z412" s="251"/>
      <c r="AA412" s="251"/>
      <c r="AB412" s="251"/>
      <c r="AC412" s="251"/>
      <c r="AD412" s="251"/>
    </row>
    <row r="413" spans="6:30">
      <c r="F413" s="251"/>
      <c r="G413" s="251"/>
      <c r="H413" s="251"/>
      <c r="I413" s="251"/>
      <c r="J413" s="251"/>
      <c r="K413" s="251"/>
      <c r="L413" s="251"/>
      <c r="M413" s="251"/>
      <c r="N413" s="251"/>
      <c r="O413" s="251"/>
      <c r="P413" s="251"/>
      <c r="Q413" s="251"/>
      <c r="R413" s="251"/>
      <c r="S413" s="251"/>
      <c r="T413" s="251"/>
      <c r="U413" s="251"/>
      <c r="V413" s="251"/>
      <c r="W413" s="251"/>
      <c r="X413" s="251"/>
      <c r="Y413" s="251"/>
      <c r="Z413" s="251"/>
      <c r="AA413" s="251"/>
      <c r="AB413" s="251"/>
      <c r="AC413" s="251"/>
      <c r="AD413" s="251"/>
    </row>
    <row r="414" spans="6:30">
      <c r="F414" s="251"/>
      <c r="G414" s="251"/>
      <c r="H414" s="251"/>
      <c r="I414" s="251"/>
      <c r="J414" s="251"/>
      <c r="K414" s="251"/>
      <c r="L414" s="251"/>
      <c r="M414" s="251"/>
      <c r="N414" s="251"/>
      <c r="O414" s="251"/>
      <c r="P414" s="251"/>
      <c r="Q414" s="251"/>
      <c r="R414" s="251"/>
      <c r="S414" s="251"/>
      <c r="T414" s="251"/>
      <c r="U414" s="251"/>
      <c r="V414" s="251"/>
      <c r="W414" s="251"/>
      <c r="X414" s="251"/>
      <c r="Y414" s="251"/>
      <c r="Z414" s="251"/>
      <c r="AA414" s="251"/>
      <c r="AB414" s="251"/>
      <c r="AC414" s="251"/>
      <c r="AD414" s="251"/>
    </row>
    <row r="415" spans="6:30">
      <c r="F415" s="251"/>
      <c r="G415" s="251"/>
      <c r="H415" s="251"/>
      <c r="I415" s="251"/>
      <c r="J415" s="251"/>
      <c r="K415" s="251"/>
      <c r="L415" s="251"/>
      <c r="M415" s="251"/>
      <c r="N415" s="251"/>
      <c r="O415" s="251"/>
      <c r="P415" s="251"/>
      <c r="Q415" s="251"/>
      <c r="R415" s="251"/>
      <c r="S415" s="251"/>
      <c r="T415" s="251"/>
      <c r="U415" s="251"/>
      <c r="V415" s="251"/>
      <c r="W415" s="251"/>
      <c r="X415" s="251"/>
      <c r="Y415" s="251"/>
      <c r="Z415" s="251"/>
      <c r="AA415" s="251"/>
      <c r="AB415" s="251"/>
      <c r="AC415" s="251"/>
      <c r="AD415" s="251"/>
    </row>
  </sheetData>
  <mergeCells count="1">
    <mergeCell ref="D6:E6"/>
  </mergeCells>
  <pageMargins left="0.75" right="0.75" top="1" bottom="1" header="0.5" footer="0.5"/>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C9DC-788D-4D9A-A3D1-AFD463696DA5}">
  <sheetPr codeName="Sheet7">
    <tabColor rgb="FFFF9933"/>
  </sheetPr>
  <dimension ref="A1:F115"/>
  <sheetViews>
    <sheetView zoomScale="90" zoomScaleNormal="90" workbookViewId="0">
      <pane ySplit="7" topLeftCell="A8" activePane="bottomLeft" state="frozen"/>
      <selection activeCell="C45" sqref="C45"/>
      <selection pane="bottomLeft" activeCell="C45" sqref="C45"/>
    </sheetView>
  </sheetViews>
  <sheetFormatPr baseColWidth="10" defaultColWidth="11.6640625" defaultRowHeight="16"/>
  <cols>
    <col min="1" max="1" width="7.5" style="51" customWidth="1"/>
    <col min="2" max="3" width="15.1640625" style="53" customWidth="1"/>
    <col min="4" max="4" width="15.5" style="52" customWidth="1"/>
    <col min="5" max="6" width="15.5" style="51" customWidth="1"/>
    <col min="7" max="16384" width="11.6640625" style="1"/>
  </cols>
  <sheetData>
    <row r="1" spans="1:6">
      <c r="A1" s="80" t="s">
        <v>1013</v>
      </c>
    </row>
    <row r="2" spans="1:6" s="79" customFormat="1" ht="19.5" customHeight="1">
      <c r="A2" s="73"/>
      <c r="B2" s="50" t="s">
        <v>1009</v>
      </c>
      <c r="C2" s="236">
        <v>0.02</v>
      </c>
      <c r="D2" s="44" t="s">
        <v>1008</v>
      </c>
    </row>
    <row r="3" spans="1:6" s="79" customFormat="1" ht="19.5" customHeight="1">
      <c r="A3" s="73"/>
      <c r="B3" s="49" t="s">
        <v>1007</v>
      </c>
      <c r="C3" s="237">
        <v>0.04</v>
      </c>
      <c r="D3" s="44" t="s">
        <v>1006</v>
      </c>
    </row>
    <row r="4" spans="1:6" s="79" customFormat="1" ht="19.5" customHeight="1">
      <c r="A4" s="73"/>
      <c r="B4" s="48" t="s">
        <v>1005</v>
      </c>
      <c r="C4" s="238">
        <v>1.1299999999999999</v>
      </c>
      <c r="D4" s="44" t="s">
        <v>1004</v>
      </c>
    </row>
    <row r="5" spans="1:6">
      <c r="E5" s="52"/>
      <c r="F5" s="52"/>
    </row>
    <row r="6" spans="1:6">
      <c r="D6" s="368" t="s">
        <v>1003</v>
      </c>
      <c r="E6" s="369"/>
      <c r="F6" s="78"/>
    </row>
    <row r="7" spans="1:6" s="73" customFormat="1" ht="33" customHeight="1">
      <c r="A7" s="47" t="s">
        <v>1002</v>
      </c>
      <c r="B7" s="77" t="s">
        <v>1001</v>
      </c>
      <c r="C7" s="76" t="s">
        <v>1000</v>
      </c>
      <c r="D7" s="75" t="s">
        <v>999</v>
      </c>
      <c r="E7" s="45" t="s">
        <v>998</v>
      </c>
      <c r="F7" s="74"/>
    </row>
    <row r="8" spans="1:6">
      <c r="A8" s="69">
        <v>0</v>
      </c>
      <c r="B8" s="68">
        <v>150000</v>
      </c>
      <c r="C8" s="67">
        <f t="shared" ref="C8:C39" si="0">B8*$C$3</f>
        <v>6000</v>
      </c>
      <c r="D8" s="72">
        <v>27</v>
      </c>
      <c r="E8" s="71">
        <f t="shared" ref="E8:E39" si="1">C8*D8</f>
        <v>162000</v>
      </c>
      <c r="F8" s="64"/>
    </row>
    <row r="9" spans="1:6">
      <c r="A9" s="69">
        <v>1</v>
      </c>
      <c r="B9" s="68">
        <f t="shared" ref="B9:B40" si="2">(B8*$C$2)+B8</f>
        <v>153000</v>
      </c>
      <c r="C9" s="67">
        <f t="shared" si="0"/>
        <v>6120</v>
      </c>
      <c r="D9" s="66">
        <f t="shared" ref="D9:D40" si="3">D8+$C$4</f>
        <v>28.13</v>
      </c>
      <c r="E9" s="70">
        <f t="shared" si="1"/>
        <v>172155.6</v>
      </c>
      <c r="F9" s="64"/>
    </row>
    <row r="10" spans="1:6" ht="15.75" customHeight="1">
      <c r="A10" s="69">
        <v>2</v>
      </c>
      <c r="B10" s="68">
        <f t="shared" si="2"/>
        <v>156060</v>
      </c>
      <c r="C10" s="67">
        <f t="shared" si="0"/>
        <v>6242.4000000000005</v>
      </c>
      <c r="D10" s="66">
        <f t="shared" si="3"/>
        <v>29.259999999999998</v>
      </c>
      <c r="E10" s="70">
        <f t="shared" si="1"/>
        <v>182652.62400000001</v>
      </c>
      <c r="F10" s="64"/>
    </row>
    <row r="11" spans="1:6">
      <c r="A11" s="69">
        <v>3</v>
      </c>
      <c r="B11" s="68">
        <f t="shared" si="2"/>
        <v>159181.20000000001</v>
      </c>
      <c r="C11" s="67">
        <f t="shared" si="0"/>
        <v>6367.2480000000005</v>
      </c>
      <c r="D11" s="66">
        <f t="shared" si="3"/>
        <v>30.389999999999997</v>
      </c>
      <c r="E11" s="70">
        <f t="shared" si="1"/>
        <v>193500.66672000001</v>
      </c>
      <c r="F11" s="64"/>
    </row>
    <row r="12" spans="1:6">
      <c r="A12" s="69">
        <v>4</v>
      </c>
      <c r="B12" s="68">
        <f t="shared" si="2"/>
        <v>162364.82400000002</v>
      </c>
      <c r="C12" s="67">
        <f t="shared" si="0"/>
        <v>6494.5929600000009</v>
      </c>
      <c r="D12" s="66">
        <f t="shared" si="3"/>
        <v>31.519999999999996</v>
      </c>
      <c r="E12" s="70">
        <f t="shared" si="1"/>
        <v>204709.57009920001</v>
      </c>
      <c r="F12" s="64"/>
    </row>
    <row r="13" spans="1:6">
      <c r="A13" s="69">
        <v>5</v>
      </c>
      <c r="B13" s="68">
        <f t="shared" si="2"/>
        <v>165612.12048000001</v>
      </c>
      <c r="C13" s="67">
        <f t="shared" si="0"/>
        <v>6624.4848192000009</v>
      </c>
      <c r="D13" s="66">
        <f t="shared" si="3"/>
        <v>32.65</v>
      </c>
      <c r="E13" s="70">
        <f t="shared" si="1"/>
        <v>216289.42934688003</v>
      </c>
      <c r="F13" s="64"/>
    </row>
    <row r="14" spans="1:6">
      <c r="A14" s="69">
        <v>6</v>
      </c>
      <c r="B14" s="68">
        <f t="shared" si="2"/>
        <v>168924.36288960002</v>
      </c>
      <c r="C14" s="67">
        <f t="shared" si="0"/>
        <v>6756.974515584001</v>
      </c>
      <c r="D14" s="66">
        <f t="shared" si="3"/>
        <v>33.78</v>
      </c>
      <c r="E14" s="70">
        <f t="shared" si="1"/>
        <v>228250.59913642757</v>
      </c>
      <c r="F14" s="64"/>
    </row>
    <row r="15" spans="1:6">
      <c r="A15" s="69">
        <v>7</v>
      </c>
      <c r="B15" s="68">
        <f t="shared" si="2"/>
        <v>172302.85014739202</v>
      </c>
      <c r="C15" s="67">
        <f t="shared" si="0"/>
        <v>6892.1140058956807</v>
      </c>
      <c r="D15" s="66">
        <f t="shared" si="3"/>
        <v>34.910000000000004</v>
      </c>
      <c r="E15" s="70">
        <f t="shared" si="1"/>
        <v>240603.69994581825</v>
      </c>
      <c r="F15" s="64"/>
    </row>
    <row r="16" spans="1:6">
      <c r="A16" s="69">
        <v>8</v>
      </c>
      <c r="B16" s="68">
        <f t="shared" si="2"/>
        <v>175748.90715033986</v>
      </c>
      <c r="C16" s="67">
        <f t="shared" si="0"/>
        <v>7029.9562860135948</v>
      </c>
      <c r="D16" s="66">
        <f t="shared" si="3"/>
        <v>36.040000000000006</v>
      </c>
      <c r="E16" s="70">
        <f t="shared" si="1"/>
        <v>253359.62454793</v>
      </c>
      <c r="F16" s="64"/>
    </row>
    <row r="17" spans="1:6">
      <c r="A17" s="69">
        <v>9</v>
      </c>
      <c r="B17" s="68">
        <f t="shared" si="2"/>
        <v>179263.88529334666</v>
      </c>
      <c r="C17" s="67">
        <f t="shared" si="0"/>
        <v>7170.5554117338661</v>
      </c>
      <c r="D17" s="66">
        <f t="shared" si="3"/>
        <v>37.170000000000009</v>
      </c>
      <c r="E17" s="70">
        <f t="shared" si="1"/>
        <v>266529.54465414787</v>
      </c>
      <c r="F17" s="64"/>
    </row>
    <row r="18" spans="1:6">
      <c r="A18" s="69">
        <v>10</v>
      </c>
      <c r="B18" s="68">
        <f t="shared" si="2"/>
        <v>182849.16299921359</v>
      </c>
      <c r="C18" s="67">
        <f t="shared" si="0"/>
        <v>7313.9665199685433</v>
      </c>
      <c r="D18" s="66">
        <f t="shared" si="3"/>
        <v>38.300000000000011</v>
      </c>
      <c r="E18" s="70">
        <f t="shared" si="1"/>
        <v>280124.91771479527</v>
      </c>
      <c r="F18" s="64"/>
    </row>
    <row r="19" spans="1:6">
      <c r="A19" s="69">
        <v>11</v>
      </c>
      <c r="B19" s="68">
        <f t="shared" si="2"/>
        <v>186506.14625919785</v>
      </c>
      <c r="C19" s="67">
        <f t="shared" si="0"/>
        <v>7460.2458503679145</v>
      </c>
      <c r="D19" s="66">
        <f t="shared" si="3"/>
        <v>39.430000000000014</v>
      </c>
      <c r="E19" s="70">
        <f t="shared" si="1"/>
        <v>294157.49388000695</v>
      </c>
      <c r="F19" s="64"/>
    </row>
    <row r="20" spans="1:6">
      <c r="A20" s="69">
        <v>12</v>
      </c>
      <c r="B20" s="68">
        <f t="shared" si="2"/>
        <v>190236.26918438182</v>
      </c>
      <c r="C20" s="67">
        <f t="shared" si="0"/>
        <v>7609.4507673752732</v>
      </c>
      <c r="D20" s="66">
        <f t="shared" si="3"/>
        <v>40.560000000000016</v>
      </c>
      <c r="E20" s="70">
        <f t="shared" si="1"/>
        <v>308639.3231247412</v>
      </c>
      <c r="F20" s="64"/>
    </row>
    <row r="21" spans="1:6">
      <c r="A21" s="69">
        <v>13</v>
      </c>
      <c r="B21" s="68">
        <f t="shared" si="2"/>
        <v>194040.99456806947</v>
      </c>
      <c r="C21" s="67">
        <f t="shared" si="0"/>
        <v>7761.6397827227784</v>
      </c>
      <c r="D21" s="66">
        <f t="shared" si="3"/>
        <v>41.690000000000019</v>
      </c>
      <c r="E21" s="70">
        <f t="shared" si="1"/>
        <v>323582.76254171279</v>
      </c>
      <c r="F21" s="64"/>
    </row>
    <row r="22" spans="1:6">
      <c r="A22" s="69">
        <v>14</v>
      </c>
      <c r="B22" s="68">
        <f t="shared" si="2"/>
        <v>197921.81445943087</v>
      </c>
      <c r="C22" s="67">
        <f t="shared" si="0"/>
        <v>7916.8725783772352</v>
      </c>
      <c r="D22" s="66">
        <f t="shared" si="3"/>
        <v>42.820000000000022</v>
      </c>
      <c r="E22" s="70">
        <f t="shared" si="1"/>
        <v>339000.48380611336</v>
      </c>
      <c r="F22" s="64"/>
    </row>
    <row r="23" spans="1:6">
      <c r="A23" s="69">
        <v>15</v>
      </c>
      <c r="B23" s="68">
        <f t="shared" si="2"/>
        <v>201880.2507486195</v>
      </c>
      <c r="C23" s="67">
        <f t="shared" si="0"/>
        <v>8075.2100299447802</v>
      </c>
      <c r="D23" s="66">
        <f t="shared" si="3"/>
        <v>43.950000000000024</v>
      </c>
      <c r="E23" s="70">
        <f t="shared" si="1"/>
        <v>354905.48081607331</v>
      </c>
      <c r="F23" s="64"/>
    </row>
    <row r="24" spans="1:6">
      <c r="A24" s="69">
        <v>16</v>
      </c>
      <c r="B24" s="68">
        <f t="shared" si="2"/>
        <v>205917.85576359188</v>
      </c>
      <c r="C24" s="67">
        <f t="shared" si="0"/>
        <v>8236.7142305436755</v>
      </c>
      <c r="D24" s="66">
        <f t="shared" si="3"/>
        <v>45.080000000000027</v>
      </c>
      <c r="E24" s="70">
        <f t="shared" si="1"/>
        <v>371311.07751290913</v>
      </c>
      <c r="F24" s="64"/>
    </row>
    <row r="25" spans="1:6">
      <c r="A25" s="69">
        <v>17</v>
      </c>
      <c r="B25" s="68">
        <f t="shared" si="2"/>
        <v>210036.21287886373</v>
      </c>
      <c r="C25" s="67">
        <f t="shared" si="0"/>
        <v>8401.4485151545487</v>
      </c>
      <c r="D25" s="66">
        <f t="shared" si="3"/>
        <v>46.210000000000029</v>
      </c>
      <c r="E25" s="70">
        <f t="shared" si="1"/>
        <v>388230.93588529195</v>
      </c>
      <c r="F25" s="64"/>
    </row>
    <row r="26" spans="1:6">
      <c r="A26" s="69">
        <v>18</v>
      </c>
      <c r="B26" s="68">
        <f t="shared" si="2"/>
        <v>214236.937136441</v>
      </c>
      <c r="C26" s="67">
        <f t="shared" si="0"/>
        <v>8569.4774854576408</v>
      </c>
      <c r="D26" s="66">
        <f t="shared" si="3"/>
        <v>47.340000000000032</v>
      </c>
      <c r="E26" s="70">
        <f t="shared" si="1"/>
        <v>405679.06416156498</v>
      </c>
      <c r="F26" s="64"/>
    </row>
    <row r="27" spans="1:6">
      <c r="A27" s="69">
        <v>19</v>
      </c>
      <c r="B27" s="68">
        <f t="shared" si="2"/>
        <v>218521.67587916984</v>
      </c>
      <c r="C27" s="67">
        <f t="shared" si="0"/>
        <v>8740.8670351667934</v>
      </c>
      <c r="D27" s="66">
        <f t="shared" si="3"/>
        <v>48.470000000000034</v>
      </c>
      <c r="E27" s="70">
        <f t="shared" si="1"/>
        <v>423669.82519453479</v>
      </c>
      <c r="F27" s="64"/>
    </row>
    <row r="28" spans="1:6">
      <c r="A28" s="69">
        <v>20</v>
      </c>
      <c r="B28" s="68">
        <f t="shared" si="2"/>
        <v>222892.10939675322</v>
      </c>
      <c r="C28" s="67">
        <f t="shared" si="0"/>
        <v>8915.6843758701289</v>
      </c>
      <c r="D28" s="66">
        <f t="shared" si="3"/>
        <v>49.600000000000037</v>
      </c>
      <c r="E28" s="70">
        <f t="shared" si="1"/>
        <v>442217.94504315872</v>
      </c>
      <c r="F28" s="64"/>
    </row>
    <row r="29" spans="1:6">
      <c r="A29" s="69">
        <v>21</v>
      </c>
      <c r="B29" s="68">
        <f t="shared" si="2"/>
        <v>227349.95158468827</v>
      </c>
      <c r="C29" s="67">
        <f t="shared" si="0"/>
        <v>9093.9980633875311</v>
      </c>
      <c r="D29" s="66">
        <f t="shared" si="3"/>
        <v>50.73000000000004</v>
      </c>
      <c r="E29" s="70">
        <f t="shared" si="1"/>
        <v>461338.52175564982</v>
      </c>
      <c r="F29" s="64"/>
    </row>
    <row r="30" spans="1:6">
      <c r="A30" s="69">
        <v>22</v>
      </c>
      <c r="B30" s="68">
        <f t="shared" si="2"/>
        <v>231896.95061638203</v>
      </c>
      <c r="C30" s="67">
        <f t="shared" si="0"/>
        <v>9275.8780246552815</v>
      </c>
      <c r="D30" s="66">
        <f t="shared" si="3"/>
        <v>51.860000000000042</v>
      </c>
      <c r="E30" s="70">
        <f t="shared" si="1"/>
        <v>481047.03435862326</v>
      </c>
      <c r="F30" s="64"/>
    </row>
    <row r="31" spans="1:6">
      <c r="A31" s="69">
        <v>23</v>
      </c>
      <c r="B31" s="68">
        <f t="shared" si="2"/>
        <v>236534.88962870967</v>
      </c>
      <c r="C31" s="67">
        <f t="shared" si="0"/>
        <v>9461.3955851483879</v>
      </c>
      <c r="D31" s="66">
        <f t="shared" si="3"/>
        <v>52.990000000000045</v>
      </c>
      <c r="E31" s="70">
        <f t="shared" si="1"/>
        <v>501359.35205701349</v>
      </c>
      <c r="F31" s="64"/>
    </row>
    <row r="32" spans="1:6">
      <c r="A32" s="69">
        <v>24</v>
      </c>
      <c r="B32" s="68">
        <f t="shared" si="2"/>
        <v>241265.58742128385</v>
      </c>
      <c r="C32" s="67">
        <f t="shared" si="0"/>
        <v>9650.6234968513545</v>
      </c>
      <c r="D32" s="66">
        <f t="shared" si="3"/>
        <v>54.120000000000047</v>
      </c>
      <c r="E32" s="70">
        <f t="shared" si="1"/>
        <v>522291.74364959577</v>
      </c>
      <c r="F32" s="64"/>
    </row>
    <row r="33" spans="1:6">
      <c r="A33" s="69">
        <v>25</v>
      </c>
      <c r="B33" s="68">
        <f t="shared" si="2"/>
        <v>246090.89916970953</v>
      </c>
      <c r="C33" s="67">
        <f t="shared" si="0"/>
        <v>9843.6359667883808</v>
      </c>
      <c r="D33" s="66">
        <f t="shared" si="3"/>
        <v>55.25000000000005</v>
      </c>
      <c r="E33" s="70">
        <f t="shared" si="1"/>
        <v>543860.88716505852</v>
      </c>
      <c r="F33" s="64"/>
    </row>
    <row r="34" spans="1:6">
      <c r="A34" s="69">
        <v>26</v>
      </c>
      <c r="B34" s="68">
        <f t="shared" si="2"/>
        <v>251012.71715310373</v>
      </c>
      <c r="C34" s="67">
        <f t="shared" si="0"/>
        <v>10040.508686124149</v>
      </c>
      <c r="D34" s="66">
        <f t="shared" si="3"/>
        <v>56.380000000000052</v>
      </c>
      <c r="E34" s="70">
        <f t="shared" si="1"/>
        <v>566083.87972368009</v>
      </c>
      <c r="F34" s="64"/>
    </row>
    <row r="35" spans="1:6">
      <c r="A35" s="69">
        <v>27</v>
      </c>
      <c r="B35" s="68">
        <f t="shared" si="2"/>
        <v>256032.97149616582</v>
      </c>
      <c r="C35" s="67">
        <f t="shared" si="0"/>
        <v>10241.318859846633</v>
      </c>
      <c r="D35" s="66">
        <f t="shared" si="3"/>
        <v>57.510000000000055</v>
      </c>
      <c r="E35" s="70">
        <f t="shared" si="1"/>
        <v>588978.24762978044</v>
      </c>
      <c r="F35" s="64"/>
    </row>
    <row r="36" spans="1:6" ht="15.75" customHeight="1">
      <c r="A36" s="69">
        <v>28</v>
      </c>
      <c r="B36" s="68">
        <f t="shared" si="2"/>
        <v>261153.63092608913</v>
      </c>
      <c r="C36" s="67">
        <f t="shared" si="0"/>
        <v>10446.145237043565</v>
      </c>
      <c r="D36" s="66">
        <f t="shared" si="3"/>
        <v>58.640000000000057</v>
      </c>
      <c r="E36" s="70">
        <f t="shared" si="1"/>
        <v>612561.95670023526</v>
      </c>
      <c r="F36" s="64"/>
    </row>
    <row r="37" spans="1:6">
      <c r="A37" s="69">
        <v>29</v>
      </c>
      <c r="B37" s="68">
        <f t="shared" si="2"/>
        <v>266376.70354461094</v>
      </c>
      <c r="C37" s="67">
        <f t="shared" si="0"/>
        <v>10655.068141784437</v>
      </c>
      <c r="D37" s="66">
        <f t="shared" si="3"/>
        <v>59.77000000000006</v>
      </c>
      <c r="E37" s="70">
        <f t="shared" si="1"/>
        <v>636853.42283445643</v>
      </c>
      <c r="F37" s="64"/>
    </row>
    <row r="38" spans="1:6">
      <c r="A38" s="69">
        <v>30</v>
      </c>
      <c r="B38" s="68">
        <f t="shared" si="2"/>
        <v>271704.23761550314</v>
      </c>
      <c r="C38" s="67">
        <f t="shared" si="0"/>
        <v>10868.169504620126</v>
      </c>
      <c r="D38" s="66">
        <f t="shared" si="3"/>
        <v>60.900000000000063</v>
      </c>
      <c r="E38" s="70">
        <f t="shared" si="1"/>
        <v>661871.52283136628</v>
      </c>
      <c r="F38" s="64"/>
    </row>
    <row r="39" spans="1:6">
      <c r="A39" s="69">
        <v>31</v>
      </c>
      <c r="B39" s="68">
        <f t="shared" si="2"/>
        <v>277138.32236781321</v>
      </c>
      <c r="C39" s="67">
        <f t="shared" si="0"/>
        <v>11085.532894712529</v>
      </c>
      <c r="D39" s="66">
        <f t="shared" si="3"/>
        <v>62.030000000000065</v>
      </c>
      <c r="E39" s="70">
        <f t="shared" si="1"/>
        <v>687635.60545901884</v>
      </c>
      <c r="F39" s="64"/>
    </row>
    <row r="40" spans="1:6">
      <c r="A40" s="69">
        <v>32</v>
      </c>
      <c r="B40" s="68">
        <f t="shared" si="2"/>
        <v>282681.08881516947</v>
      </c>
      <c r="C40" s="67">
        <f t="shared" ref="C40:C71" si="4">B40*$C$3</f>
        <v>11307.243552606778</v>
      </c>
      <c r="D40" s="66">
        <f t="shared" si="3"/>
        <v>63.160000000000068</v>
      </c>
      <c r="E40" s="70">
        <f t="shared" ref="E40:E71" si="5">C40*D40</f>
        <v>714165.50278264494</v>
      </c>
      <c r="F40" s="64"/>
    </row>
    <row r="41" spans="1:6">
      <c r="A41" s="69">
        <v>33</v>
      </c>
      <c r="B41" s="68">
        <f t="shared" ref="B41:B72" si="6">(B40*$C$2)+B40</f>
        <v>288334.71059147286</v>
      </c>
      <c r="C41" s="67">
        <f t="shared" si="4"/>
        <v>11533.388423658915</v>
      </c>
      <c r="D41" s="66">
        <f t="shared" ref="D41:D72" si="7">D40+$C$4</f>
        <v>64.290000000000063</v>
      </c>
      <c r="E41" s="70">
        <f t="shared" si="5"/>
        <v>741481.54175703239</v>
      </c>
      <c r="F41" s="64"/>
    </row>
    <row r="42" spans="1:6">
      <c r="A42" s="69">
        <v>34</v>
      </c>
      <c r="B42" s="68">
        <f t="shared" si="6"/>
        <v>294101.40480330231</v>
      </c>
      <c r="C42" s="67">
        <f t="shared" si="4"/>
        <v>11764.056192132093</v>
      </c>
      <c r="D42" s="66">
        <f t="shared" si="7"/>
        <v>65.420000000000059</v>
      </c>
      <c r="E42" s="70">
        <f t="shared" si="5"/>
        <v>769604.55608928227</v>
      </c>
      <c r="F42" s="64"/>
    </row>
    <row r="43" spans="1:6">
      <c r="A43" s="69">
        <v>35</v>
      </c>
      <c r="B43" s="68">
        <f t="shared" si="6"/>
        <v>299983.43289936834</v>
      </c>
      <c r="C43" s="67">
        <f t="shared" si="4"/>
        <v>11999.337315974733</v>
      </c>
      <c r="D43" s="66">
        <f t="shared" si="7"/>
        <v>66.550000000000054</v>
      </c>
      <c r="E43" s="70">
        <f t="shared" si="5"/>
        <v>798555.89837811911</v>
      </c>
      <c r="F43" s="64"/>
    </row>
    <row r="44" spans="1:6">
      <c r="A44" s="69">
        <v>36</v>
      </c>
      <c r="B44" s="68">
        <f t="shared" si="6"/>
        <v>305983.10155735572</v>
      </c>
      <c r="C44" s="67">
        <f t="shared" si="4"/>
        <v>12239.324062294228</v>
      </c>
      <c r="D44" s="66">
        <f t="shared" si="7"/>
        <v>67.680000000000049</v>
      </c>
      <c r="E44" s="70">
        <f t="shared" si="5"/>
        <v>828357.45253607398</v>
      </c>
      <c r="F44" s="64"/>
    </row>
    <row r="45" spans="1:6">
      <c r="A45" s="69">
        <v>37</v>
      </c>
      <c r="B45" s="68">
        <f t="shared" si="6"/>
        <v>312102.76358850283</v>
      </c>
      <c r="C45" s="67">
        <f t="shared" si="4"/>
        <v>12484.110543540113</v>
      </c>
      <c r="D45" s="66">
        <f t="shared" si="7"/>
        <v>68.810000000000045</v>
      </c>
      <c r="E45" s="70">
        <f t="shared" si="5"/>
        <v>859031.64650099573</v>
      </c>
      <c r="F45" s="64"/>
    </row>
    <row r="46" spans="1:6">
      <c r="A46" s="69">
        <v>38</v>
      </c>
      <c r="B46" s="68">
        <f t="shared" si="6"/>
        <v>318344.81886027288</v>
      </c>
      <c r="C46" s="67">
        <f t="shared" si="4"/>
        <v>12733.792754410915</v>
      </c>
      <c r="D46" s="66">
        <f t="shared" si="7"/>
        <v>69.94000000000004</v>
      </c>
      <c r="E46" s="70">
        <f t="shared" si="5"/>
        <v>890601.46524349996</v>
      </c>
      <c r="F46" s="64"/>
    </row>
    <row r="47" spans="1:6">
      <c r="A47" s="69">
        <v>39</v>
      </c>
      <c r="B47" s="68">
        <f t="shared" si="6"/>
        <v>324711.71523747832</v>
      </c>
      <c r="C47" s="67">
        <f t="shared" si="4"/>
        <v>12988.468609499134</v>
      </c>
      <c r="D47" s="66">
        <f t="shared" si="7"/>
        <v>71.070000000000036</v>
      </c>
      <c r="E47" s="70">
        <f t="shared" si="5"/>
        <v>923090.46407710388</v>
      </c>
      <c r="F47" s="64"/>
    </row>
    <row r="48" spans="1:6">
      <c r="A48" s="69">
        <v>40</v>
      </c>
      <c r="B48" s="68">
        <f t="shared" si="6"/>
        <v>331205.9495422279</v>
      </c>
      <c r="C48" s="67">
        <f t="shared" si="4"/>
        <v>13248.237981689117</v>
      </c>
      <c r="D48" s="66">
        <f t="shared" si="7"/>
        <v>72.200000000000031</v>
      </c>
      <c r="E48" s="70">
        <f t="shared" si="5"/>
        <v>956522.78227795463</v>
      </c>
      <c r="F48" s="64"/>
    </row>
    <row r="49" spans="1:6">
      <c r="A49" s="69">
        <v>41</v>
      </c>
      <c r="B49" s="68">
        <f t="shared" si="6"/>
        <v>337830.06853307248</v>
      </c>
      <c r="C49" s="67">
        <f t="shared" si="4"/>
        <v>13513.202741322899</v>
      </c>
      <c r="D49" s="66">
        <f t="shared" si="7"/>
        <v>73.330000000000027</v>
      </c>
      <c r="E49" s="70">
        <f t="shared" si="5"/>
        <v>990923.15702120855</v>
      </c>
      <c r="F49" s="64"/>
    </row>
    <row r="50" spans="1:6">
      <c r="A50" s="69">
        <v>42</v>
      </c>
      <c r="B50" s="68">
        <f t="shared" si="6"/>
        <v>344586.66990373394</v>
      </c>
      <c r="C50" s="67">
        <f t="shared" si="4"/>
        <v>13783.466796149358</v>
      </c>
      <c r="D50" s="66">
        <f t="shared" si="7"/>
        <v>74.460000000000022</v>
      </c>
      <c r="E50" s="70">
        <f t="shared" si="5"/>
        <v>1026316.9376412815</v>
      </c>
      <c r="F50" s="64"/>
    </row>
    <row r="51" spans="1:6">
      <c r="A51" s="69">
        <v>43</v>
      </c>
      <c r="B51" s="68">
        <f t="shared" si="6"/>
        <v>351478.40330180863</v>
      </c>
      <c r="C51" s="67">
        <f t="shared" si="4"/>
        <v>14059.136132072346</v>
      </c>
      <c r="D51" s="66">
        <f t="shared" si="7"/>
        <v>75.590000000000018</v>
      </c>
      <c r="E51" s="70">
        <f t="shared" si="5"/>
        <v>1062730.1002233489</v>
      </c>
      <c r="F51" s="64"/>
    </row>
    <row r="52" spans="1:6">
      <c r="A52" s="69">
        <v>44</v>
      </c>
      <c r="B52" s="68">
        <f t="shared" si="6"/>
        <v>358507.97136784479</v>
      </c>
      <c r="C52" s="67">
        <f t="shared" si="4"/>
        <v>14340.318854713792</v>
      </c>
      <c r="D52" s="66">
        <f t="shared" si="7"/>
        <v>76.720000000000013</v>
      </c>
      <c r="E52" s="70">
        <f t="shared" si="5"/>
        <v>1100189.2625336424</v>
      </c>
      <c r="F52" s="64"/>
    </row>
    <row r="53" spans="1:6">
      <c r="A53" s="69">
        <v>45</v>
      </c>
      <c r="B53" s="68">
        <f t="shared" si="6"/>
        <v>365678.13079520169</v>
      </c>
      <c r="C53" s="67">
        <f t="shared" si="4"/>
        <v>14627.125231808068</v>
      </c>
      <c r="D53" s="66">
        <f t="shared" si="7"/>
        <v>77.850000000000009</v>
      </c>
      <c r="E53" s="70">
        <f t="shared" si="5"/>
        <v>1138721.6992962582</v>
      </c>
      <c r="F53" s="64"/>
    </row>
    <row r="54" spans="1:6">
      <c r="A54" s="69">
        <v>46</v>
      </c>
      <c r="B54" s="68">
        <f t="shared" si="6"/>
        <v>372991.69341110572</v>
      </c>
      <c r="C54" s="67">
        <f t="shared" si="4"/>
        <v>14919.667736444229</v>
      </c>
      <c r="D54" s="66">
        <f t="shared" si="7"/>
        <v>78.98</v>
      </c>
      <c r="E54" s="70">
        <f t="shared" si="5"/>
        <v>1178355.3578243654</v>
      </c>
      <c r="F54" s="64"/>
    </row>
    <row r="55" spans="1:6">
      <c r="A55" s="69">
        <v>47</v>
      </c>
      <c r="B55" s="68">
        <f t="shared" si="6"/>
        <v>380451.52727932786</v>
      </c>
      <c r="C55" s="67">
        <f t="shared" si="4"/>
        <v>15218.061091173115</v>
      </c>
      <c r="D55" s="66">
        <f t="shared" si="7"/>
        <v>80.11</v>
      </c>
      <c r="E55" s="70">
        <f t="shared" si="5"/>
        <v>1219118.8740138782</v>
      </c>
      <c r="F55" s="64"/>
    </row>
    <row r="56" spans="1:6">
      <c r="A56" s="69">
        <v>48</v>
      </c>
      <c r="B56" s="68">
        <f t="shared" si="6"/>
        <v>388060.5578249144</v>
      </c>
      <c r="C56" s="67">
        <f t="shared" si="4"/>
        <v>15522.422312996576</v>
      </c>
      <c r="D56" s="66">
        <f t="shared" si="7"/>
        <v>81.239999999999995</v>
      </c>
      <c r="E56" s="70">
        <f t="shared" si="5"/>
        <v>1261041.5887078417</v>
      </c>
      <c r="F56" s="64"/>
    </row>
    <row r="57" spans="1:6">
      <c r="A57" s="69">
        <v>49</v>
      </c>
      <c r="B57" s="68">
        <f t="shared" si="6"/>
        <v>395821.76898141269</v>
      </c>
      <c r="C57" s="67">
        <f t="shared" si="4"/>
        <v>15832.870759256508</v>
      </c>
      <c r="D57" s="66">
        <f t="shared" si="7"/>
        <v>82.36999999999999</v>
      </c>
      <c r="E57" s="70">
        <f t="shared" si="5"/>
        <v>1304153.5644399584</v>
      </c>
      <c r="F57" s="64"/>
    </row>
    <row r="58" spans="1:6">
      <c r="A58" s="69">
        <v>50</v>
      </c>
      <c r="B58" s="68">
        <f t="shared" si="6"/>
        <v>403738.20436104096</v>
      </c>
      <c r="C58" s="67">
        <f t="shared" si="4"/>
        <v>16149.528174441639</v>
      </c>
      <c r="D58" s="66">
        <f t="shared" si="7"/>
        <v>83.499999999999986</v>
      </c>
      <c r="E58" s="70">
        <f t="shared" si="5"/>
        <v>1348485.6025658767</v>
      </c>
      <c r="F58" s="64"/>
    </row>
    <row r="59" spans="1:6">
      <c r="A59" s="69">
        <v>51</v>
      </c>
      <c r="B59" s="68">
        <f t="shared" si="6"/>
        <v>411812.96844826179</v>
      </c>
      <c r="C59" s="67">
        <f t="shared" si="4"/>
        <v>16472.518737930473</v>
      </c>
      <c r="D59" s="66">
        <f t="shared" si="7"/>
        <v>84.629999999999981</v>
      </c>
      <c r="E59" s="70">
        <f t="shared" si="5"/>
        <v>1394069.2607910556</v>
      </c>
      <c r="F59" s="64"/>
    </row>
    <row r="60" spans="1:6">
      <c r="A60" s="69">
        <v>52</v>
      </c>
      <c r="B60" s="68">
        <f t="shared" si="6"/>
        <v>420049.22781722702</v>
      </c>
      <c r="C60" s="67">
        <f t="shared" si="4"/>
        <v>16801.969112689079</v>
      </c>
      <c r="D60" s="66">
        <f t="shared" si="7"/>
        <v>85.759999999999977</v>
      </c>
      <c r="E60" s="70">
        <f t="shared" si="5"/>
        <v>1440936.871104215</v>
      </c>
      <c r="F60" s="64"/>
    </row>
    <row r="61" spans="1:6">
      <c r="A61" s="69">
        <v>53</v>
      </c>
      <c r="B61" s="68">
        <f t="shared" si="6"/>
        <v>428450.21237357153</v>
      </c>
      <c r="C61" s="67">
        <f t="shared" si="4"/>
        <v>17138.00849494286</v>
      </c>
      <c r="D61" s="66">
        <f t="shared" si="7"/>
        <v>86.889999999999972</v>
      </c>
      <c r="E61" s="70">
        <f t="shared" si="5"/>
        <v>1489121.5581255846</v>
      </c>
      <c r="F61" s="64"/>
    </row>
    <row r="62" spans="1:6">
      <c r="A62" s="69">
        <v>54</v>
      </c>
      <c r="B62" s="68">
        <f t="shared" si="6"/>
        <v>437019.21662104299</v>
      </c>
      <c r="C62" s="67">
        <f t="shared" si="4"/>
        <v>17480.768664841718</v>
      </c>
      <c r="D62" s="66">
        <f t="shared" si="7"/>
        <v>88.019999999999968</v>
      </c>
      <c r="E62" s="70">
        <f t="shared" si="5"/>
        <v>1538657.2578793676</v>
      </c>
      <c r="F62" s="64"/>
    </row>
    <row r="63" spans="1:6">
      <c r="A63" s="69">
        <v>55</v>
      </c>
      <c r="B63" s="68">
        <f t="shared" si="6"/>
        <v>445759.60095346387</v>
      </c>
      <c r="C63" s="67">
        <f t="shared" si="4"/>
        <v>17830.384038138556</v>
      </c>
      <c r="D63" s="66">
        <f t="shared" si="7"/>
        <v>89.149999999999963</v>
      </c>
      <c r="E63" s="70">
        <f t="shared" si="5"/>
        <v>1589578.7370000517</v>
      </c>
      <c r="F63" s="64"/>
    </row>
    <row r="64" spans="1:6">
      <c r="A64" s="69">
        <v>56</v>
      </c>
      <c r="B64" s="68">
        <f t="shared" si="6"/>
        <v>454674.79297253315</v>
      </c>
      <c r="C64" s="67">
        <f t="shared" si="4"/>
        <v>18186.991718901325</v>
      </c>
      <c r="D64" s="66">
        <f t="shared" si="7"/>
        <v>90.279999999999959</v>
      </c>
      <c r="E64" s="70">
        <f t="shared" si="5"/>
        <v>1641921.6123824108</v>
      </c>
      <c r="F64" s="64"/>
    </row>
    <row r="65" spans="1:6">
      <c r="A65" s="69">
        <v>57</v>
      </c>
      <c r="B65" s="68">
        <f t="shared" si="6"/>
        <v>463768.28883198381</v>
      </c>
      <c r="C65" s="67">
        <f t="shared" si="4"/>
        <v>18550.731553279355</v>
      </c>
      <c r="D65" s="66">
        <f t="shared" si="7"/>
        <v>91.409999999999954</v>
      </c>
      <c r="E65" s="70">
        <f t="shared" si="5"/>
        <v>1695722.3712852648</v>
      </c>
      <c r="F65" s="64"/>
    </row>
    <row r="66" spans="1:6">
      <c r="A66" s="69">
        <v>58</v>
      </c>
      <c r="B66" s="68">
        <f t="shared" si="6"/>
        <v>473043.65460862347</v>
      </c>
      <c r="C66" s="67">
        <f t="shared" si="4"/>
        <v>18921.746184344938</v>
      </c>
      <c r="D66" s="66">
        <f t="shared" si="7"/>
        <v>92.539999999999949</v>
      </c>
      <c r="E66" s="70">
        <f t="shared" si="5"/>
        <v>1751018.3918992796</v>
      </c>
      <c r="F66" s="64"/>
    </row>
    <row r="67" spans="1:6">
      <c r="A67" s="69">
        <v>59</v>
      </c>
      <c r="B67" s="68">
        <f t="shared" si="6"/>
        <v>482504.52770079597</v>
      </c>
      <c r="C67" s="67">
        <f t="shared" si="4"/>
        <v>19300.18110803184</v>
      </c>
      <c r="D67" s="66">
        <f t="shared" si="7"/>
        <v>93.669999999999945</v>
      </c>
      <c r="E67" s="70">
        <f t="shared" si="5"/>
        <v>1807847.9643893414</v>
      </c>
      <c r="F67" s="64"/>
    </row>
    <row r="68" spans="1:6">
      <c r="A68" s="69">
        <v>60</v>
      </c>
      <c r="B68" s="68">
        <f t="shared" si="6"/>
        <v>492154.61825481191</v>
      </c>
      <c r="C68" s="67">
        <f t="shared" si="4"/>
        <v>19686.184730192475</v>
      </c>
      <c r="D68" s="66">
        <f t="shared" si="7"/>
        <v>94.79999999999994</v>
      </c>
      <c r="E68" s="70">
        <f t="shared" si="5"/>
        <v>1866250.3124222455</v>
      </c>
      <c r="F68" s="64"/>
    </row>
    <row r="69" spans="1:6">
      <c r="A69" s="69">
        <v>61</v>
      </c>
      <c r="B69" s="68">
        <f t="shared" si="6"/>
        <v>501997.71061990818</v>
      </c>
      <c r="C69" s="67">
        <f t="shared" si="4"/>
        <v>20079.908424796329</v>
      </c>
      <c r="D69" s="66">
        <f t="shared" si="7"/>
        <v>95.929999999999936</v>
      </c>
      <c r="E69" s="70">
        <f t="shared" si="5"/>
        <v>1926265.6151907106</v>
      </c>
      <c r="F69" s="64"/>
    </row>
    <row r="70" spans="1:6">
      <c r="A70" s="69">
        <v>62</v>
      </c>
      <c r="B70" s="68">
        <f t="shared" si="6"/>
        <v>512037.66483230633</v>
      </c>
      <c r="C70" s="67">
        <f t="shared" si="4"/>
        <v>20481.506593292255</v>
      </c>
      <c r="D70" s="66">
        <f t="shared" si="7"/>
        <v>97.059999999999931</v>
      </c>
      <c r="E70" s="70">
        <f t="shared" si="5"/>
        <v>1987935.0299449449</v>
      </c>
      <c r="F70" s="64"/>
    </row>
    <row r="71" spans="1:6">
      <c r="A71" s="69">
        <v>63</v>
      </c>
      <c r="B71" s="68">
        <f t="shared" si="6"/>
        <v>522278.41812895244</v>
      </c>
      <c r="C71" s="67">
        <f t="shared" si="4"/>
        <v>20891.1367251581</v>
      </c>
      <c r="D71" s="66">
        <f t="shared" si="7"/>
        <v>98.189999999999927</v>
      </c>
      <c r="E71" s="70">
        <f t="shared" si="5"/>
        <v>2051300.7150432724</v>
      </c>
      <c r="F71" s="64"/>
    </row>
    <row r="72" spans="1:6">
      <c r="A72" s="69">
        <v>64</v>
      </c>
      <c r="B72" s="68">
        <f t="shared" si="6"/>
        <v>532723.98649153148</v>
      </c>
      <c r="C72" s="67">
        <f t="shared" ref="C72:C103" si="8">B72*$C$3</f>
        <v>21308.959459661259</v>
      </c>
      <c r="D72" s="66">
        <f t="shared" si="7"/>
        <v>99.319999999999922</v>
      </c>
      <c r="E72" s="70">
        <f t="shared" ref="E72:E103" si="9">C72*D72</f>
        <v>2116405.8535335544</v>
      </c>
      <c r="F72" s="64"/>
    </row>
    <row r="73" spans="1:6">
      <c r="A73" s="69">
        <v>65</v>
      </c>
      <c r="B73" s="68">
        <f t="shared" ref="B73:B104" si="10">(B72*$C$2)+B72</f>
        <v>543378.46622136212</v>
      </c>
      <c r="C73" s="67">
        <f t="shared" si="8"/>
        <v>21735.138648854485</v>
      </c>
      <c r="D73" s="66">
        <f t="shared" ref="D73:D104" si="11">D72+$C$4</f>
        <v>100.44999999999992</v>
      </c>
      <c r="E73" s="70">
        <f t="shared" si="9"/>
        <v>2183294.6772774314</v>
      </c>
      <c r="F73" s="64"/>
    </row>
    <row r="74" spans="1:6">
      <c r="A74" s="69">
        <v>66</v>
      </c>
      <c r="B74" s="68">
        <f t="shared" si="10"/>
        <v>554246.0355457894</v>
      </c>
      <c r="C74" s="67">
        <f t="shared" si="8"/>
        <v>22169.841421831577</v>
      </c>
      <c r="D74" s="66">
        <f t="shared" si="11"/>
        <v>101.57999999999991</v>
      </c>
      <c r="E74" s="70">
        <f t="shared" si="9"/>
        <v>2252012.4916296499</v>
      </c>
      <c r="F74" s="64"/>
    </row>
    <row r="75" spans="1:6">
      <c r="A75" s="69">
        <v>67</v>
      </c>
      <c r="B75" s="68">
        <f t="shared" si="10"/>
        <v>565330.95625670522</v>
      </c>
      <c r="C75" s="67">
        <f t="shared" si="8"/>
        <v>22613.238250268209</v>
      </c>
      <c r="D75" s="66">
        <f t="shared" si="11"/>
        <v>102.70999999999991</v>
      </c>
      <c r="E75" s="70">
        <f t="shared" si="9"/>
        <v>2322605.7006850457</v>
      </c>
      <c r="F75" s="64"/>
    </row>
    <row r="76" spans="1:6">
      <c r="A76" s="69">
        <v>68</v>
      </c>
      <c r="B76" s="68">
        <f t="shared" si="10"/>
        <v>576637.5753818393</v>
      </c>
      <c r="C76" s="67">
        <f t="shared" si="8"/>
        <v>23065.503015273571</v>
      </c>
      <c r="D76" s="66">
        <f t="shared" si="11"/>
        <v>103.8399999999999</v>
      </c>
      <c r="E76" s="70">
        <f t="shared" si="9"/>
        <v>2395121.8331060056</v>
      </c>
      <c r="F76" s="64"/>
    </row>
    <row r="77" spans="1:6">
      <c r="A77" s="69">
        <v>69</v>
      </c>
      <c r="B77" s="68">
        <f t="shared" si="10"/>
        <v>588170.32688947604</v>
      </c>
      <c r="C77" s="67">
        <f t="shared" si="8"/>
        <v>23526.813075579041</v>
      </c>
      <c r="D77" s="66">
        <f t="shared" si="11"/>
        <v>104.9699999999999</v>
      </c>
      <c r="E77" s="70">
        <f t="shared" si="9"/>
        <v>2469609.5685435296</v>
      </c>
      <c r="F77" s="64"/>
    </row>
    <row r="78" spans="1:6">
      <c r="A78" s="69">
        <v>70</v>
      </c>
      <c r="B78" s="68">
        <f t="shared" si="10"/>
        <v>599933.73342726554</v>
      </c>
      <c r="C78" s="67">
        <f t="shared" si="8"/>
        <v>23997.349337090622</v>
      </c>
      <c r="D78" s="66">
        <f t="shared" si="11"/>
        <v>106.09999999999989</v>
      </c>
      <c r="E78" s="70">
        <f t="shared" si="9"/>
        <v>2546118.7646653126</v>
      </c>
      <c r="F78" s="64"/>
    </row>
    <row r="79" spans="1:6">
      <c r="A79" s="69">
        <v>71</v>
      </c>
      <c r="B79" s="68">
        <f t="shared" si="10"/>
        <v>611932.4080958108</v>
      </c>
      <c r="C79" s="67">
        <f t="shared" si="8"/>
        <v>24477.296323832434</v>
      </c>
      <c r="D79" s="66">
        <f t="shared" si="11"/>
        <v>107.22999999999989</v>
      </c>
      <c r="E79" s="70">
        <f t="shared" si="9"/>
        <v>2624700.4848045493</v>
      </c>
      <c r="F79" s="64"/>
    </row>
    <row r="80" spans="1:6">
      <c r="A80" s="69">
        <v>72</v>
      </c>
      <c r="B80" s="68">
        <f t="shared" si="10"/>
        <v>624171.05625772697</v>
      </c>
      <c r="C80" s="67">
        <f t="shared" si="8"/>
        <v>24966.842250309081</v>
      </c>
      <c r="D80" s="66">
        <f t="shared" si="11"/>
        <v>108.35999999999989</v>
      </c>
      <c r="E80" s="70">
        <f t="shared" si="9"/>
        <v>2705407.0262434892</v>
      </c>
      <c r="F80" s="64"/>
    </row>
    <row r="81" spans="1:6">
      <c r="A81" s="69">
        <v>73</v>
      </c>
      <c r="B81" s="68">
        <f t="shared" si="10"/>
        <v>636654.47738288157</v>
      </c>
      <c r="C81" s="67">
        <f t="shared" si="8"/>
        <v>25466.179095315263</v>
      </c>
      <c r="D81" s="66">
        <f t="shared" si="11"/>
        <v>109.48999999999988</v>
      </c>
      <c r="E81" s="70">
        <f t="shared" si="9"/>
        <v>2788291.9491460649</v>
      </c>
      <c r="F81" s="64"/>
    </row>
    <row r="82" spans="1:6">
      <c r="A82" s="69">
        <v>74</v>
      </c>
      <c r="B82" s="68">
        <f t="shared" si="10"/>
        <v>649387.56693053921</v>
      </c>
      <c r="C82" s="67">
        <f t="shared" si="8"/>
        <v>25975.502677221568</v>
      </c>
      <c r="D82" s="66">
        <f t="shared" si="11"/>
        <v>110.61999999999988</v>
      </c>
      <c r="E82" s="70">
        <f t="shared" si="9"/>
        <v>2873410.1061542467</v>
      </c>
      <c r="F82" s="64"/>
    </row>
    <row r="83" spans="1:6">
      <c r="A83" s="69">
        <v>75</v>
      </c>
      <c r="B83" s="68">
        <f t="shared" si="10"/>
        <v>662375.31826914998</v>
      </c>
      <c r="C83" s="67">
        <f t="shared" si="8"/>
        <v>26495.012730766</v>
      </c>
      <c r="D83" s="66">
        <f t="shared" si="11"/>
        <v>111.74999999999987</v>
      </c>
      <c r="E83" s="70">
        <f t="shared" si="9"/>
        <v>2960817.6726630973</v>
      </c>
      <c r="F83" s="64"/>
    </row>
    <row r="84" spans="1:6">
      <c r="A84" s="69">
        <v>76</v>
      </c>
      <c r="B84" s="68">
        <f t="shared" si="10"/>
        <v>675622.82463453303</v>
      </c>
      <c r="C84" s="67">
        <f t="shared" si="8"/>
        <v>27024.912985381321</v>
      </c>
      <c r="D84" s="66">
        <f t="shared" si="11"/>
        <v>112.87999999999987</v>
      </c>
      <c r="E84" s="70">
        <f t="shared" si="9"/>
        <v>3050572.1777898399</v>
      </c>
      <c r="F84" s="64"/>
    </row>
    <row r="85" spans="1:6">
      <c r="A85" s="69">
        <v>77</v>
      </c>
      <c r="B85" s="68">
        <f t="shared" si="10"/>
        <v>689135.28112722374</v>
      </c>
      <c r="C85" s="67">
        <f t="shared" si="8"/>
        <v>27565.411245088952</v>
      </c>
      <c r="D85" s="66">
        <f t="shared" si="11"/>
        <v>114.00999999999986</v>
      </c>
      <c r="E85" s="70">
        <f t="shared" si="9"/>
        <v>3142732.5360525874</v>
      </c>
      <c r="F85" s="64"/>
    </row>
    <row r="86" spans="1:6">
      <c r="A86" s="69">
        <v>78</v>
      </c>
      <c r="B86" s="68">
        <f t="shared" si="10"/>
        <v>702917.98674976826</v>
      </c>
      <c r="C86" s="67">
        <f t="shared" si="8"/>
        <v>28116.71946999073</v>
      </c>
      <c r="D86" s="66">
        <f t="shared" si="11"/>
        <v>115.13999999999986</v>
      </c>
      <c r="E86" s="70">
        <f t="shared" si="9"/>
        <v>3237359.0797747285</v>
      </c>
      <c r="F86" s="64"/>
    </row>
    <row r="87" spans="1:6">
      <c r="A87" s="69">
        <v>79</v>
      </c>
      <c r="B87" s="68">
        <f t="shared" si="10"/>
        <v>716976.34648476366</v>
      </c>
      <c r="C87" s="67">
        <f t="shared" si="8"/>
        <v>28679.053859390548</v>
      </c>
      <c r="D87" s="66">
        <f t="shared" si="11"/>
        <v>116.26999999999985</v>
      </c>
      <c r="E87" s="70">
        <f t="shared" si="9"/>
        <v>3334513.5922313347</v>
      </c>
      <c r="F87" s="64"/>
    </row>
    <row r="88" spans="1:6">
      <c r="A88" s="69">
        <v>80</v>
      </c>
      <c r="B88" s="68">
        <f t="shared" si="10"/>
        <v>731315.87341445894</v>
      </c>
      <c r="C88" s="67">
        <f t="shared" si="8"/>
        <v>29252.634936578357</v>
      </c>
      <c r="D88" s="66">
        <f t="shared" si="11"/>
        <v>117.39999999999985</v>
      </c>
      <c r="E88" s="70">
        <f t="shared" si="9"/>
        <v>3434259.3415542948</v>
      </c>
      <c r="F88" s="64"/>
    </row>
    <row r="89" spans="1:6">
      <c r="A89" s="69">
        <v>81</v>
      </c>
      <c r="B89" s="68">
        <f t="shared" si="10"/>
        <v>745942.19088274811</v>
      </c>
      <c r="C89" s="67">
        <f t="shared" si="8"/>
        <v>29837.687635309925</v>
      </c>
      <c r="D89" s="66">
        <f t="shared" si="11"/>
        <v>118.52999999999984</v>
      </c>
      <c r="E89" s="70">
        <f t="shared" si="9"/>
        <v>3536661.1154132807</v>
      </c>
      <c r="F89" s="64"/>
    </row>
    <row r="90" spans="1:6">
      <c r="A90" s="69">
        <v>82</v>
      </c>
      <c r="B90" s="68">
        <f t="shared" si="10"/>
        <v>760861.03470040311</v>
      </c>
      <c r="C90" s="67">
        <f t="shared" si="8"/>
        <v>30434.441388016126</v>
      </c>
      <c r="D90" s="66">
        <f t="shared" si="11"/>
        <v>119.65999999999984</v>
      </c>
      <c r="E90" s="70">
        <f t="shared" si="9"/>
        <v>3641785.2564900047</v>
      </c>
      <c r="F90" s="64"/>
    </row>
    <row r="91" spans="1:6">
      <c r="A91" s="69">
        <v>83</v>
      </c>
      <c r="B91" s="68">
        <f t="shared" si="10"/>
        <v>776078.25539441116</v>
      </c>
      <c r="C91" s="67">
        <f t="shared" si="8"/>
        <v>31043.130215776448</v>
      </c>
      <c r="D91" s="66">
        <f t="shared" si="11"/>
        <v>120.78999999999984</v>
      </c>
      <c r="E91" s="70">
        <f t="shared" si="9"/>
        <v>3749699.6987636322</v>
      </c>
      <c r="F91" s="64"/>
    </row>
    <row r="92" spans="1:6">
      <c r="A92" s="69">
        <v>84</v>
      </c>
      <c r="B92" s="68">
        <f t="shared" si="10"/>
        <v>791599.82050229935</v>
      </c>
      <c r="C92" s="67">
        <f t="shared" si="8"/>
        <v>31663.992820091975</v>
      </c>
      <c r="D92" s="66">
        <f t="shared" si="11"/>
        <v>121.91999999999983</v>
      </c>
      <c r="E92" s="70">
        <f t="shared" si="9"/>
        <v>3860474.0046256082</v>
      </c>
      <c r="F92" s="64"/>
    </row>
    <row r="93" spans="1:6">
      <c r="A93" s="69">
        <v>85</v>
      </c>
      <c r="B93" s="68">
        <f t="shared" si="10"/>
        <v>807431.81691234536</v>
      </c>
      <c r="C93" s="67">
        <f t="shared" si="8"/>
        <v>32297.272676493816</v>
      </c>
      <c r="D93" s="66">
        <f t="shared" si="11"/>
        <v>123.04999999999983</v>
      </c>
      <c r="E93" s="70">
        <f t="shared" si="9"/>
        <v>3974179.4028425585</v>
      </c>
      <c r="F93" s="64"/>
    </row>
    <row r="94" spans="1:6">
      <c r="A94" s="69">
        <v>86</v>
      </c>
      <c r="B94" s="68">
        <f t="shared" si="10"/>
        <v>823580.45325059223</v>
      </c>
      <c r="C94" s="67">
        <f t="shared" si="8"/>
        <v>32943.218130023692</v>
      </c>
      <c r="D94" s="66">
        <f t="shared" si="11"/>
        <v>124.17999999999982</v>
      </c>
      <c r="E94" s="70">
        <f t="shared" si="9"/>
        <v>4090888.8273863359</v>
      </c>
      <c r="F94" s="64"/>
    </row>
    <row r="95" spans="1:6">
      <c r="A95" s="69">
        <v>87</v>
      </c>
      <c r="B95" s="68">
        <f t="shared" si="10"/>
        <v>840052.06231560407</v>
      </c>
      <c r="C95" s="67">
        <f t="shared" si="8"/>
        <v>33602.082492624162</v>
      </c>
      <c r="D95" s="66">
        <f t="shared" si="11"/>
        <v>125.30999999999982</v>
      </c>
      <c r="E95" s="70">
        <f t="shared" si="9"/>
        <v>4210676.9571507275</v>
      </c>
      <c r="F95" s="64"/>
    </row>
    <row r="96" spans="1:6">
      <c r="A96" s="69">
        <v>88</v>
      </c>
      <c r="B96" s="68">
        <f t="shared" si="10"/>
        <v>856853.10356191616</v>
      </c>
      <c r="C96" s="67">
        <f t="shared" si="8"/>
        <v>34274.124142476649</v>
      </c>
      <c r="D96" s="66">
        <f t="shared" si="11"/>
        <v>126.43999999999981</v>
      </c>
      <c r="E96" s="70">
        <f t="shared" si="9"/>
        <v>4333620.2565747406</v>
      </c>
      <c r="F96" s="64"/>
    </row>
    <row r="97" spans="1:6">
      <c r="A97" s="69">
        <v>89</v>
      </c>
      <c r="B97" s="68">
        <f t="shared" si="10"/>
        <v>873990.16563315445</v>
      </c>
      <c r="C97" s="67">
        <f t="shared" si="8"/>
        <v>34959.606625326182</v>
      </c>
      <c r="D97" s="66">
        <f t="shared" si="11"/>
        <v>127.56999999999981</v>
      </c>
      <c r="E97" s="70">
        <f t="shared" si="9"/>
        <v>4459797.0171928545</v>
      </c>
      <c r="F97" s="64"/>
    </row>
    <row r="98" spans="1:6">
      <c r="A98" s="69">
        <v>90</v>
      </c>
      <c r="B98" s="68">
        <f t="shared" si="10"/>
        <v>891469.96894581756</v>
      </c>
      <c r="C98" s="67">
        <f t="shared" si="8"/>
        <v>35658.798757832701</v>
      </c>
      <c r="D98" s="66">
        <f t="shared" si="11"/>
        <v>128.69999999999982</v>
      </c>
      <c r="E98" s="70">
        <f t="shared" si="9"/>
        <v>4589287.4001330622</v>
      </c>
      <c r="F98" s="64"/>
    </row>
    <row r="99" spans="1:6">
      <c r="A99" s="69">
        <v>91</v>
      </c>
      <c r="B99" s="68">
        <f t="shared" si="10"/>
        <v>909299.36832473392</v>
      </c>
      <c r="C99" s="67">
        <f t="shared" si="8"/>
        <v>36371.974732989358</v>
      </c>
      <c r="D99" s="66">
        <f t="shared" si="11"/>
        <v>129.82999999999981</v>
      </c>
      <c r="E99" s="70">
        <f t="shared" si="9"/>
        <v>4722173.4795840019</v>
      </c>
      <c r="F99" s="64"/>
    </row>
    <row r="100" spans="1:6">
      <c r="A100" s="69">
        <v>92</v>
      </c>
      <c r="B100" s="68">
        <f t="shared" si="10"/>
        <v>927485.35569122864</v>
      </c>
      <c r="C100" s="67">
        <f t="shared" si="8"/>
        <v>37099.414227649148</v>
      </c>
      <c r="D100" s="66">
        <f t="shared" si="11"/>
        <v>130.95999999999981</v>
      </c>
      <c r="E100" s="70">
        <f t="shared" si="9"/>
        <v>4858539.2872529253</v>
      </c>
      <c r="F100" s="64"/>
    </row>
    <row r="101" spans="1:6">
      <c r="A101" s="69">
        <v>93</v>
      </c>
      <c r="B101" s="68">
        <f t="shared" si="10"/>
        <v>946035.0628050532</v>
      </c>
      <c r="C101" s="67">
        <f t="shared" si="8"/>
        <v>37841.402512202127</v>
      </c>
      <c r="D101" s="66">
        <f t="shared" si="11"/>
        <v>132.0899999999998</v>
      </c>
      <c r="E101" s="70">
        <f t="shared" si="9"/>
        <v>4998470.8578367718</v>
      </c>
      <c r="F101" s="64"/>
    </row>
    <row r="102" spans="1:6">
      <c r="A102" s="69">
        <v>94</v>
      </c>
      <c r="B102" s="68">
        <f t="shared" si="10"/>
        <v>964955.76406115422</v>
      </c>
      <c r="C102" s="67">
        <f t="shared" si="8"/>
        <v>38598.230562446166</v>
      </c>
      <c r="D102" s="66">
        <f t="shared" si="11"/>
        <v>133.2199999999998</v>
      </c>
      <c r="E102" s="70">
        <f t="shared" si="9"/>
        <v>5142056.2755290708</v>
      </c>
      <c r="F102" s="64"/>
    </row>
    <row r="103" spans="1:6">
      <c r="A103" s="69">
        <v>95</v>
      </c>
      <c r="B103" s="68">
        <f t="shared" si="10"/>
        <v>984254.8793423773</v>
      </c>
      <c r="C103" s="67">
        <f t="shared" si="8"/>
        <v>39370.195173695094</v>
      </c>
      <c r="D103" s="66">
        <f t="shared" si="11"/>
        <v>134.3499999999998</v>
      </c>
      <c r="E103" s="70">
        <f t="shared" si="9"/>
        <v>5289385.7215859275</v>
      </c>
      <c r="F103" s="64"/>
    </row>
    <row r="104" spans="1:6">
      <c r="A104" s="69">
        <v>96</v>
      </c>
      <c r="B104" s="68">
        <f t="shared" si="10"/>
        <v>1003939.9769292248</v>
      </c>
      <c r="C104" s="67">
        <f t="shared" ref="C104:C112" si="12">B104*$C$3</f>
        <v>40157.59907716899</v>
      </c>
      <c r="D104" s="66">
        <f t="shared" si="11"/>
        <v>135.47999999999979</v>
      </c>
      <c r="E104" s="70">
        <f t="shared" ref="E104:E112" si="13">C104*D104</f>
        <v>5440551.522974846</v>
      </c>
      <c r="F104" s="64"/>
    </row>
    <row r="105" spans="1:6">
      <c r="A105" s="69">
        <v>97</v>
      </c>
      <c r="B105" s="68">
        <f t="shared" ref="B105:B112" si="14">(B104*$C$2)+B104</f>
        <v>1024018.7764678093</v>
      </c>
      <c r="C105" s="67">
        <f t="shared" si="12"/>
        <v>40960.751058712376</v>
      </c>
      <c r="D105" s="66">
        <f t="shared" ref="D105:D112" si="15">D104+$C$4</f>
        <v>136.60999999999979</v>
      </c>
      <c r="E105" s="70">
        <f t="shared" si="13"/>
        <v>5595648.2021306893</v>
      </c>
      <c r="F105" s="64"/>
    </row>
    <row r="106" spans="1:6">
      <c r="A106" s="69">
        <v>98</v>
      </c>
      <c r="B106" s="68">
        <f t="shared" si="14"/>
        <v>1044499.1519971655</v>
      </c>
      <c r="C106" s="67">
        <f t="shared" si="12"/>
        <v>41779.966079886624</v>
      </c>
      <c r="D106" s="66">
        <f t="shared" si="15"/>
        <v>137.73999999999978</v>
      </c>
      <c r="E106" s="70">
        <f t="shared" si="13"/>
        <v>5754772.5278435741</v>
      </c>
      <c r="F106" s="64"/>
    </row>
    <row r="107" spans="1:6">
      <c r="A107" s="69">
        <v>99</v>
      </c>
      <c r="B107" s="68">
        <f t="shared" si="14"/>
        <v>1065389.1350371088</v>
      </c>
      <c r="C107" s="67">
        <f t="shared" si="12"/>
        <v>42615.565401484353</v>
      </c>
      <c r="D107" s="66">
        <f t="shared" si="15"/>
        <v>138.86999999999978</v>
      </c>
      <c r="E107" s="70">
        <f t="shared" si="13"/>
        <v>5918023.5673041223</v>
      </c>
      <c r="F107" s="64"/>
    </row>
    <row r="108" spans="1:6">
      <c r="A108" s="69">
        <v>100</v>
      </c>
      <c r="B108" s="68">
        <f t="shared" si="14"/>
        <v>1086696.9177378509</v>
      </c>
      <c r="C108" s="67">
        <f t="shared" si="12"/>
        <v>43467.876709514036</v>
      </c>
      <c r="D108" s="66">
        <f t="shared" si="15"/>
        <v>139.99999999999977</v>
      </c>
      <c r="E108" s="70">
        <f t="shared" si="13"/>
        <v>6085502.7393319551</v>
      </c>
      <c r="F108" s="64"/>
    </row>
    <row r="109" spans="1:6">
      <c r="A109" s="69">
        <v>101</v>
      </c>
      <c r="B109" s="68">
        <f t="shared" si="14"/>
        <v>1108430.8560926078</v>
      </c>
      <c r="C109" s="67">
        <f t="shared" si="12"/>
        <v>44337.234243704312</v>
      </c>
      <c r="D109" s="66">
        <f t="shared" si="15"/>
        <v>141.12999999999977</v>
      </c>
      <c r="E109" s="70">
        <f t="shared" si="13"/>
        <v>6257313.8688139794</v>
      </c>
      <c r="F109" s="64"/>
    </row>
    <row r="110" spans="1:6">
      <c r="A110" s="69">
        <v>102</v>
      </c>
      <c r="B110" s="68">
        <f t="shared" si="14"/>
        <v>1130599.4732144601</v>
      </c>
      <c r="C110" s="67">
        <f t="shared" si="12"/>
        <v>45223.978928578406</v>
      </c>
      <c r="D110" s="66">
        <f t="shared" si="15"/>
        <v>142.25999999999976</v>
      </c>
      <c r="E110" s="70">
        <f t="shared" si="13"/>
        <v>6433563.2423795536</v>
      </c>
      <c r="F110" s="64"/>
    </row>
    <row r="111" spans="1:6">
      <c r="A111" s="69">
        <v>103</v>
      </c>
      <c r="B111" s="68">
        <f t="shared" si="14"/>
        <v>1153211.4626787493</v>
      </c>
      <c r="C111" s="67">
        <f t="shared" si="12"/>
        <v>46128.458507149975</v>
      </c>
      <c r="D111" s="66">
        <f t="shared" si="15"/>
        <v>143.38999999999976</v>
      </c>
      <c r="E111" s="70">
        <f t="shared" si="13"/>
        <v>6614359.6653402233</v>
      </c>
      <c r="F111" s="64"/>
    </row>
    <row r="112" spans="1:6">
      <c r="A112" s="69">
        <v>104</v>
      </c>
      <c r="B112" s="68">
        <f t="shared" si="14"/>
        <v>1176275.6919323243</v>
      </c>
      <c r="C112" s="67">
        <f t="shared" si="12"/>
        <v>47051.027677292972</v>
      </c>
      <c r="D112" s="66">
        <f t="shared" si="15"/>
        <v>144.51999999999975</v>
      </c>
      <c r="E112" s="65">
        <f t="shared" si="13"/>
        <v>6799814.5199223692</v>
      </c>
      <c r="F112" s="64"/>
    </row>
    <row r="113" spans="1:6" s="61" customFormat="1">
      <c r="A113" s="63"/>
      <c r="B113" s="59"/>
      <c r="C113" s="59"/>
      <c r="D113" s="62"/>
      <c r="E113" s="58"/>
      <c r="F113" s="58"/>
    </row>
    <row r="114" spans="1:6">
      <c r="B114" s="60">
        <f>AVERAGE(B8:B112)</f>
        <v>499905.33608141483</v>
      </c>
      <c r="C114" s="59"/>
      <c r="E114" s="58">
        <f>SUM(E8:E113)</f>
        <v>220402004.26392144</v>
      </c>
      <c r="F114" s="58"/>
    </row>
    <row r="115" spans="1:6">
      <c r="A115" s="57"/>
      <c r="B115" s="56" t="s">
        <v>1012</v>
      </c>
      <c r="C115" s="55"/>
      <c r="D115" s="35"/>
      <c r="E115" s="54" t="s">
        <v>1011</v>
      </c>
      <c r="F115" s="54"/>
    </row>
  </sheetData>
  <mergeCells count="1">
    <mergeCell ref="D6:E6"/>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Q52"/>
  <sheetViews>
    <sheetView zoomScale="90" zoomScaleNormal="90" workbookViewId="0">
      <pane ySplit="1" topLeftCell="A23" activePane="bottomLeft" state="frozen"/>
      <selection activeCell="C45" sqref="C45"/>
      <selection pane="bottomLeft" activeCell="J25" sqref="J25:J44"/>
    </sheetView>
  </sheetViews>
  <sheetFormatPr baseColWidth="10" defaultColWidth="8.6640625" defaultRowHeight="15"/>
  <cols>
    <col min="1" max="1" width="17.5" style="11" customWidth="1"/>
    <col min="2" max="2" width="16.83203125" style="11" customWidth="1"/>
    <col min="3" max="3" width="29.5" style="82" customWidth="1"/>
    <col min="4" max="5" width="8.6640625" style="11"/>
    <col min="6" max="6" width="14.5" style="11" customWidth="1"/>
    <col min="7" max="9" width="12.6640625" style="11" customWidth="1"/>
    <col min="10" max="10" width="22" style="11" bestFit="1" customWidth="1"/>
    <col min="11" max="15" width="8.83203125" style="11"/>
    <col min="16" max="16" width="24.83203125" style="11" customWidth="1"/>
    <col min="17" max="17" width="21.83203125" style="11" customWidth="1"/>
    <col min="18" max="16384" width="8.6640625" style="11"/>
  </cols>
  <sheetData>
    <row r="1" spans="1:5" s="81" customFormat="1" ht="29.25" customHeight="1">
      <c r="A1" s="103" t="s">
        <v>35</v>
      </c>
      <c r="B1" s="95"/>
      <c r="C1" s="96"/>
    </row>
    <row r="2" spans="1:5">
      <c r="A2" s="97" t="s">
        <v>1014</v>
      </c>
      <c r="B2" s="97">
        <f>ABS(-2)</f>
        <v>2</v>
      </c>
      <c r="C2" s="98" t="str">
        <f ca="1">_xlfn.FORMULATEXT(B2)</f>
        <v>=ABS(-2)</v>
      </c>
    </row>
    <row r="3" spans="1:5">
      <c r="A3" s="97" t="s">
        <v>1015</v>
      </c>
      <c r="B3" s="97">
        <f>_xlfn.ARABIC("LII")</f>
        <v>52</v>
      </c>
      <c r="C3" s="98" t="str">
        <f ca="1">_xlfn.FORMULATEXT(B3)</f>
        <v>=ARABIC("LII")</v>
      </c>
    </row>
    <row r="4" spans="1:5">
      <c r="A4" s="97" t="s">
        <v>1016</v>
      </c>
      <c r="B4" s="97">
        <f>CEILING(57.3425,1)</f>
        <v>58</v>
      </c>
      <c r="C4" s="98" t="str">
        <f ca="1">_xlfn.FORMULATEXT(B4)</f>
        <v>=CEILING(57.3425,1)</v>
      </c>
    </row>
    <row r="5" spans="1:5">
      <c r="A5" s="97" t="s">
        <v>1017</v>
      </c>
      <c r="B5" s="97">
        <f>COMBIN(46,4)</f>
        <v>163185</v>
      </c>
      <c r="C5" s="98" t="str">
        <f t="shared" ref="C5:C10" ca="1" si="0">_xlfn.FORMULATEXT(B5)</f>
        <v>=COMBIN(46,4)</v>
      </c>
    </row>
    <row r="6" spans="1:5">
      <c r="A6" s="97" t="s">
        <v>1018</v>
      </c>
      <c r="B6" s="99">
        <f>CONVERT(150,"lbm","stone")</f>
        <v>10.714285714285715</v>
      </c>
      <c r="C6" s="98" t="str">
        <f t="shared" ca="1" si="0"/>
        <v>=CONVERT(150,"lbm","stone")</v>
      </c>
    </row>
    <row r="7" spans="1:5">
      <c r="A7" s="97" t="s">
        <v>1019</v>
      </c>
      <c r="B7" s="97"/>
      <c r="C7" s="98"/>
    </row>
    <row r="8" spans="1:5">
      <c r="A8" s="97" t="s">
        <v>1020</v>
      </c>
      <c r="B8" s="99">
        <f>COS(RADIANS(60))</f>
        <v>0.50000000000000011</v>
      </c>
      <c r="C8" s="98" t="str">
        <f t="shared" ca="1" si="0"/>
        <v>=COS(RADIANS(60))</v>
      </c>
    </row>
    <row r="9" spans="1:5">
      <c r="A9" s="97" t="s">
        <v>1021</v>
      </c>
      <c r="B9" s="97">
        <f>COUNTA(A2:A53)</f>
        <v>51</v>
      </c>
      <c r="C9" s="98" t="str">
        <f t="shared" ca="1" si="0"/>
        <v>=COUNTA(A2:A53)</v>
      </c>
    </row>
    <row r="10" spans="1:5">
      <c r="A10" s="97" t="s">
        <v>1022</v>
      </c>
      <c r="B10" s="97">
        <f>COUNTBLANK(A2:A53)</f>
        <v>1</v>
      </c>
      <c r="C10" s="98" t="str">
        <f t="shared" ca="1" si="0"/>
        <v>=COUNTBLANK(A2:A53)</v>
      </c>
    </row>
    <row r="11" spans="1:5">
      <c r="A11" s="97" t="s">
        <v>1023</v>
      </c>
      <c r="B11" s="97"/>
      <c r="C11" s="98"/>
    </row>
    <row r="12" spans="1:5" ht="16">
      <c r="A12" s="97" t="s">
        <v>1024</v>
      </c>
      <c r="B12" s="97"/>
      <c r="C12" s="98"/>
      <c r="E12" s="94" t="s">
        <v>1068</v>
      </c>
    </row>
    <row r="13" spans="1:5" ht="16">
      <c r="A13" s="97" t="s">
        <v>1025</v>
      </c>
      <c r="B13" s="97"/>
      <c r="C13" s="98"/>
      <c r="E13" s="92" t="s">
        <v>0</v>
      </c>
    </row>
    <row r="14" spans="1:5" ht="16">
      <c r="A14" s="97" t="s">
        <v>1026</v>
      </c>
      <c r="B14" s="99">
        <f>EXP(1.161)</f>
        <v>3.1931248048907275</v>
      </c>
      <c r="C14" s="98" t="str">
        <f t="shared" ref="C14:C22" ca="1" si="1">_xlfn.FORMULATEXT(B14)</f>
        <v>=EXP(1.161)</v>
      </c>
      <c r="E14" s="93" t="s">
        <v>1</v>
      </c>
    </row>
    <row r="15" spans="1:5" ht="16">
      <c r="A15" s="97" t="s">
        <v>1027</v>
      </c>
      <c r="B15" s="97">
        <f>FACT(7)</f>
        <v>5040</v>
      </c>
      <c r="C15" s="98" t="str">
        <f t="shared" ca="1" si="1"/>
        <v>=FACT(7)</v>
      </c>
      <c r="E15" s="93" t="s">
        <v>2</v>
      </c>
    </row>
    <row r="16" spans="1:5" ht="16">
      <c r="A16" s="97" t="s">
        <v>1028</v>
      </c>
      <c r="B16" s="97"/>
      <c r="C16" s="98"/>
      <c r="E16" s="93" t="s">
        <v>3</v>
      </c>
    </row>
    <row r="17" spans="1:17" ht="16">
      <c r="A17" s="97" t="s">
        <v>1029</v>
      </c>
      <c r="B17" s="97">
        <f>GCD(12,90)</f>
        <v>6</v>
      </c>
      <c r="C17" s="98" t="str">
        <f t="shared" ca="1" si="1"/>
        <v>=GCD(12,90)</v>
      </c>
      <c r="E17" s="93" t="s">
        <v>4</v>
      </c>
    </row>
    <row r="18" spans="1:17" ht="16">
      <c r="A18" s="97" t="s">
        <v>1030</v>
      </c>
      <c r="B18" s="97">
        <f>INT(3.14159265359)</f>
        <v>3</v>
      </c>
      <c r="C18" s="98" t="str">
        <f t="shared" ca="1" si="1"/>
        <v>=INT(3.14159265359)</v>
      </c>
      <c r="E18" s="93" t="s">
        <v>5</v>
      </c>
    </row>
    <row r="19" spans="1:17" ht="16">
      <c r="A19" s="97" t="s">
        <v>1031</v>
      </c>
      <c r="B19" s="97"/>
      <c r="C19" s="98"/>
      <c r="E19" s="93" t="s">
        <v>6</v>
      </c>
    </row>
    <row r="20" spans="1:17">
      <c r="A20" s="97" t="s">
        <v>1032</v>
      </c>
      <c r="B20" s="97">
        <f>LCM(7,18)</f>
        <v>126</v>
      </c>
      <c r="C20" s="98" t="str">
        <f t="shared" ca="1" si="1"/>
        <v>=LCM(7,18)</v>
      </c>
    </row>
    <row r="21" spans="1:17">
      <c r="A21" s="97" t="s">
        <v>1033</v>
      </c>
      <c r="B21" s="99">
        <f>LN(7)</f>
        <v>1.9459101490553132</v>
      </c>
      <c r="C21" s="98" t="str">
        <f t="shared" ca="1" si="1"/>
        <v>=LN(7)</v>
      </c>
    </row>
    <row r="22" spans="1:17">
      <c r="A22" s="97" t="s">
        <v>1034</v>
      </c>
      <c r="B22" s="99">
        <f>LOG(10,2)</f>
        <v>3.3219280948873626</v>
      </c>
      <c r="C22" s="98" t="str">
        <f t="shared" ca="1" si="1"/>
        <v>=LOG(10,2)</v>
      </c>
    </row>
    <row r="23" spans="1:17">
      <c r="A23" s="97" t="s">
        <v>1035</v>
      </c>
      <c r="B23" s="97"/>
      <c r="C23" s="98"/>
      <c r="G23" s="141" t="s">
        <v>0</v>
      </c>
      <c r="H23" s="141"/>
      <c r="I23" s="141"/>
      <c r="J23" s="141" t="s">
        <v>1</v>
      </c>
      <c r="K23" s="141" t="s">
        <v>4</v>
      </c>
      <c r="L23" s="141" t="s">
        <v>3</v>
      </c>
      <c r="M23" s="141"/>
      <c r="N23" s="141" t="s">
        <v>2</v>
      </c>
      <c r="O23" s="141"/>
      <c r="P23" s="141"/>
      <c r="Q23" s="141" t="s">
        <v>1021</v>
      </c>
    </row>
    <row r="24" spans="1:17">
      <c r="A24" s="97" t="s">
        <v>800</v>
      </c>
      <c r="B24" s="97"/>
      <c r="C24" s="98"/>
      <c r="E24" s="334" t="s">
        <v>839</v>
      </c>
      <c r="F24" s="334" t="s">
        <v>1456</v>
      </c>
      <c r="G24" s="334" t="s">
        <v>1457</v>
      </c>
      <c r="H24" s="334" t="s">
        <v>1458</v>
      </c>
      <c r="I24" s="334" t="s">
        <v>1459</v>
      </c>
      <c r="J24" s="334" t="s">
        <v>1460</v>
      </c>
      <c r="K24" s="334" t="s">
        <v>1461</v>
      </c>
      <c r="L24" s="334" t="s">
        <v>1462</v>
      </c>
      <c r="M24" s="334" t="s">
        <v>1463</v>
      </c>
      <c r="N24" s="334" t="s">
        <v>1464</v>
      </c>
      <c r="O24" s="334" t="s">
        <v>1465</v>
      </c>
      <c r="P24" s="334" t="s">
        <v>1466</v>
      </c>
      <c r="Q24" s="334" t="s">
        <v>1467</v>
      </c>
    </row>
    <row r="25" spans="1:17">
      <c r="A25" s="97" t="s">
        <v>1036</v>
      </c>
      <c r="B25" s="97"/>
      <c r="C25" s="98"/>
      <c r="E25" s="321">
        <v>2000</v>
      </c>
      <c r="F25" s="335" t="s">
        <v>1468</v>
      </c>
      <c r="G25" s="321">
        <v>9</v>
      </c>
      <c r="H25" s="321">
        <v>3</v>
      </c>
      <c r="I25" s="321">
        <v>0</v>
      </c>
      <c r="J25" s="321">
        <f>AVERAGE(G25/(G25+H25+I25))</f>
        <v>0.75</v>
      </c>
      <c r="K25" s="321">
        <v>13.78</v>
      </c>
      <c r="L25" s="321">
        <v>0.78</v>
      </c>
      <c r="M25" s="321">
        <v>7</v>
      </c>
      <c r="N25" s="321">
        <v>5</v>
      </c>
      <c r="O25" s="321">
        <v>12</v>
      </c>
      <c r="P25" s="335" t="s">
        <v>1469</v>
      </c>
      <c r="Q25" s="321" t="s">
        <v>1470</v>
      </c>
    </row>
    <row r="26" spans="1:17">
      <c r="A26" s="97" t="s">
        <v>1037</v>
      </c>
      <c r="B26" s="100">
        <f>_xlfn.NORM.DIST(100,120,10,TRUE)</f>
        <v>2.2750131948179191E-2</v>
      </c>
      <c r="C26" s="98" t="str">
        <f t="shared" ref="C26:C28" ca="1" si="2">_xlfn.FORMULATEXT(B26)</f>
        <v>=NORM.DIST(100,120,10,TRUE)</v>
      </c>
      <c r="E26" s="321">
        <v>2001</v>
      </c>
      <c r="F26" s="335" t="s">
        <v>1468</v>
      </c>
      <c r="G26" s="321">
        <v>11</v>
      </c>
      <c r="H26" s="321">
        <v>2</v>
      </c>
      <c r="I26" s="321">
        <v>0</v>
      </c>
      <c r="J26" s="321">
        <f t="shared" ref="J26:J44" si="3">AVERAGE(G26/(G26+H26+I26))</f>
        <v>0.84615384615384615</v>
      </c>
      <c r="K26" s="321">
        <v>18.670000000000002</v>
      </c>
      <c r="L26" s="321">
        <v>2.21</v>
      </c>
      <c r="M26" s="321">
        <v>5</v>
      </c>
      <c r="N26" s="321">
        <v>3</v>
      </c>
      <c r="O26" s="321">
        <v>5</v>
      </c>
      <c r="P26" s="335" t="s">
        <v>1471</v>
      </c>
      <c r="Q26" s="321" t="s">
        <v>1472</v>
      </c>
    </row>
    <row r="27" spans="1:17">
      <c r="A27" s="97" t="s">
        <v>1038</v>
      </c>
      <c r="B27" s="100">
        <f>_xlfn.NORM.INV(0.98,120,10)</f>
        <v>140.53748910631822</v>
      </c>
      <c r="C27" s="98" t="str">
        <f t="shared" ca="1" si="2"/>
        <v>=NORM.INV(0.98,120,10)</v>
      </c>
      <c r="E27" s="321">
        <v>2002</v>
      </c>
      <c r="F27" s="335" t="s">
        <v>1468</v>
      </c>
      <c r="G27" s="321">
        <v>11</v>
      </c>
      <c r="H27" s="321">
        <v>2</v>
      </c>
      <c r="I27" s="321">
        <v>0</v>
      </c>
      <c r="J27" s="321">
        <f t="shared" si="3"/>
        <v>0.84615384615384615</v>
      </c>
      <c r="K27" s="321">
        <v>17.32</v>
      </c>
      <c r="L27" s="321">
        <v>4.01</v>
      </c>
      <c r="M27" s="321">
        <v>4</v>
      </c>
      <c r="N27" s="321">
        <v>2</v>
      </c>
      <c r="O27" s="321">
        <v>6</v>
      </c>
      <c r="P27" s="335" t="s">
        <v>1471</v>
      </c>
      <c r="Q27" s="321" t="s">
        <v>1473</v>
      </c>
    </row>
    <row r="28" spans="1:17">
      <c r="A28" s="97" t="s">
        <v>1039</v>
      </c>
      <c r="B28" s="101">
        <f ca="1">NOW()</f>
        <v>44952.525645601854</v>
      </c>
      <c r="C28" s="98" t="str">
        <f t="shared" ca="1" si="2"/>
        <v>=NOW()</v>
      </c>
      <c r="E28" s="321">
        <v>2003</v>
      </c>
      <c r="F28" s="335" t="s">
        <v>1468</v>
      </c>
      <c r="G28" s="321">
        <v>10</v>
      </c>
      <c r="H28" s="321">
        <v>3</v>
      </c>
      <c r="I28" s="321">
        <v>0</v>
      </c>
      <c r="J28" s="321">
        <f t="shared" si="3"/>
        <v>0.76923076923076927</v>
      </c>
      <c r="K28" s="321">
        <v>15.35</v>
      </c>
      <c r="L28" s="321">
        <v>2.97</v>
      </c>
      <c r="M28" s="321">
        <v>5</v>
      </c>
      <c r="N28" s="321">
        <v>5</v>
      </c>
      <c r="O28" s="321">
        <v>12</v>
      </c>
      <c r="P28" s="335" t="s">
        <v>1474</v>
      </c>
      <c r="Q28" s="321" t="s">
        <v>1470</v>
      </c>
    </row>
    <row r="29" spans="1:17">
      <c r="A29" s="97" t="s">
        <v>1040</v>
      </c>
      <c r="B29" s="97"/>
      <c r="C29" s="98"/>
      <c r="E29" s="321">
        <v>2004</v>
      </c>
      <c r="F29" s="335" t="s">
        <v>1468</v>
      </c>
      <c r="G29" s="321">
        <v>11</v>
      </c>
      <c r="H29" s="321">
        <v>1</v>
      </c>
      <c r="I29" s="321">
        <v>0</v>
      </c>
      <c r="J29" s="321">
        <f t="shared" si="3"/>
        <v>0.91666666666666663</v>
      </c>
      <c r="K29" s="321">
        <v>19.27</v>
      </c>
      <c r="L29" s="321">
        <v>5.18</v>
      </c>
      <c r="M29" s="321">
        <v>7</v>
      </c>
      <c r="N29" s="321">
        <v>5</v>
      </c>
      <c r="O29" s="321">
        <v>5</v>
      </c>
      <c r="P29" s="335" t="s">
        <v>1475</v>
      </c>
      <c r="Q29" s="321" t="s">
        <v>1476</v>
      </c>
    </row>
    <row r="30" spans="1:17">
      <c r="A30" s="97" t="s">
        <v>1041</v>
      </c>
      <c r="B30" s="97"/>
      <c r="C30" s="98"/>
      <c r="E30" s="321">
        <v>2005</v>
      </c>
      <c r="F30" s="335" t="s">
        <v>1468</v>
      </c>
      <c r="G30" s="321">
        <v>13</v>
      </c>
      <c r="H30" s="321">
        <v>0</v>
      </c>
      <c r="I30" s="321">
        <v>0</v>
      </c>
      <c r="J30" s="321">
        <f t="shared" si="3"/>
        <v>1</v>
      </c>
      <c r="K30" s="321">
        <v>24.98</v>
      </c>
      <c r="L30" s="321">
        <v>4.9800000000000004</v>
      </c>
      <c r="M30" s="321">
        <v>2</v>
      </c>
      <c r="N30" s="321">
        <v>1</v>
      </c>
      <c r="O30" s="321">
        <v>1</v>
      </c>
      <c r="P30" s="335" t="s">
        <v>1477</v>
      </c>
      <c r="Q30" s="321" t="s">
        <v>1476</v>
      </c>
    </row>
    <row r="31" spans="1:17">
      <c r="A31" s="97" t="s">
        <v>1042</v>
      </c>
      <c r="B31" s="97">
        <f>PERMUT(46,4)</f>
        <v>3916440</v>
      </c>
      <c r="C31" s="98" t="str">
        <f t="shared" ref="C31:C33" ca="1" si="4">_xlfn.FORMULATEXT(B31)</f>
        <v>=PERMUT(46,4)</v>
      </c>
      <c r="E31" s="321">
        <v>2006</v>
      </c>
      <c r="F31" s="335" t="s">
        <v>1468</v>
      </c>
      <c r="G31" s="321">
        <v>10</v>
      </c>
      <c r="H31" s="321">
        <v>3</v>
      </c>
      <c r="I31" s="321">
        <v>0</v>
      </c>
      <c r="J31" s="321">
        <f t="shared" si="3"/>
        <v>0.76923076923076927</v>
      </c>
      <c r="K31" s="321">
        <v>12.18</v>
      </c>
      <c r="L31" s="321">
        <v>0.56999999999999995</v>
      </c>
      <c r="M31" s="321">
        <v>3</v>
      </c>
      <c r="N31" s="321">
        <v>2</v>
      </c>
      <c r="O31" s="321">
        <v>13</v>
      </c>
      <c r="P31" s="335" t="s">
        <v>1474</v>
      </c>
      <c r="Q31" s="321" t="s">
        <v>1478</v>
      </c>
    </row>
    <row r="32" spans="1:17">
      <c r="A32" s="97" t="s">
        <v>1043</v>
      </c>
      <c r="B32" s="100">
        <f>PI()</f>
        <v>3.1415926535897931</v>
      </c>
      <c r="C32" s="98" t="str">
        <f t="shared" ca="1" si="4"/>
        <v>=PI()</v>
      </c>
      <c r="E32" s="321">
        <v>2007</v>
      </c>
      <c r="F32" s="335" t="s">
        <v>1468</v>
      </c>
      <c r="G32" s="321">
        <v>10</v>
      </c>
      <c r="H32" s="321">
        <v>3</v>
      </c>
      <c r="I32" s="321">
        <v>0</v>
      </c>
      <c r="J32" s="321">
        <f t="shared" si="3"/>
        <v>0.76923076923076927</v>
      </c>
      <c r="K32" s="321">
        <v>10.99</v>
      </c>
      <c r="L32" s="321">
        <v>1.91</v>
      </c>
      <c r="M32" s="321">
        <v>4</v>
      </c>
      <c r="N32" s="321">
        <v>4</v>
      </c>
      <c r="O32" s="321">
        <v>10</v>
      </c>
      <c r="P32" s="335" t="s">
        <v>1474</v>
      </c>
      <c r="Q32" s="321" t="s">
        <v>1472</v>
      </c>
    </row>
    <row r="33" spans="1:17">
      <c r="A33" s="97" t="s">
        <v>1044</v>
      </c>
      <c r="B33" s="97">
        <f>POWER(13,3)</f>
        <v>2197</v>
      </c>
      <c r="C33" s="98" t="str">
        <f t="shared" ca="1" si="4"/>
        <v>=POWER(13,3)</v>
      </c>
      <c r="E33" s="321">
        <v>2008</v>
      </c>
      <c r="F33" s="335" t="s">
        <v>1468</v>
      </c>
      <c r="G33" s="321">
        <v>12</v>
      </c>
      <c r="H33" s="321">
        <v>1</v>
      </c>
      <c r="I33" s="321">
        <v>0</v>
      </c>
      <c r="J33" s="321">
        <f t="shared" si="3"/>
        <v>0.92307692307692313</v>
      </c>
      <c r="K33" s="321">
        <v>23.98</v>
      </c>
      <c r="L33" s="321">
        <v>6.05</v>
      </c>
      <c r="M33" s="321">
        <v>11</v>
      </c>
      <c r="N33" s="321">
        <v>1</v>
      </c>
      <c r="O33" s="321">
        <v>4</v>
      </c>
      <c r="P33" s="335" t="s">
        <v>1479</v>
      </c>
      <c r="Q33" s="321" t="s">
        <v>1480</v>
      </c>
    </row>
    <row r="34" spans="1:17">
      <c r="A34" s="97" t="s">
        <v>1045</v>
      </c>
      <c r="B34" s="97"/>
      <c r="C34" s="98"/>
      <c r="E34" s="321">
        <v>2009</v>
      </c>
      <c r="F34" s="335" t="s">
        <v>1468</v>
      </c>
      <c r="G34" s="321">
        <v>13</v>
      </c>
      <c r="H34" s="321">
        <v>1</v>
      </c>
      <c r="I34" s="321">
        <v>0</v>
      </c>
      <c r="J34" s="321">
        <f t="shared" si="3"/>
        <v>0.9285714285714286</v>
      </c>
      <c r="K34" s="321">
        <v>20.21</v>
      </c>
      <c r="L34" s="321">
        <v>3.49</v>
      </c>
      <c r="M34" s="321">
        <v>2</v>
      </c>
      <c r="N34" s="321">
        <v>2</v>
      </c>
      <c r="O34" s="321">
        <v>2</v>
      </c>
      <c r="P34" s="335" t="s">
        <v>1481</v>
      </c>
      <c r="Q34" s="321" t="s">
        <v>1482</v>
      </c>
    </row>
    <row r="35" spans="1:17">
      <c r="A35" s="97" t="s">
        <v>1046</v>
      </c>
      <c r="B35" s="97"/>
      <c r="C35" s="98"/>
      <c r="E35" s="321">
        <v>2010</v>
      </c>
      <c r="F35" s="335" t="s">
        <v>1468</v>
      </c>
      <c r="G35" s="321">
        <v>5</v>
      </c>
      <c r="H35" s="321">
        <v>7</v>
      </c>
      <c r="I35" s="321">
        <v>0</v>
      </c>
      <c r="J35" s="321">
        <f t="shared" si="3"/>
        <v>0.41666666666666669</v>
      </c>
      <c r="K35" s="321">
        <v>1.71</v>
      </c>
      <c r="L35" s="321">
        <v>2.63</v>
      </c>
      <c r="M35" s="321">
        <v>5</v>
      </c>
      <c r="N35" s="321">
        <v>5</v>
      </c>
      <c r="O35" s="321"/>
      <c r="P35" s="335" t="s">
        <v>1483</v>
      </c>
      <c r="Q35" s="321"/>
    </row>
    <row r="36" spans="1:17">
      <c r="A36" s="97" t="s">
        <v>1047</v>
      </c>
      <c r="B36" s="97"/>
      <c r="C36" s="98"/>
      <c r="E36" s="321">
        <v>2011</v>
      </c>
      <c r="F36" s="335" t="s">
        <v>1468</v>
      </c>
      <c r="G36" s="321">
        <v>8</v>
      </c>
      <c r="H36" s="321">
        <v>5</v>
      </c>
      <c r="I36" s="321">
        <v>0</v>
      </c>
      <c r="J36" s="321">
        <f t="shared" si="3"/>
        <v>0.61538461538461542</v>
      </c>
      <c r="K36" s="321">
        <v>12.16</v>
      </c>
      <c r="L36" s="321">
        <v>7.16</v>
      </c>
      <c r="M36" s="321"/>
      <c r="N36" s="321">
        <v>11</v>
      </c>
      <c r="O36" s="321"/>
      <c r="P36" s="335" t="s">
        <v>1484</v>
      </c>
      <c r="Q36" s="321" t="s">
        <v>1472</v>
      </c>
    </row>
    <row r="37" spans="1:17">
      <c r="A37" s="97" t="s">
        <v>1048</v>
      </c>
      <c r="B37" s="97"/>
      <c r="C37" s="98"/>
      <c r="E37" s="321">
        <v>2012</v>
      </c>
      <c r="F37" s="335" t="s">
        <v>1468</v>
      </c>
      <c r="G37" s="321">
        <v>9</v>
      </c>
      <c r="H37" s="321">
        <v>4</v>
      </c>
      <c r="I37" s="321">
        <v>0</v>
      </c>
      <c r="J37" s="321">
        <f t="shared" si="3"/>
        <v>0.69230769230769229</v>
      </c>
      <c r="K37" s="321">
        <v>11.18</v>
      </c>
      <c r="L37" s="321">
        <v>5.57</v>
      </c>
      <c r="M37" s="321">
        <v>15</v>
      </c>
      <c r="N37" s="321">
        <v>11</v>
      </c>
      <c r="O37" s="321">
        <v>19</v>
      </c>
      <c r="P37" s="335" t="s">
        <v>1485</v>
      </c>
      <c r="Q37" s="321" t="s">
        <v>1478</v>
      </c>
    </row>
    <row r="38" spans="1:17">
      <c r="A38" s="97" t="s">
        <v>1049</v>
      </c>
      <c r="B38" s="97" t="str">
        <f>ROMAN(52)</f>
        <v>LII</v>
      </c>
      <c r="C38" s="98" t="str">
        <f t="shared" ref="C38" ca="1" si="5">_xlfn.FORMULATEXT(B38)</f>
        <v>=ROMAN(52)</v>
      </c>
      <c r="E38" s="321">
        <v>2013</v>
      </c>
      <c r="F38" s="335" t="s">
        <v>1468</v>
      </c>
      <c r="G38" s="321">
        <v>8</v>
      </c>
      <c r="H38" s="321">
        <v>5</v>
      </c>
      <c r="I38" s="321">
        <v>0</v>
      </c>
      <c r="J38" s="321">
        <f t="shared" si="3"/>
        <v>0.61538461538461542</v>
      </c>
      <c r="K38" s="321">
        <v>7.45</v>
      </c>
      <c r="L38" s="321">
        <v>5.45</v>
      </c>
      <c r="M38" s="321">
        <v>15</v>
      </c>
      <c r="N38" s="321">
        <v>15</v>
      </c>
      <c r="O38" s="321"/>
      <c r="P38" s="335" t="s">
        <v>1484</v>
      </c>
      <c r="Q38" s="321" t="s">
        <v>1486</v>
      </c>
    </row>
    <row r="39" spans="1:17">
      <c r="A39" s="97" t="s">
        <v>1050</v>
      </c>
      <c r="B39" s="97"/>
      <c r="C39" s="98"/>
      <c r="E39" s="321">
        <v>2014</v>
      </c>
      <c r="F39" s="335" t="s">
        <v>1468</v>
      </c>
      <c r="G39" s="321">
        <v>6</v>
      </c>
      <c r="H39" s="321">
        <v>7</v>
      </c>
      <c r="I39" s="321">
        <v>0</v>
      </c>
      <c r="J39" s="321">
        <f t="shared" si="3"/>
        <v>0.46153846153846156</v>
      </c>
      <c r="K39" s="321">
        <v>3.98</v>
      </c>
      <c r="L39" s="321">
        <v>5.29</v>
      </c>
      <c r="M39" s="321"/>
      <c r="N39" s="321"/>
      <c r="O39" s="321"/>
      <c r="P39" s="335" t="s">
        <v>1487</v>
      </c>
      <c r="Q39" s="321" t="s">
        <v>1488</v>
      </c>
    </row>
    <row r="40" spans="1:17">
      <c r="A40" s="97" t="s">
        <v>1051</v>
      </c>
      <c r="B40" s="97"/>
      <c r="C40" s="98"/>
      <c r="E40" s="321">
        <v>2015</v>
      </c>
      <c r="F40" s="335" t="s">
        <v>1468</v>
      </c>
      <c r="G40" s="321">
        <v>5</v>
      </c>
      <c r="H40" s="321">
        <v>7</v>
      </c>
      <c r="I40" s="321">
        <v>0</v>
      </c>
      <c r="J40" s="321">
        <f t="shared" si="3"/>
        <v>0.41666666666666669</v>
      </c>
      <c r="K40" s="321">
        <v>1.0900000000000001</v>
      </c>
      <c r="L40" s="321">
        <v>4.84</v>
      </c>
      <c r="M40" s="321"/>
      <c r="N40" s="321"/>
      <c r="O40" s="321"/>
      <c r="P40" s="335" t="s">
        <v>1489</v>
      </c>
      <c r="Q40" s="321"/>
    </row>
    <row r="41" spans="1:17">
      <c r="A41" s="97" t="s">
        <v>1052</v>
      </c>
      <c r="B41" s="97"/>
      <c r="C41" s="98"/>
      <c r="E41" s="321">
        <v>2016</v>
      </c>
      <c r="F41" s="335" t="s">
        <v>1468</v>
      </c>
      <c r="G41" s="321">
        <v>5</v>
      </c>
      <c r="H41" s="321">
        <v>7</v>
      </c>
      <c r="I41" s="321">
        <v>0</v>
      </c>
      <c r="J41" s="321">
        <f t="shared" si="3"/>
        <v>0.41666666666666669</v>
      </c>
      <c r="K41" s="321">
        <v>1.75</v>
      </c>
      <c r="L41" s="321">
        <v>2.42</v>
      </c>
      <c r="M41" s="321"/>
      <c r="N41" s="321">
        <v>11</v>
      </c>
      <c r="O41" s="321"/>
      <c r="P41" s="335" t="s">
        <v>1489</v>
      </c>
      <c r="Q41" s="321"/>
    </row>
    <row r="42" spans="1:17">
      <c r="A42" s="97" t="s">
        <v>1053</v>
      </c>
      <c r="B42" s="97"/>
      <c r="C42" s="98"/>
      <c r="E42" s="321">
        <v>2017</v>
      </c>
      <c r="F42" s="335" t="s">
        <v>1468</v>
      </c>
      <c r="G42" s="321">
        <v>7</v>
      </c>
      <c r="H42" s="321">
        <v>6</v>
      </c>
      <c r="I42" s="321">
        <v>0</v>
      </c>
      <c r="J42" s="321">
        <f t="shared" si="3"/>
        <v>0.53846153846153844</v>
      </c>
      <c r="K42" s="321">
        <v>8.2100000000000009</v>
      </c>
      <c r="L42" s="321">
        <v>3.91</v>
      </c>
      <c r="M42" s="321">
        <v>23</v>
      </c>
      <c r="N42" s="321">
        <v>23</v>
      </c>
      <c r="O42" s="321"/>
      <c r="P42" s="335" t="s">
        <v>1490</v>
      </c>
      <c r="Q42" s="321" t="s">
        <v>1491</v>
      </c>
    </row>
    <row r="43" spans="1:17">
      <c r="A43" s="97" t="s">
        <v>1054</v>
      </c>
      <c r="B43" s="97"/>
      <c r="C43" s="98"/>
      <c r="E43" s="321">
        <v>2018</v>
      </c>
      <c r="F43" s="335" t="s">
        <v>1468</v>
      </c>
      <c r="G43" s="321">
        <v>10</v>
      </c>
      <c r="H43" s="321">
        <v>4</v>
      </c>
      <c r="I43" s="321">
        <v>0</v>
      </c>
      <c r="J43" s="321">
        <f t="shared" si="3"/>
        <v>0.7142857142857143</v>
      </c>
      <c r="K43" s="321">
        <v>11.15</v>
      </c>
      <c r="L43" s="321">
        <v>6.3</v>
      </c>
      <c r="M43" s="321">
        <v>23</v>
      </c>
      <c r="N43" s="321">
        <v>6</v>
      </c>
      <c r="O43" s="321">
        <v>9</v>
      </c>
      <c r="P43" s="335" t="s">
        <v>1492</v>
      </c>
      <c r="Q43" s="321" t="s">
        <v>1493</v>
      </c>
    </row>
    <row r="44" spans="1:17">
      <c r="A44" s="97" t="s">
        <v>1055</v>
      </c>
      <c r="B44" s="97">
        <f>SQRT(144)</f>
        <v>12</v>
      </c>
      <c r="C44" s="98" t="str">
        <f t="shared" ref="C44" ca="1" si="6">_xlfn.FORMULATEXT(B44)</f>
        <v>=SQRT(144)</v>
      </c>
      <c r="E44" s="321">
        <v>2019</v>
      </c>
      <c r="F44" s="335" t="s">
        <v>1468</v>
      </c>
      <c r="G44" s="321">
        <v>7</v>
      </c>
      <c r="H44" s="321">
        <v>5</v>
      </c>
      <c r="I44" s="321">
        <v>0</v>
      </c>
      <c r="J44" s="321">
        <f t="shared" si="3"/>
        <v>0.58333333333333337</v>
      </c>
      <c r="K44" s="321">
        <v>10.46</v>
      </c>
      <c r="L44" s="321">
        <v>5.54</v>
      </c>
      <c r="M44" s="321">
        <v>10</v>
      </c>
      <c r="N44" s="321">
        <v>9</v>
      </c>
      <c r="O44" s="321"/>
      <c r="P44" s="335" t="s">
        <v>1494</v>
      </c>
      <c r="Q44" s="321"/>
    </row>
    <row r="45" spans="1:17">
      <c r="A45" s="97" t="s">
        <v>1056</v>
      </c>
      <c r="B45" s="97"/>
      <c r="C45" s="98"/>
      <c r="G45" s="11">
        <f>SUM(G25:G44)</f>
        <v>180</v>
      </c>
      <c r="J45" s="11">
        <f>AVERAGE(J25:J44)</f>
        <v>0.6994505494505493</v>
      </c>
      <c r="N45" s="11">
        <f>COUNT(N25:N44)</f>
        <v>18</v>
      </c>
      <c r="O45" s="11">
        <f>COUNT(O25:O44)</f>
        <v>12</v>
      </c>
    </row>
    <row r="46" spans="1:17">
      <c r="A46" s="97" t="s">
        <v>1057</v>
      </c>
      <c r="B46" s="97"/>
      <c r="C46" s="98"/>
    </row>
    <row r="47" spans="1:17">
      <c r="A47" s="97" t="s">
        <v>1058</v>
      </c>
      <c r="B47" s="97"/>
      <c r="C47" s="98"/>
    </row>
    <row r="48" spans="1:17">
      <c r="A48" s="97" t="s">
        <v>1059</v>
      </c>
      <c r="B48" s="97"/>
      <c r="C48" s="98"/>
    </row>
    <row r="49" spans="1:3">
      <c r="A49" s="97" t="s">
        <v>1060</v>
      </c>
      <c r="B49" s="97"/>
      <c r="C49" s="98"/>
    </row>
    <row r="50" spans="1:3">
      <c r="A50" s="97" t="s">
        <v>1061</v>
      </c>
      <c r="B50" s="97"/>
      <c r="C50" s="98"/>
    </row>
    <row r="51" spans="1:3">
      <c r="A51" s="97" t="s">
        <v>1062</v>
      </c>
      <c r="B51" s="97"/>
      <c r="C51" s="98"/>
    </row>
    <row r="52" spans="1:3">
      <c r="A52" s="97" t="s">
        <v>1063</v>
      </c>
      <c r="B52" s="102">
        <f ca="1">TODAY()</f>
        <v>44952</v>
      </c>
      <c r="C52" s="98" t="str">
        <f t="shared" ref="C52" ca="1" si="7">_xlfn.FORMULATEXT(B52)</f>
        <v>=TODAY()</v>
      </c>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83D6C-2D9E-47F5-9417-7167E01A12FA}">
  <sheetPr>
    <tabColor theme="8" tint="0.79998168889431442"/>
  </sheetPr>
  <dimension ref="A1:N16"/>
  <sheetViews>
    <sheetView zoomScaleNormal="100" workbookViewId="0">
      <selection activeCell="B58" sqref="B58"/>
    </sheetView>
  </sheetViews>
  <sheetFormatPr baseColWidth="10" defaultColWidth="9.1640625" defaultRowHeight="15"/>
  <cols>
    <col min="1" max="1" width="9.1640625" style="11" customWidth="1"/>
    <col min="2" max="16384" width="9.1640625" style="11"/>
  </cols>
  <sheetData>
    <row r="1" spans="1:14" s="92" customFormat="1" ht="16">
      <c r="A1" s="255" t="s">
        <v>1350</v>
      </c>
      <c r="E1" s="256" t="s">
        <v>1442</v>
      </c>
    </row>
    <row r="2" spans="1:14" s="92" customFormat="1" ht="16">
      <c r="E2" s="257" t="s">
        <v>1443</v>
      </c>
    </row>
    <row r="3" spans="1:14" ht="32.5" customHeight="1">
      <c r="A3" s="258" t="s">
        <v>1444</v>
      </c>
      <c r="E3" s="259"/>
    </row>
    <row r="4" spans="1:14">
      <c r="B4" s="228"/>
      <c r="C4" s="229">
        <v>1</v>
      </c>
      <c r="D4" s="229">
        <v>2</v>
      </c>
      <c r="E4" s="229">
        <v>3</v>
      </c>
      <c r="F4" s="229">
        <v>4</v>
      </c>
      <c r="G4" s="229">
        <v>5</v>
      </c>
      <c r="H4" s="229">
        <v>6</v>
      </c>
      <c r="I4" s="229">
        <v>7</v>
      </c>
      <c r="J4" s="229">
        <v>8</v>
      </c>
      <c r="K4" s="229">
        <v>9</v>
      </c>
      <c r="L4" s="229">
        <v>10</v>
      </c>
      <c r="M4" s="229">
        <v>11</v>
      </c>
      <c r="N4" s="230">
        <v>12</v>
      </c>
    </row>
    <row r="5" spans="1:14">
      <c r="B5" s="231">
        <v>1</v>
      </c>
      <c r="C5"/>
      <c r="D5"/>
      <c r="E5"/>
      <c r="F5"/>
      <c r="G5"/>
      <c r="H5"/>
      <c r="I5"/>
      <c r="J5"/>
      <c r="K5"/>
      <c r="L5"/>
      <c r="M5"/>
      <c r="N5" s="232"/>
    </row>
    <row r="6" spans="1:14">
      <c r="B6" s="231">
        <v>2</v>
      </c>
      <c r="C6"/>
      <c r="D6"/>
      <c r="E6"/>
      <c r="F6"/>
      <c r="G6"/>
      <c r="H6"/>
      <c r="I6"/>
      <c r="J6"/>
      <c r="K6"/>
      <c r="L6"/>
      <c r="M6"/>
      <c r="N6" s="232"/>
    </row>
    <row r="7" spans="1:14" ht="13.5" customHeight="1">
      <c r="B7" s="231">
        <v>3</v>
      </c>
      <c r="C7"/>
      <c r="D7"/>
      <c r="E7"/>
      <c r="F7"/>
      <c r="G7"/>
      <c r="H7"/>
      <c r="I7"/>
      <c r="J7"/>
      <c r="K7"/>
      <c r="L7"/>
      <c r="M7"/>
      <c r="N7" s="232"/>
    </row>
    <row r="8" spans="1:14">
      <c r="B8" s="231">
        <v>4</v>
      </c>
      <c r="C8"/>
      <c r="D8"/>
      <c r="E8"/>
      <c r="F8"/>
      <c r="G8"/>
      <c r="H8"/>
      <c r="I8"/>
      <c r="J8"/>
      <c r="K8"/>
      <c r="L8"/>
      <c r="M8"/>
      <c r="N8" s="232"/>
    </row>
    <row r="9" spans="1:14">
      <c r="B9" s="231">
        <v>5</v>
      </c>
      <c r="C9"/>
      <c r="D9"/>
      <c r="E9"/>
      <c r="F9"/>
      <c r="G9"/>
      <c r="H9"/>
      <c r="I9"/>
      <c r="J9"/>
      <c r="K9"/>
      <c r="L9"/>
      <c r="M9"/>
      <c r="N9" s="232"/>
    </row>
    <row r="10" spans="1:14">
      <c r="B10" s="231">
        <v>6</v>
      </c>
      <c r="C10"/>
      <c r="D10"/>
      <c r="E10"/>
      <c r="F10"/>
      <c r="G10"/>
      <c r="H10"/>
      <c r="I10"/>
      <c r="J10"/>
      <c r="K10"/>
      <c r="L10"/>
      <c r="M10"/>
      <c r="N10" s="232"/>
    </row>
    <row r="11" spans="1:14">
      <c r="B11" s="231">
        <v>7</v>
      </c>
      <c r="C11"/>
      <c r="D11"/>
      <c r="E11"/>
      <c r="F11"/>
      <c r="G11"/>
      <c r="H11"/>
      <c r="I11"/>
      <c r="J11"/>
      <c r="K11"/>
      <c r="L11"/>
      <c r="M11"/>
      <c r="N11" s="232"/>
    </row>
    <row r="12" spans="1:14">
      <c r="B12" s="231">
        <v>8</v>
      </c>
      <c r="C12"/>
      <c r="D12"/>
      <c r="E12"/>
      <c r="F12"/>
      <c r="G12"/>
      <c r="H12"/>
      <c r="I12"/>
      <c r="J12"/>
      <c r="K12"/>
      <c r="L12"/>
      <c r="M12"/>
      <c r="N12" s="232"/>
    </row>
    <row r="13" spans="1:14">
      <c r="B13" s="231">
        <v>9</v>
      </c>
      <c r="C13"/>
      <c r="D13"/>
      <c r="E13"/>
      <c r="F13"/>
      <c r="G13"/>
      <c r="H13"/>
      <c r="I13"/>
      <c r="J13"/>
      <c r="K13"/>
      <c r="L13"/>
      <c r="M13"/>
      <c r="N13" s="232"/>
    </row>
    <row r="14" spans="1:14">
      <c r="B14" s="231">
        <v>10</v>
      </c>
      <c r="C14"/>
      <c r="D14"/>
      <c r="E14"/>
      <c r="F14"/>
      <c r="G14"/>
      <c r="H14"/>
      <c r="I14"/>
      <c r="J14"/>
      <c r="K14"/>
      <c r="L14"/>
      <c r="M14"/>
      <c r="N14" s="232"/>
    </row>
    <row r="15" spans="1:14">
      <c r="B15" s="231">
        <v>11</v>
      </c>
      <c r="C15"/>
      <c r="D15"/>
      <c r="E15"/>
      <c r="F15"/>
      <c r="G15"/>
      <c r="H15"/>
      <c r="I15"/>
      <c r="J15"/>
      <c r="K15"/>
      <c r="L15"/>
      <c r="M15"/>
      <c r="N15" s="232"/>
    </row>
    <row r="16" spans="1:14">
      <c r="B16" s="233">
        <v>12</v>
      </c>
      <c r="C16" s="234"/>
      <c r="D16" s="234"/>
      <c r="E16" s="234"/>
      <c r="F16" s="234"/>
      <c r="G16" s="234"/>
      <c r="H16" s="234"/>
      <c r="I16" s="234"/>
      <c r="J16" s="234"/>
      <c r="K16" s="234"/>
      <c r="L16" s="234"/>
      <c r="M16" s="234"/>
      <c r="N16" s="235"/>
    </row>
  </sheetData>
  <hyperlinks>
    <hyperlink ref="A1" r:id="rId1" xr:uid="{30678A54-C3AB-4786-BE38-F1CC49C81F2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95690-731E-4481-8687-F103B854EEF5}">
  <sheetPr>
    <tabColor theme="8" tint="0.79998168889431442"/>
  </sheetPr>
  <dimension ref="A1:O17"/>
  <sheetViews>
    <sheetView zoomScale="110" zoomScaleNormal="110" workbookViewId="0">
      <selection activeCell="N23" activeCellId="1" sqref="B5 N23"/>
    </sheetView>
  </sheetViews>
  <sheetFormatPr baseColWidth="10" defaultColWidth="9.1640625" defaultRowHeight="15"/>
  <cols>
    <col min="1" max="1" width="9.1640625" style="11" customWidth="1"/>
    <col min="2" max="16384" width="9.1640625" style="11"/>
  </cols>
  <sheetData>
    <row r="1" spans="1:15" s="92" customFormat="1" ht="16">
      <c r="A1" s="255" t="s">
        <v>1350</v>
      </c>
      <c r="E1" s="256" t="s">
        <v>1442</v>
      </c>
    </row>
    <row r="2" spans="1:15" s="92" customFormat="1" ht="16">
      <c r="E2" s="257" t="s">
        <v>1443</v>
      </c>
    </row>
    <row r="3" spans="1:15" ht="32.5" customHeight="1">
      <c r="A3" s="258" t="s">
        <v>1444</v>
      </c>
      <c r="E3" s="259"/>
    </row>
    <row r="4" spans="1:15">
      <c r="B4" s="228"/>
      <c r="C4" s="229">
        <v>1</v>
      </c>
      <c r="D4" s="229">
        <v>2</v>
      </c>
      <c r="E4" s="229">
        <v>3</v>
      </c>
      <c r="F4" s="229">
        <v>4</v>
      </c>
      <c r="G4" s="229">
        <v>5</v>
      </c>
      <c r="H4" s="229">
        <v>6</v>
      </c>
      <c r="I4" s="229">
        <v>7</v>
      </c>
      <c r="J4" s="229">
        <v>8</v>
      </c>
      <c r="K4" s="229">
        <v>9</v>
      </c>
      <c r="L4" s="229">
        <v>10</v>
      </c>
      <c r="M4" s="229">
        <v>11</v>
      </c>
      <c r="N4" s="230">
        <v>12</v>
      </c>
    </row>
    <row r="5" spans="1:15">
      <c r="B5" s="231">
        <v>1</v>
      </c>
      <c r="C5">
        <f>$B5*C$4</f>
        <v>1</v>
      </c>
      <c r="D5">
        <f t="shared" ref="D5:N5" si="0">$B5*D$4</f>
        <v>2</v>
      </c>
      <c r="E5">
        <f t="shared" si="0"/>
        <v>3</v>
      </c>
      <c r="F5">
        <f t="shared" si="0"/>
        <v>4</v>
      </c>
      <c r="G5">
        <f t="shared" si="0"/>
        <v>5</v>
      </c>
      <c r="H5">
        <f t="shared" si="0"/>
        <v>6</v>
      </c>
      <c r="I5">
        <f t="shared" si="0"/>
        <v>7</v>
      </c>
      <c r="J5">
        <f t="shared" si="0"/>
        <v>8</v>
      </c>
      <c r="K5">
        <f t="shared" si="0"/>
        <v>9</v>
      </c>
      <c r="L5">
        <f t="shared" si="0"/>
        <v>10</v>
      </c>
      <c r="M5">
        <f t="shared" si="0"/>
        <v>11</v>
      </c>
      <c r="N5" s="232">
        <f t="shared" si="0"/>
        <v>12</v>
      </c>
    </row>
    <row r="6" spans="1:15">
      <c r="B6" s="231">
        <v>2</v>
      </c>
      <c r="C6">
        <f t="shared" ref="C6:N16" si="1">$B6*C$4</f>
        <v>2</v>
      </c>
      <c r="D6">
        <f t="shared" si="1"/>
        <v>4</v>
      </c>
      <c r="E6">
        <f t="shared" si="1"/>
        <v>6</v>
      </c>
      <c r="F6">
        <f t="shared" si="1"/>
        <v>8</v>
      </c>
      <c r="G6">
        <f t="shared" si="1"/>
        <v>10</v>
      </c>
      <c r="H6">
        <f t="shared" si="1"/>
        <v>12</v>
      </c>
      <c r="I6">
        <f t="shared" si="1"/>
        <v>14</v>
      </c>
      <c r="J6">
        <f t="shared" si="1"/>
        <v>16</v>
      </c>
      <c r="K6">
        <f t="shared" si="1"/>
        <v>18</v>
      </c>
      <c r="L6">
        <f t="shared" si="1"/>
        <v>20</v>
      </c>
      <c r="M6">
        <f t="shared" si="1"/>
        <v>22</v>
      </c>
      <c r="N6" s="232">
        <f t="shared" si="1"/>
        <v>24</v>
      </c>
    </row>
    <row r="7" spans="1:15" ht="13.5" customHeight="1">
      <c r="B7" s="231">
        <v>3</v>
      </c>
      <c r="C7">
        <f t="shared" si="1"/>
        <v>3</v>
      </c>
      <c r="D7">
        <f t="shared" si="1"/>
        <v>6</v>
      </c>
      <c r="E7">
        <f t="shared" si="1"/>
        <v>9</v>
      </c>
      <c r="F7">
        <f t="shared" si="1"/>
        <v>12</v>
      </c>
      <c r="G7">
        <f t="shared" si="1"/>
        <v>15</v>
      </c>
      <c r="H7">
        <f t="shared" si="1"/>
        <v>18</v>
      </c>
      <c r="I7">
        <f t="shared" si="1"/>
        <v>21</v>
      </c>
      <c r="J7">
        <f t="shared" si="1"/>
        <v>24</v>
      </c>
      <c r="K7">
        <f t="shared" si="1"/>
        <v>27</v>
      </c>
      <c r="L7">
        <f t="shared" si="1"/>
        <v>30</v>
      </c>
      <c r="M7">
        <f t="shared" si="1"/>
        <v>33</v>
      </c>
      <c r="N7" s="260">
        <f t="shared" si="1"/>
        <v>36</v>
      </c>
      <c r="O7" s="261" t="str">
        <f ca="1">_xlfn.FORMULATEXT(N7)</f>
        <v>=$B7*N$4</v>
      </c>
    </row>
    <row r="8" spans="1:15">
      <c r="B8" s="231">
        <v>4</v>
      </c>
      <c r="C8">
        <f t="shared" si="1"/>
        <v>4</v>
      </c>
      <c r="D8">
        <f t="shared" si="1"/>
        <v>8</v>
      </c>
      <c r="E8">
        <f t="shared" si="1"/>
        <v>12</v>
      </c>
      <c r="F8">
        <f t="shared" si="1"/>
        <v>16</v>
      </c>
      <c r="G8">
        <f t="shared" si="1"/>
        <v>20</v>
      </c>
      <c r="H8">
        <f t="shared" si="1"/>
        <v>24</v>
      </c>
      <c r="I8">
        <f t="shared" si="1"/>
        <v>28</v>
      </c>
      <c r="J8">
        <f t="shared" si="1"/>
        <v>32</v>
      </c>
      <c r="K8">
        <f t="shared" si="1"/>
        <v>36</v>
      </c>
      <c r="L8">
        <f t="shared" si="1"/>
        <v>40</v>
      </c>
      <c r="M8">
        <f t="shared" si="1"/>
        <v>44</v>
      </c>
      <c r="N8" s="232">
        <f t="shared" si="1"/>
        <v>48</v>
      </c>
    </row>
    <row r="9" spans="1:15">
      <c r="B9" s="231">
        <v>5</v>
      </c>
      <c r="C9">
        <f t="shared" si="1"/>
        <v>5</v>
      </c>
      <c r="D9">
        <f t="shared" si="1"/>
        <v>10</v>
      </c>
      <c r="E9">
        <f t="shared" si="1"/>
        <v>15</v>
      </c>
      <c r="F9">
        <f t="shared" si="1"/>
        <v>20</v>
      </c>
      <c r="G9">
        <f t="shared" si="1"/>
        <v>25</v>
      </c>
      <c r="H9">
        <f t="shared" si="1"/>
        <v>30</v>
      </c>
      <c r="I9">
        <f t="shared" si="1"/>
        <v>35</v>
      </c>
      <c r="J9">
        <f t="shared" si="1"/>
        <v>40</v>
      </c>
      <c r="K9">
        <f t="shared" si="1"/>
        <v>45</v>
      </c>
      <c r="L9">
        <f t="shared" si="1"/>
        <v>50</v>
      </c>
      <c r="M9">
        <f t="shared" si="1"/>
        <v>55</v>
      </c>
      <c r="N9" s="232">
        <f t="shared" si="1"/>
        <v>60</v>
      </c>
    </row>
    <row r="10" spans="1:15">
      <c r="B10" s="231">
        <v>6</v>
      </c>
      <c r="C10">
        <f t="shared" si="1"/>
        <v>6</v>
      </c>
      <c r="D10">
        <f t="shared" si="1"/>
        <v>12</v>
      </c>
      <c r="E10">
        <f t="shared" si="1"/>
        <v>18</v>
      </c>
      <c r="F10">
        <f t="shared" si="1"/>
        <v>24</v>
      </c>
      <c r="G10">
        <f t="shared" si="1"/>
        <v>30</v>
      </c>
      <c r="H10">
        <f t="shared" si="1"/>
        <v>36</v>
      </c>
      <c r="I10">
        <f t="shared" si="1"/>
        <v>42</v>
      </c>
      <c r="J10">
        <f t="shared" si="1"/>
        <v>48</v>
      </c>
      <c r="K10">
        <f t="shared" si="1"/>
        <v>54</v>
      </c>
      <c r="L10">
        <f t="shared" si="1"/>
        <v>60</v>
      </c>
      <c r="M10">
        <f t="shared" si="1"/>
        <v>66</v>
      </c>
      <c r="N10" s="232">
        <f t="shared" si="1"/>
        <v>72</v>
      </c>
    </row>
    <row r="11" spans="1:15">
      <c r="B11" s="231">
        <v>7</v>
      </c>
      <c r="C11">
        <f t="shared" si="1"/>
        <v>7</v>
      </c>
      <c r="D11">
        <f t="shared" si="1"/>
        <v>14</v>
      </c>
      <c r="E11">
        <f t="shared" si="1"/>
        <v>21</v>
      </c>
      <c r="F11">
        <f t="shared" si="1"/>
        <v>28</v>
      </c>
      <c r="G11">
        <f t="shared" si="1"/>
        <v>35</v>
      </c>
      <c r="H11">
        <f t="shared" si="1"/>
        <v>42</v>
      </c>
      <c r="I11">
        <f t="shared" si="1"/>
        <v>49</v>
      </c>
      <c r="J11">
        <f t="shared" si="1"/>
        <v>56</v>
      </c>
      <c r="K11">
        <f t="shared" si="1"/>
        <v>63</v>
      </c>
      <c r="L11">
        <f t="shared" si="1"/>
        <v>70</v>
      </c>
      <c r="M11">
        <f t="shared" si="1"/>
        <v>77</v>
      </c>
      <c r="N11" s="232">
        <f t="shared" si="1"/>
        <v>84</v>
      </c>
    </row>
    <row r="12" spans="1:15">
      <c r="B12" s="231">
        <v>8</v>
      </c>
      <c r="C12">
        <f t="shared" si="1"/>
        <v>8</v>
      </c>
      <c r="D12">
        <f t="shared" si="1"/>
        <v>16</v>
      </c>
      <c r="E12">
        <f t="shared" si="1"/>
        <v>24</v>
      </c>
      <c r="F12">
        <f t="shared" si="1"/>
        <v>32</v>
      </c>
      <c r="G12">
        <f t="shared" si="1"/>
        <v>40</v>
      </c>
      <c r="H12">
        <f t="shared" si="1"/>
        <v>48</v>
      </c>
      <c r="I12">
        <f t="shared" si="1"/>
        <v>56</v>
      </c>
      <c r="J12">
        <f t="shared" si="1"/>
        <v>64</v>
      </c>
      <c r="K12">
        <f t="shared" si="1"/>
        <v>72</v>
      </c>
      <c r="L12">
        <f t="shared" si="1"/>
        <v>80</v>
      </c>
      <c r="M12">
        <f t="shared" si="1"/>
        <v>88</v>
      </c>
      <c r="N12" s="232">
        <f t="shared" si="1"/>
        <v>96</v>
      </c>
    </row>
    <row r="13" spans="1:15">
      <c r="B13" s="231">
        <v>9</v>
      </c>
      <c r="C13">
        <f t="shared" si="1"/>
        <v>9</v>
      </c>
      <c r="D13">
        <f t="shared" si="1"/>
        <v>18</v>
      </c>
      <c r="E13">
        <f t="shared" si="1"/>
        <v>27</v>
      </c>
      <c r="F13">
        <f t="shared" si="1"/>
        <v>36</v>
      </c>
      <c r="G13">
        <f t="shared" si="1"/>
        <v>45</v>
      </c>
      <c r="H13">
        <f t="shared" si="1"/>
        <v>54</v>
      </c>
      <c r="I13">
        <f t="shared" si="1"/>
        <v>63</v>
      </c>
      <c r="J13">
        <f t="shared" si="1"/>
        <v>72</v>
      </c>
      <c r="K13">
        <f t="shared" si="1"/>
        <v>81</v>
      </c>
      <c r="L13">
        <f t="shared" si="1"/>
        <v>90</v>
      </c>
      <c r="M13">
        <f t="shared" si="1"/>
        <v>99</v>
      </c>
      <c r="N13" s="232">
        <f t="shared" si="1"/>
        <v>108</v>
      </c>
    </row>
    <row r="14" spans="1:15">
      <c r="B14" s="231">
        <v>10</v>
      </c>
      <c r="C14">
        <f t="shared" si="1"/>
        <v>10</v>
      </c>
      <c r="D14">
        <f t="shared" si="1"/>
        <v>20</v>
      </c>
      <c r="E14">
        <f t="shared" si="1"/>
        <v>30</v>
      </c>
      <c r="F14">
        <f t="shared" si="1"/>
        <v>40</v>
      </c>
      <c r="G14">
        <f t="shared" si="1"/>
        <v>50</v>
      </c>
      <c r="H14">
        <f t="shared" si="1"/>
        <v>60</v>
      </c>
      <c r="I14">
        <f t="shared" si="1"/>
        <v>70</v>
      </c>
      <c r="J14">
        <f t="shared" si="1"/>
        <v>80</v>
      </c>
      <c r="K14">
        <f t="shared" si="1"/>
        <v>90</v>
      </c>
      <c r="L14">
        <f t="shared" si="1"/>
        <v>100</v>
      </c>
      <c r="M14">
        <f t="shared" si="1"/>
        <v>110</v>
      </c>
      <c r="N14" s="232">
        <f t="shared" si="1"/>
        <v>120</v>
      </c>
    </row>
    <row r="15" spans="1:15">
      <c r="B15" s="231">
        <v>11</v>
      </c>
      <c r="C15">
        <f t="shared" si="1"/>
        <v>11</v>
      </c>
      <c r="D15">
        <f t="shared" si="1"/>
        <v>22</v>
      </c>
      <c r="E15">
        <f t="shared" si="1"/>
        <v>33</v>
      </c>
      <c r="F15">
        <f t="shared" si="1"/>
        <v>44</v>
      </c>
      <c r="G15">
        <f t="shared" si="1"/>
        <v>55</v>
      </c>
      <c r="H15">
        <f t="shared" si="1"/>
        <v>66</v>
      </c>
      <c r="I15">
        <f t="shared" si="1"/>
        <v>77</v>
      </c>
      <c r="J15">
        <f t="shared" si="1"/>
        <v>88</v>
      </c>
      <c r="K15">
        <f t="shared" si="1"/>
        <v>99</v>
      </c>
      <c r="L15">
        <f t="shared" si="1"/>
        <v>110</v>
      </c>
      <c r="M15">
        <f t="shared" si="1"/>
        <v>121</v>
      </c>
      <c r="N15" s="232">
        <f t="shared" si="1"/>
        <v>132</v>
      </c>
    </row>
    <row r="16" spans="1:15">
      <c r="B16" s="233">
        <v>12</v>
      </c>
      <c r="C16" s="234">
        <f t="shared" si="1"/>
        <v>12</v>
      </c>
      <c r="D16" s="262">
        <f>$B16*D$4</f>
        <v>24</v>
      </c>
      <c r="E16" s="234">
        <f t="shared" si="1"/>
        <v>36</v>
      </c>
      <c r="F16" s="234">
        <f t="shared" si="1"/>
        <v>48</v>
      </c>
      <c r="G16" s="234">
        <f t="shared" si="1"/>
        <v>60</v>
      </c>
      <c r="H16" s="234">
        <f t="shared" si="1"/>
        <v>72</v>
      </c>
      <c r="I16" s="234">
        <f t="shared" si="1"/>
        <v>84</v>
      </c>
      <c r="J16" s="234">
        <f t="shared" si="1"/>
        <v>96</v>
      </c>
      <c r="K16" s="234">
        <f t="shared" si="1"/>
        <v>108</v>
      </c>
      <c r="L16" s="234">
        <f t="shared" si="1"/>
        <v>120</v>
      </c>
      <c r="M16" s="234">
        <f t="shared" si="1"/>
        <v>132</v>
      </c>
      <c r="N16" s="235">
        <f t="shared" si="1"/>
        <v>144</v>
      </c>
    </row>
    <row r="17" spans="4:4" ht="22" customHeight="1">
      <c r="D17" s="263" t="str">
        <f ca="1">_xlfn.FORMULATEXT(D16)</f>
        <v>=$B16*D$4</v>
      </c>
    </row>
  </sheetData>
  <hyperlinks>
    <hyperlink ref="A1" r:id="rId1" xr:uid="{9EC388E6-3022-48D9-BFCD-808F8E167F8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2CD12-DDE0-46D8-B3A3-978E756CC2BB}">
  <dimension ref="A1:L103"/>
  <sheetViews>
    <sheetView zoomScaleNormal="100" workbookViewId="0">
      <selection activeCell="M17" sqref="M17"/>
    </sheetView>
  </sheetViews>
  <sheetFormatPr baseColWidth="10" defaultColWidth="12.5" defaultRowHeight="16"/>
  <cols>
    <col min="1" max="1" width="3.6640625" style="280" customWidth="1"/>
    <col min="2" max="2" width="12.5" style="266"/>
    <col min="3" max="3" width="23.5" style="266" customWidth="1"/>
    <col min="4" max="8" width="12.5" style="266"/>
    <col min="9" max="9" width="5.33203125" style="266" customWidth="1"/>
    <col min="10" max="10" width="12.5" style="266"/>
    <col min="11" max="11" width="18.83203125" style="266" customWidth="1"/>
    <col min="12" max="12" width="21.6640625" style="266" bestFit="1" customWidth="1"/>
    <col min="13" max="16384" width="12.5" style="266"/>
  </cols>
  <sheetData>
    <row r="1" spans="1:12" ht="20.5" customHeight="1">
      <c r="A1" s="370" t="s">
        <v>1351</v>
      </c>
      <c r="B1" s="370"/>
      <c r="C1" s="370"/>
      <c r="D1" s="264">
        <v>0.06</v>
      </c>
      <c r="E1" s="264">
        <v>7.0000000000000007E-2</v>
      </c>
      <c r="F1" s="264">
        <v>0.09</v>
      </c>
      <c r="G1" s="264">
        <v>0.1</v>
      </c>
      <c r="H1" s="265"/>
      <c r="I1" s="370" t="s">
        <v>1445</v>
      </c>
      <c r="J1" s="370"/>
      <c r="K1" s="370"/>
      <c r="L1" s="264">
        <v>0.1</v>
      </c>
    </row>
    <row r="2" spans="1:12" ht="19" customHeight="1">
      <c r="A2" s="267"/>
      <c r="B2" s="268"/>
      <c r="C2" s="269"/>
      <c r="D2" s="371" t="s">
        <v>1352</v>
      </c>
      <c r="E2" s="372"/>
      <c r="F2" s="372"/>
      <c r="G2" s="373"/>
      <c r="H2" s="270"/>
      <c r="I2" s="267"/>
      <c r="J2" s="268"/>
      <c r="K2" s="269"/>
      <c r="L2" s="268"/>
    </row>
    <row r="3" spans="1:12" s="273" customFormat="1" ht="19" customHeight="1">
      <c r="A3" s="374" t="s">
        <v>1353</v>
      </c>
      <c r="B3" s="374"/>
      <c r="C3" s="271" t="s">
        <v>1446</v>
      </c>
      <c r="D3" s="271">
        <v>2015</v>
      </c>
      <c r="E3" s="271">
        <v>2016</v>
      </c>
      <c r="F3" s="271">
        <v>2017</v>
      </c>
      <c r="G3" s="271">
        <v>2018</v>
      </c>
      <c r="H3" s="272"/>
      <c r="I3" s="374" t="s">
        <v>1353</v>
      </c>
      <c r="J3" s="374"/>
      <c r="K3" s="271" t="s">
        <v>1446</v>
      </c>
      <c r="L3" s="271" t="s">
        <v>1447</v>
      </c>
    </row>
    <row r="4" spans="1:12">
      <c r="A4" s="274">
        <v>1</v>
      </c>
      <c r="B4" s="275" t="s">
        <v>1355</v>
      </c>
      <c r="C4" s="276">
        <v>181014</v>
      </c>
      <c r="D4" s="277"/>
      <c r="E4" s="277"/>
      <c r="F4" s="277"/>
      <c r="G4" s="277"/>
      <c r="H4" s="270"/>
      <c r="I4" s="274">
        <v>1</v>
      </c>
      <c r="J4" s="275" t="s">
        <v>1355</v>
      </c>
      <c r="K4" s="276">
        <v>181014</v>
      </c>
      <c r="L4" s="277"/>
    </row>
    <row r="5" spans="1:12">
      <c r="A5" s="267"/>
      <c r="B5" s="268"/>
      <c r="C5" s="268"/>
      <c r="D5" s="268"/>
      <c r="E5" s="268"/>
      <c r="F5" s="268"/>
      <c r="G5" s="268"/>
      <c r="H5" s="270"/>
      <c r="I5" s="274">
        <v>2</v>
      </c>
      <c r="J5" s="275" t="s">
        <v>1396</v>
      </c>
      <c r="K5" s="276">
        <v>297149</v>
      </c>
      <c r="L5" s="278"/>
    </row>
    <row r="6" spans="1:12">
      <c r="A6" s="267"/>
      <c r="B6" s="268"/>
      <c r="C6" s="268"/>
      <c r="D6" s="268"/>
      <c r="E6" s="268"/>
      <c r="F6" s="268"/>
      <c r="G6" s="268"/>
      <c r="H6" s="270"/>
      <c r="I6" s="274">
        <v>3</v>
      </c>
      <c r="J6" s="275" t="s">
        <v>1356</v>
      </c>
      <c r="K6" s="276">
        <v>403112</v>
      </c>
      <c r="L6" s="278"/>
    </row>
    <row r="7" spans="1:12">
      <c r="A7" s="267"/>
      <c r="B7" s="268"/>
      <c r="C7" s="268"/>
      <c r="D7" s="268"/>
      <c r="E7" s="268"/>
      <c r="F7" s="268"/>
      <c r="G7" s="268"/>
      <c r="H7" s="270"/>
      <c r="I7" s="274">
        <v>4</v>
      </c>
      <c r="J7" s="275" t="s">
        <v>1357</v>
      </c>
      <c r="K7" s="276">
        <v>352999</v>
      </c>
      <c r="L7" s="278"/>
    </row>
    <row r="8" spans="1:12">
      <c r="A8" s="267"/>
      <c r="B8" s="268"/>
      <c r="C8" s="268"/>
      <c r="D8" s="268"/>
      <c r="E8" s="268"/>
      <c r="F8" s="268"/>
      <c r="G8" s="268"/>
      <c r="H8" s="279"/>
      <c r="I8" s="274">
        <v>5</v>
      </c>
      <c r="J8" s="275" t="s">
        <v>1155</v>
      </c>
      <c r="K8" s="276">
        <v>621007</v>
      </c>
      <c r="L8" s="278"/>
    </row>
    <row r="9" spans="1:12">
      <c r="A9" s="267"/>
      <c r="B9" s="268"/>
      <c r="C9" s="268"/>
      <c r="D9" s="268"/>
      <c r="E9" s="268"/>
      <c r="F9" s="268"/>
      <c r="G9" s="268"/>
      <c r="H9" s="270"/>
      <c r="I9" s="274">
        <v>6</v>
      </c>
      <c r="J9" s="275" t="s">
        <v>1392</v>
      </c>
      <c r="K9" s="276">
        <v>655724</v>
      </c>
      <c r="L9" s="278"/>
    </row>
    <row r="10" spans="1:12">
      <c r="A10" s="267"/>
      <c r="B10" s="268"/>
      <c r="C10" s="268"/>
      <c r="D10" s="268"/>
      <c r="E10" s="268"/>
      <c r="F10" s="268"/>
      <c r="G10" s="268"/>
      <c r="H10" s="270"/>
      <c r="I10" s="274">
        <v>7</v>
      </c>
      <c r="J10" s="275" t="s">
        <v>924</v>
      </c>
      <c r="K10" s="276">
        <v>211753</v>
      </c>
      <c r="L10" s="278"/>
    </row>
    <row r="11" spans="1:12">
      <c r="A11" s="267"/>
      <c r="B11" s="268"/>
      <c r="C11" s="268"/>
      <c r="D11" s="268"/>
      <c r="E11" s="268"/>
      <c r="F11" s="268"/>
      <c r="G11" s="268"/>
      <c r="H11" s="270"/>
      <c r="I11" s="274">
        <v>8</v>
      </c>
      <c r="J11" s="275" t="s">
        <v>1404</v>
      </c>
      <c r="K11" s="276">
        <v>120738</v>
      </c>
      <c r="L11" s="278"/>
    </row>
    <row r="12" spans="1:12">
      <c r="A12" s="267"/>
      <c r="B12" s="268"/>
      <c r="C12" s="268"/>
      <c r="D12" s="268"/>
      <c r="E12" s="268"/>
      <c r="F12" s="268"/>
      <c r="G12" s="268"/>
      <c r="H12" s="270"/>
      <c r="I12" s="274">
        <v>9</v>
      </c>
      <c r="J12" s="275" t="s">
        <v>1394</v>
      </c>
      <c r="K12" s="276">
        <v>186530</v>
      </c>
      <c r="L12" s="278"/>
    </row>
    <row r="13" spans="1:12">
      <c r="A13" s="267"/>
      <c r="B13" s="268"/>
      <c r="C13" s="268"/>
      <c r="D13" s="268"/>
      <c r="E13" s="268"/>
      <c r="F13" s="268"/>
      <c r="G13" s="268"/>
      <c r="H13" s="270"/>
      <c r="I13" s="274">
        <v>10</v>
      </c>
      <c r="J13" s="275" t="s">
        <v>1381</v>
      </c>
      <c r="K13" s="276">
        <v>190788</v>
      </c>
      <c r="L13" s="278"/>
    </row>
    <row r="14" spans="1:12">
      <c r="A14" s="267"/>
      <c r="B14" s="268"/>
      <c r="C14" s="268"/>
      <c r="D14" s="268"/>
      <c r="E14" s="268"/>
      <c r="F14" s="268"/>
      <c r="G14" s="268"/>
      <c r="H14" s="270"/>
      <c r="I14" s="274">
        <v>11</v>
      </c>
      <c r="J14" s="275" t="s">
        <v>1405</v>
      </c>
      <c r="K14" s="276">
        <v>230592</v>
      </c>
      <c r="L14" s="278"/>
    </row>
    <row r="15" spans="1:12">
      <c r="A15" s="267"/>
      <c r="B15" s="268"/>
      <c r="C15" s="268"/>
      <c r="D15" s="268"/>
      <c r="E15" s="268"/>
      <c r="F15" s="268"/>
      <c r="G15" s="268"/>
      <c r="H15" s="270"/>
      <c r="I15" s="274">
        <v>12</v>
      </c>
      <c r="J15" s="275" t="s">
        <v>1390</v>
      </c>
      <c r="K15" s="276">
        <v>135939</v>
      </c>
      <c r="L15" s="278"/>
    </row>
    <row r="16" spans="1:12">
      <c r="A16" s="267"/>
      <c r="B16" s="268"/>
      <c r="C16" s="268"/>
      <c r="D16" s="268"/>
      <c r="E16" s="268"/>
      <c r="F16" s="268"/>
      <c r="G16" s="268"/>
      <c r="H16" s="270"/>
      <c r="I16" s="274">
        <v>13</v>
      </c>
      <c r="J16" s="275" t="s">
        <v>1391</v>
      </c>
      <c r="K16" s="276">
        <v>133692</v>
      </c>
      <c r="L16" s="278"/>
    </row>
    <row r="17" spans="1:12">
      <c r="A17" s="267"/>
      <c r="B17" s="268"/>
      <c r="C17" s="268"/>
      <c r="D17" s="268"/>
      <c r="E17" s="268"/>
      <c r="F17" s="268"/>
      <c r="G17" s="268"/>
      <c r="H17" s="270"/>
      <c r="I17" s="274">
        <v>14</v>
      </c>
      <c r="J17" s="275" t="s">
        <v>1427</v>
      </c>
      <c r="K17" s="276">
        <v>328745</v>
      </c>
      <c r="L17" s="278"/>
    </row>
    <row r="18" spans="1:12">
      <c r="A18" s="267"/>
      <c r="B18" s="268"/>
      <c r="C18" s="268"/>
      <c r="D18" s="268"/>
      <c r="E18" s="268"/>
      <c r="F18" s="268"/>
      <c r="G18" s="268"/>
      <c r="H18" s="270"/>
      <c r="I18" s="274">
        <v>15</v>
      </c>
      <c r="J18" s="275" t="s">
        <v>1387</v>
      </c>
      <c r="K18" s="276">
        <v>287394</v>
      </c>
      <c r="L18" s="278"/>
    </row>
    <row r="19" spans="1:12">
      <c r="A19" s="267"/>
      <c r="B19" s="268"/>
      <c r="C19" s="268"/>
      <c r="D19" s="268"/>
      <c r="E19" s="268"/>
      <c r="F19" s="268"/>
      <c r="G19" s="268"/>
      <c r="H19" s="270"/>
      <c r="I19" s="274">
        <v>16</v>
      </c>
      <c r="J19" s="275" t="s">
        <v>1358</v>
      </c>
      <c r="K19" s="276">
        <v>523972</v>
      </c>
      <c r="L19" s="278"/>
    </row>
    <row r="20" spans="1:12">
      <c r="A20" s="267"/>
      <c r="B20" s="268"/>
      <c r="C20" s="268"/>
      <c r="D20" s="268"/>
      <c r="E20" s="268"/>
      <c r="F20" s="268"/>
      <c r="G20" s="268"/>
      <c r="H20" s="270"/>
      <c r="I20" s="274">
        <v>17</v>
      </c>
      <c r="J20" s="275" t="s">
        <v>1406</v>
      </c>
      <c r="K20" s="276">
        <v>637592</v>
      </c>
      <c r="L20" s="278"/>
    </row>
    <row r="21" spans="1:12">
      <c r="A21" s="267"/>
      <c r="B21" s="268"/>
      <c r="C21" s="268"/>
      <c r="D21" s="268"/>
      <c r="E21" s="268"/>
      <c r="F21" s="268"/>
      <c r="G21" s="268"/>
      <c r="H21" s="270"/>
      <c r="I21" s="274">
        <v>18</v>
      </c>
      <c r="J21" s="275" t="s">
        <v>1398</v>
      </c>
      <c r="K21" s="276">
        <v>432845</v>
      </c>
      <c r="L21" s="278"/>
    </row>
    <row r="22" spans="1:12">
      <c r="A22" s="267"/>
      <c r="B22" s="268"/>
      <c r="C22" s="268"/>
      <c r="D22" s="268"/>
      <c r="E22" s="268"/>
      <c r="F22" s="268"/>
      <c r="G22" s="268"/>
      <c r="H22" s="268"/>
      <c r="I22" s="274">
        <v>19</v>
      </c>
      <c r="J22" s="275" t="s">
        <v>1407</v>
      </c>
      <c r="K22" s="276">
        <v>635782</v>
      </c>
      <c r="L22" s="278"/>
    </row>
    <row r="23" spans="1:12">
      <c r="A23" s="267"/>
      <c r="B23" s="268"/>
      <c r="C23" s="268"/>
      <c r="D23" s="268"/>
      <c r="E23" s="268"/>
      <c r="F23" s="268"/>
      <c r="G23" s="268"/>
      <c r="H23" s="268"/>
      <c r="I23" s="274">
        <v>20</v>
      </c>
      <c r="J23" s="275" t="s">
        <v>1359</v>
      </c>
      <c r="K23" s="276">
        <v>209674</v>
      </c>
      <c r="L23" s="278"/>
    </row>
    <row r="24" spans="1:12">
      <c r="A24" s="267"/>
      <c r="B24" s="268"/>
      <c r="C24" s="268"/>
      <c r="D24" s="268"/>
      <c r="E24" s="268"/>
      <c r="F24" s="268"/>
      <c r="G24" s="268"/>
      <c r="H24" s="268"/>
      <c r="I24" s="274">
        <v>21</v>
      </c>
      <c r="J24" s="275" t="s">
        <v>1360</v>
      </c>
      <c r="K24" s="276">
        <v>270067</v>
      </c>
      <c r="L24" s="278"/>
    </row>
    <row r="25" spans="1:12">
      <c r="A25" s="267"/>
      <c r="B25" s="268"/>
      <c r="C25" s="268"/>
      <c r="D25" s="268"/>
      <c r="E25" s="268"/>
      <c r="F25" s="268"/>
      <c r="G25" s="268"/>
      <c r="H25" s="268"/>
      <c r="I25" s="274">
        <v>22</v>
      </c>
      <c r="J25" s="275" t="s">
        <v>1411</v>
      </c>
      <c r="K25" s="276">
        <v>720149</v>
      </c>
      <c r="L25" s="278"/>
    </row>
    <row r="26" spans="1:12">
      <c r="A26" s="267"/>
      <c r="B26" s="268"/>
      <c r="C26" s="268"/>
      <c r="D26" s="268"/>
      <c r="E26" s="268"/>
      <c r="F26" s="268"/>
      <c r="G26" s="268"/>
      <c r="H26" s="268"/>
      <c r="I26" s="274">
        <v>23</v>
      </c>
      <c r="J26" s="275" t="s">
        <v>1395</v>
      </c>
      <c r="K26" s="276">
        <v>635782</v>
      </c>
      <c r="L26" s="278"/>
    </row>
    <row r="27" spans="1:12">
      <c r="A27" s="267"/>
      <c r="B27" s="268"/>
      <c r="C27" s="268"/>
      <c r="D27" s="268"/>
      <c r="E27" s="268"/>
      <c r="F27" s="268"/>
      <c r="G27" s="268"/>
      <c r="H27" s="268"/>
      <c r="I27" s="274">
        <v>24</v>
      </c>
      <c r="J27" s="275" t="s">
        <v>1408</v>
      </c>
      <c r="K27" s="276">
        <v>209674</v>
      </c>
      <c r="L27" s="278"/>
    </row>
    <row r="28" spans="1:12">
      <c r="A28" s="267"/>
      <c r="B28" s="268"/>
      <c r="C28" s="268"/>
      <c r="D28" s="268"/>
      <c r="E28" s="268"/>
      <c r="F28" s="268"/>
      <c r="G28" s="268"/>
      <c r="H28" s="268"/>
      <c r="I28" s="274">
        <v>25</v>
      </c>
      <c r="J28" s="275" t="s">
        <v>1409</v>
      </c>
      <c r="K28" s="276">
        <v>270067</v>
      </c>
      <c r="L28" s="278"/>
    </row>
    <row r="29" spans="1:12">
      <c r="A29" s="267"/>
      <c r="B29" s="268"/>
      <c r="C29" s="268"/>
      <c r="D29" s="268"/>
      <c r="E29" s="268"/>
      <c r="F29" s="268"/>
      <c r="G29" s="268"/>
      <c r="H29" s="268"/>
      <c r="I29" s="274">
        <v>26</v>
      </c>
      <c r="J29" s="275" t="s">
        <v>1410</v>
      </c>
      <c r="K29" s="276">
        <v>720149</v>
      </c>
      <c r="L29" s="278"/>
    </row>
    <row r="30" spans="1:12">
      <c r="A30" s="267"/>
      <c r="B30" s="268"/>
      <c r="C30" s="268"/>
      <c r="D30" s="268"/>
      <c r="E30" s="268"/>
      <c r="F30" s="268"/>
      <c r="G30" s="268"/>
      <c r="H30" s="268"/>
      <c r="I30" s="274">
        <v>27</v>
      </c>
      <c r="J30" s="275" t="s">
        <v>1377</v>
      </c>
      <c r="K30" s="276">
        <v>707761</v>
      </c>
      <c r="L30" s="278"/>
    </row>
    <row r="31" spans="1:12">
      <c r="A31" s="267"/>
      <c r="B31" s="268"/>
      <c r="C31" s="268"/>
      <c r="D31" s="268"/>
      <c r="E31" s="268"/>
      <c r="F31" s="268"/>
      <c r="G31" s="268"/>
      <c r="H31" s="268"/>
      <c r="I31" s="274">
        <v>28</v>
      </c>
      <c r="J31" s="275" t="s">
        <v>1412</v>
      </c>
      <c r="K31" s="276">
        <v>183010</v>
      </c>
      <c r="L31" s="278"/>
    </row>
    <row r="32" spans="1:12">
      <c r="A32" s="267"/>
      <c r="B32" s="268"/>
      <c r="C32" s="268"/>
      <c r="D32" s="268"/>
      <c r="E32" s="268"/>
      <c r="F32" s="268"/>
      <c r="G32" s="268"/>
      <c r="H32" s="268"/>
      <c r="I32" s="274">
        <v>29</v>
      </c>
      <c r="J32" s="275" t="s">
        <v>1380</v>
      </c>
      <c r="K32" s="276">
        <v>657380</v>
      </c>
      <c r="L32" s="278"/>
    </row>
    <row r="33" spans="1:12">
      <c r="A33" s="267"/>
      <c r="B33" s="268"/>
      <c r="C33" s="268"/>
      <c r="D33" s="268"/>
      <c r="E33" s="268"/>
      <c r="F33" s="268"/>
      <c r="G33" s="268"/>
      <c r="H33" s="268"/>
      <c r="I33" s="274">
        <v>30</v>
      </c>
      <c r="J33" s="275" t="s">
        <v>1413</v>
      </c>
      <c r="K33" s="276">
        <v>325941</v>
      </c>
      <c r="L33" s="278"/>
    </row>
    <row r="34" spans="1:12">
      <c r="A34" s="267"/>
      <c r="B34" s="268"/>
      <c r="C34" s="268"/>
      <c r="D34" s="268"/>
      <c r="E34" s="268"/>
      <c r="F34" s="268"/>
      <c r="G34" s="268"/>
      <c r="H34" s="268"/>
      <c r="I34" s="274">
        <v>31</v>
      </c>
      <c r="J34" s="275" t="s">
        <v>1198</v>
      </c>
      <c r="K34" s="276">
        <v>142280</v>
      </c>
      <c r="L34" s="278"/>
    </row>
    <row r="35" spans="1:12">
      <c r="A35" s="267"/>
      <c r="B35" s="268"/>
      <c r="C35" s="268"/>
      <c r="D35" s="268"/>
      <c r="E35" s="268"/>
      <c r="F35" s="268"/>
      <c r="G35" s="268"/>
      <c r="H35" s="268"/>
      <c r="I35" s="274">
        <v>32</v>
      </c>
      <c r="J35" s="275" t="s">
        <v>1416</v>
      </c>
      <c r="K35" s="276">
        <v>454160</v>
      </c>
      <c r="L35" s="278"/>
    </row>
    <row r="36" spans="1:12">
      <c r="A36" s="267"/>
      <c r="B36" s="268"/>
      <c r="C36" s="268"/>
      <c r="D36" s="268"/>
      <c r="E36" s="268"/>
      <c r="F36" s="268"/>
      <c r="G36" s="268"/>
      <c r="H36" s="268"/>
      <c r="I36" s="274">
        <v>33</v>
      </c>
      <c r="J36" s="275" t="s">
        <v>1418</v>
      </c>
      <c r="K36" s="276">
        <v>761143</v>
      </c>
      <c r="L36" s="278"/>
    </row>
    <row r="37" spans="1:12">
      <c r="A37" s="267"/>
      <c r="B37" s="268"/>
      <c r="C37" s="268"/>
      <c r="D37" s="268"/>
      <c r="E37" s="268"/>
      <c r="F37" s="268"/>
      <c r="G37" s="268"/>
      <c r="H37" s="268"/>
      <c r="I37" s="274">
        <v>34</v>
      </c>
      <c r="J37" s="275" t="s">
        <v>1417</v>
      </c>
      <c r="K37" s="276">
        <v>493056</v>
      </c>
      <c r="L37" s="278"/>
    </row>
    <row r="38" spans="1:12">
      <c r="A38" s="267"/>
      <c r="B38" s="268"/>
      <c r="C38" s="268"/>
      <c r="D38" s="268"/>
      <c r="E38" s="268"/>
      <c r="F38" s="268"/>
      <c r="G38" s="268"/>
      <c r="H38" s="268"/>
      <c r="I38" s="274">
        <v>35</v>
      </c>
      <c r="J38" s="275" t="s">
        <v>878</v>
      </c>
      <c r="K38" s="276">
        <v>252295</v>
      </c>
      <c r="L38" s="278"/>
    </row>
    <row r="39" spans="1:12">
      <c r="A39" s="267"/>
      <c r="B39" s="268"/>
      <c r="C39" s="268"/>
      <c r="D39" s="268"/>
      <c r="E39" s="268"/>
      <c r="F39" s="268"/>
      <c r="G39" s="268"/>
      <c r="H39" s="268"/>
      <c r="I39" s="274">
        <v>36</v>
      </c>
      <c r="J39" s="275" t="s">
        <v>1386</v>
      </c>
      <c r="K39" s="276">
        <v>160359</v>
      </c>
      <c r="L39" s="278"/>
    </row>
    <row r="40" spans="1:12">
      <c r="A40" s="267"/>
      <c r="B40" s="268"/>
      <c r="C40" s="268"/>
      <c r="D40" s="268"/>
      <c r="E40" s="268"/>
      <c r="F40" s="268"/>
      <c r="G40" s="268"/>
      <c r="H40" s="268"/>
      <c r="I40" s="274">
        <v>37</v>
      </c>
      <c r="J40" s="275" t="s">
        <v>1420</v>
      </c>
      <c r="K40" s="276">
        <v>662119</v>
      </c>
      <c r="L40" s="278"/>
    </row>
    <row r="41" spans="1:12">
      <c r="A41" s="267"/>
      <c r="B41" s="268"/>
      <c r="C41" s="268"/>
      <c r="D41" s="268"/>
      <c r="E41" s="268"/>
      <c r="F41" s="268"/>
      <c r="G41" s="268"/>
      <c r="H41" s="268"/>
      <c r="I41" s="274">
        <v>38</v>
      </c>
      <c r="J41" s="275" t="s">
        <v>1419</v>
      </c>
      <c r="K41" s="276">
        <v>273341</v>
      </c>
      <c r="L41" s="278"/>
    </row>
    <row r="42" spans="1:12">
      <c r="A42" s="267"/>
      <c r="B42" s="268"/>
      <c r="C42" s="268"/>
      <c r="D42" s="268"/>
      <c r="E42" s="268"/>
      <c r="F42" s="268"/>
      <c r="G42" s="268"/>
      <c r="H42" s="268"/>
      <c r="I42" s="274">
        <v>39</v>
      </c>
      <c r="J42" s="275" t="s">
        <v>1423</v>
      </c>
      <c r="K42" s="276">
        <v>659262</v>
      </c>
      <c r="L42" s="278"/>
    </row>
    <row r="43" spans="1:12">
      <c r="A43" s="267"/>
      <c r="B43" s="268"/>
      <c r="C43" s="268"/>
      <c r="D43" s="268"/>
      <c r="E43" s="268"/>
      <c r="F43" s="268"/>
      <c r="G43" s="268"/>
      <c r="H43" s="268"/>
      <c r="I43" s="274">
        <v>40</v>
      </c>
      <c r="J43" s="275" t="s">
        <v>1422</v>
      </c>
      <c r="K43" s="276">
        <v>372647</v>
      </c>
      <c r="L43" s="278"/>
    </row>
    <row r="44" spans="1:12">
      <c r="A44" s="267"/>
      <c r="B44" s="268"/>
      <c r="C44" s="268"/>
      <c r="D44" s="268"/>
      <c r="E44" s="268"/>
      <c r="F44" s="268"/>
      <c r="G44" s="268"/>
      <c r="H44" s="268"/>
      <c r="I44" s="274">
        <v>41</v>
      </c>
      <c r="J44" s="275" t="s">
        <v>1421</v>
      </c>
      <c r="K44" s="276">
        <v>232273</v>
      </c>
      <c r="L44" s="278"/>
    </row>
    <row r="45" spans="1:12">
      <c r="A45" s="267"/>
      <c r="B45" s="268"/>
      <c r="C45" s="268"/>
      <c r="D45" s="268"/>
      <c r="E45" s="268"/>
      <c r="F45" s="268"/>
      <c r="G45" s="268"/>
      <c r="H45" s="268"/>
      <c r="I45" s="274">
        <v>42</v>
      </c>
      <c r="J45" s="275" t="s">
        <v>1426</v>
      </c>
      <c r="K45" s="276">
        <v>306319</v>
      </c>
      <c r="L45" s="278"/>
    </row>
    <row r="46" spans="1:12">
      <c r="A46" s="267"/>
      <c r="B46" s="268"/>
      <c r="C46" s="268"/>
      <c r="D46" s="268"/>
      <c r="E46" s="268"/>
      <c r="F46" s="268"/>
      <c r="G46" s="268"/>
      <c r="H46" s="268"/>
      <c r="I46" s="274">
        <v>43</v>
      </c>
      <c r="J46" s="275" t="s">
        <v>1399</v>
      </c>
      <c r="K46" s="276">
        <v>201467</v>
      </c>
      <c r="L46" s="278"/>
    </row>
    <row r="47" spans="1:12">
      <c r="A47" s="267"/>
      <c r="B47" s="268"/>
      <c r="C47" s="268"/>
      <c r="D47" s="268"/>
      <c r="E47" s="268"/>
      <c r="F47" s="268"/>
      <c r="G47" s="268"/>
      <c r="H47" s="268"/>
      <c r="I47" s="274">
        <v>44</v>
      </c>
      <c r="J47" s="275" t="s">
        <v>1383</v>
      </c>
      <c r="K47" s="276">
        <v>723003</v>
      </c>
      <c r="L47" s="278"/>
    </row>
    <row r="48" spans="1:12">
      <c r="A48" s="267"/>
      <c r="B48" s="268"/>
      <c r="C48" s="268"/>
      <c r="D48" s="268"/>
      <c r="E48" s="268"/>
      <c r="F48" s="268"/>
      <c r="G48" s="268"/>
      <c r="H48" s="268"/>
      <c r="I48" s="274">
        <v>45</v>
      </c>
      <c r="J48" s="275" t="s">
        <v>1388</v>
      </c>
      <c r="K48" s="276">
        <v>610405</v>
      </c>
      <c r="L48" s="278"/>
    </row>
    <row r="49" spans="1:12">
      <c r="A49" s="267"/>
      <c r="B49" s="268"/>
      <c r="C49" s="268"/>
      <c r="D49" s="268"/>
      <c r="E49" s="268"/>
      <c r="F49" s="268"/>
      <c r="G49" s="268"/>
      <c r="H49" s="268"/>
      <c r="I49" s="274">
        <v>46</v>
      </c>
      <c r="J49" s="275" t="s">
        <v>1361</v>
      </c>
      <c r="K49" s="276">
        <v>645546</v>
      </c>
      <c r="L49" s="278"/>
    </row>
    <row r="50" spans="1:12">
      <c r="A50" s="267"/>
      <c r="B50" s="268"/>
      <c r="C50" s="268"/>
      <c r="D50" s="268"/>
      <c r="E50" s="268"/>
      <c r="F50" s="268"/>
      <c r="G50" s="268"/>
      <c r="H50" s="268"/>
      <c r="I50" s="274">
        <v>47</v>
      </c>
      <c r="J50" s="275" t="s">
        <v>1361</v>
      </c>
      <c r="K50" s="276">
        <v>543272</v>
      </c>
      <c r="L50" s="278"/>
    </row>
    <row r="51" spans="1:12">
      <c r="A51" s="267"/>
      <c r="B51" s="268"/>
      <c r="C51" s="268"/>
      <c r="D51" s="268"/>
      <c r="E51" s="268"/>
      <c r="F51" s="268"/>
      <c r="G51" s="268"/>
      <c r="H51" s="268"/>
      <c r="I51" s="274">
        <v>48</v>
      </c>
      <c r="J51" s="275" t="s">
        <v>1189</v>
      </c>
      <c r="K51" s="276">
        <v>536571</v>
      </c>
      <c r="L51" s="278"/>
    </row>
    <row r="52" spans="1:12">
      <c r="A52" s="267"/>
      <c r="B52" s="268"/>
      <c r="C52" s="268"/>
      <c r="D52" s="268"/>
      <c r="E52" s="268"/>
      <c r="F52" s="268"/>
      <c r="G52" s="268"/>
      <c r="H52" s="268"/>
      <c r="I52" s="274">
        <v>49</v>
      </c>
      <c r="J52" s="275" t="s">
        <v>1362</v>
      </c>
      <c r="K52" s="276">
        <v>376076</v>
      </c>
      <c r="L52" s="278"/>
    </row>
    <row r="53" spans="1:12">
      <c r="A53" s="267"/>
      <c r="B53" s="268"/>
      <c r="C53" s="268"/>
      <c r="D53" s="268"/>
      <c r="E53" s="268"/>
      <c r="F53" s="268"/>
      <c r="G53" s="268"/>
      <c r="H53" s="268"/>
      <c r="I53" s="274">
        <v>50</v>
      </c>
      <c r="J53" s="275" t="s">
        <v>1363</v>
      </c>
      <c r="K53" s="276">
        <v>141375</v>
      </c>
      <c r="L53" s="278"/>
    </row>
    <row r="54" spans="1:12">
      <c r="A54" s="267"/>
      <c r="B54" s="268"/>
      <c r="C54" s="268"/>
      <c r="D54" s="268"/>
      <c r="E54" s="268"/>
      <c r="F54" s="268"/>
      <c r="G54" s="268"/>
      <c r="H54" s="268"/>
      <c r="I54" s="274">
        <v>51</v>
      </c>
      <c r="J54" s="275" t="s">
        <v>1378</v>
      </c>
      <c r="K54" s="276">
        <v>557061</v>
      </c>
      <c r="L54" s="278"/>
    </row>
    <row r="55" spans="1:12">
      <c r="A55" s="267"/>
      <c r="B55" s="268"/>
      <c r="C55" s="268"/>
      <c r="D55" s="268"/>
      <c r="E55" s="268"/>
      <c r="F55" s="268"/>
      <c r="G55" s="268"/>
      <c r="H55" s="268"/>
      <c r="I55" s="274">
        <v>52</v>
      </c>
      <c r="J55" s="275" t="s">
        <v>1384</v>
      </c>
      <c r="K55" s="276">
        <v>624122</v>
      </c>
      <c r="L55" s="278"/>
    </row>
    <row r="56" spans="1:12">
      <c r="A56" s="267"/>
      <c r="B56" s="268"/>
      <c r="C56" s="268"/>
      <c r="D56" s="268"/>
      <c r="E56" s="268"/>
      <c r="F56" s="268"/>
      <c r="G56" s="268"/>
      <c r="H56" s="268"/>
      <c r="I56" s="274">
        <v>53</v>
      </c>
      <c r="J56" s="275" t="s">
        <v>1425</v>
      </c>
      <c r="K56" s="276">
        <v>483883</v>
      </c>
      <c r="L56" s="278"/>
    </row>
    <row r="57" spans="1:12">
      <c r="A57" s="267"/>
      <c r="B57" s="268"/>
      <c r="C57" s="268"/>
      <c r="D57" s="268"/>
      <c r="E57" s="268"/>
      <c r="F57" s="268"/>
      <c r="G57" s="268"/>
      <c r="H57" s="268"/>
      <c r="I57" s="274">
        <v>54</v>
      </c>
      <c r="J57" s="275" t="s">
        <v>1393</v>
      </c>
      <c r="K57" s="276">
        <v>552608</v>
      </c>
      <c r="L57" s="278"/>
    </row>
    <row r="58" spans="1:12">
      <c r="A58" s="267"/>
      <c r="B58" s="268"/>
      <c r="C58" s="268"/>
      <c r="D58" s="268"/>
      <c r="E58" s="268"/>
      <c r="F58" s="268"/>
      <c r="G58" s="268"/>
      <c r="H58" s="268"/>
      <c r="I58" s="274">
        <v>55</v>
      </c>
      <c r="J58" s="275" t="s">
        <v>1424</v>
      </c>
      <c r="K58" s="276">
        <v>340228</v>
      </c>
      <c r="L58" s="278"/>
    </row>
    <row r="59" spans="1:12">
      <c r="A59" s="267"/>
      <c r="B59" s="268"/>
      <c r="C59" s="268"/>
      <c r="D59" s="268"/>
      <c r="E59" s="268"/>
      <c r="F59" s="268"/>
      <c r="G59" s="268"/>
      <c r="H59" s="268"/>
      <c r="I59" s="274">
        <v>56</v>
      </c>
      <c r="J59" s="275" t="s">
        <v>874</v>
      </c>
      <c r="K59" s="276">
        <v>187897</v>
      </c>
      <c r="L59" s="278"/>
    </row>
    <row r="60" spans="1:12">
      <c r="A60" s="267"/>
      <c r="B60" s="268"/>
      <c r="C60" s="268"/>
      <c r="D60" s="268"/>
      <c r="E60" s="268"/>
      <c r="F60" s="268"/>
      <c r="G60" s="268"/>
      <c r="H60" s="268"/>
      <c r="I60" s="274">
        <v>57</v>
      </c>
      <c r="J60" s="275" t="s">
        <v>1153</v>
      </c>
      <c r="K60" s="276">
        <v>782041</v>
      </c>
      <c r="L60" s="278"/>
    </row>
    <row r="61" spans="1:12">
      <c r="A61" s="267"/>
      <c r="B61" s="268"/>
      <c r="C61" s="268"/>
      <c r="D61" s="268"/>
      <c r="E61" s="268"/>
      <c r="F61" s="268"/>
      <c r="G61" s="268"/>
      <c r="H61" s="268"/>
      <c r="I61" s="274">
        <v>58</v>
      </c>
      <c r="J61" s="275" t="s">
        <v>1385</v>
      </c>
      <c r="K61" s="276">
        <v>448143</v>
      </c>
      <c r="L61" s="278"/>
    </row>
    <row r="62" spans="1:12">
      <c r="A62" s="267"/>
      <c r="B62" s="268"/>
      <c r="C62" s="268"/>
      <c r="D62" s="268"/>
      <c r="E62" s="268"/>
      <c r="F62" s="268"/>
      <c r="G62" s="268"/>
      <c r="H62" s="268"/>
      <c r="I62" s="274">
        <v>59</v>
      </c>
      <c r="J62" s="275" t="s">
        <v>1402</v>
      </c>
      <c r="K62" s="276">
        <v>737821</v>
      </c>
      <c r="L62" s="278"/>
    </row>
    <row r="63" spans="1:12">
      <c r="A63" s="267"/>
      <c r="B63" s="268"/>
      <c r="C63" s="268"/>
      <c r="D63" s="268"/>
      <c r="E63" s="268"/>
      <c r="F63" s="268"/>
      <c r="G63" s="268"/>
      <c r="H63" s="268"/>
      <c r="I63" s="274">
        <v>60</v>
      </c>
      <c r="J63" s="275" t="s">
        <v>1428</v>
      </c>
      <c r="K63" s="276">
        <v>247827</v>
      </c>
      <c r="L63" s="278"/>
    </row>
    <row r="64" spans="1:12">
      <c r="A64" s="267"/>
      <c r="B64" s="268"/>
      <c r="C64" s="268"/>
      <c r="D64" s="268"/>
      <c r="E64" s="268"/>
      <c r="F64" s="268"/>
      <c r="G64" s="268"/>
      <c r="H64" s="268"/>
      <c r="I64" s="274">
        <v>61</v>
      </c>
      <c r="J64" s="275" t="s">
        <v>1364</v>
      </c>
      <c r="K64" s="276">
        <v>343447</v>
      </c>
      <c r="L64" s="278"/>
    </row>
    <row r="65" spans="1:12">
      <c r="A65" s="267"/>
      <c r="B65" s="268"/>
      <c r="C65" s="268"/>
      <c r="D65" s="268"/>
      <c r="E65" s="268"/>
      <c r="F65" s="268"/>
      <c r="G65" s="268"/>
      <c r="H65" s="268"/>
      <c r="I65" s="274">
        <v>62</v>
      </c>
      <c r="J65" s="275" t="s">
        <v>1364</v>
      </c>
      <c r="K65" s="276">
        <v>633144</v>
      </c>
      <c r="L65" s="278"/>
    </row>
    <row r="66" spans="1:12">
      <c r="A66" s="267"/>
      <c r="B66" s="268"/>
      <c r="C66" s="268"/>
      <c r="D66" s="268"/>
      <c r="E66" s="268"/>
      <c r="F66" s="268"/>
      <c r="G66" s="268"/>
      <c r="H66" s="268"/>
      <c r="I66" s="274">
        <v>63</v>
      </c>
      <c r="J66" s="275" t="s">
        <v>1373</v>
      </c>
      <c r="K66" s="276">
        <v>263150</v>
      </c>
      <c r="L66" s="278"/>
    </row>
    <row r="67" spans="1:12">
      <c r="A67" s="267"/>
      <c r="B67" s="268"/>
      <c r="C67" s="268"/>
      <c r="D67" s="268"/>
      <c r="E67" s="268"/>
      <c r="F67" s="268"/>
      <c r="G67" s="268"/>
      <c r="H67" s="268"/>
      <c r="I67" s="274">
        <v>64</v>
      </c>
      <c r="J67" s="275" t="s">
        <v>1196</v>
      </c>
      <c r="K67" s="276">
        <v>729570</v>
      </c>
      <c r="L67" s="278"/>
    </row>
    <row r="68" spans="1:12">
      <c r="A68" s="267"/>
      <c r="B68" s="268"/>
      <c r="C68" s="268"/>
      <c r="D68" s="268"/>
      <c r="E68" s="268"/>
      <c r="F68" s="268"/>
      <c r="G68" s="268"/>
      <c r="H68" s="268"/>
      <c r="I68" s="274">
        <v>65</v>
      </c>
      <c r="J68" s="275" t="s">
        <v>1403</v>
      </c>
      <c r="K68" s="276">
        <v>768390</v>
      </c>
      <c r="L68" s="278"/>
    </row>
    <row r="69" spans="1:12">
      <c r="A69" s="267"/>
      <c r="B69" s="268"/>
      <c r="C69" s="268"/>
      <c r="D69" s="268"/>
      <c r="E69" s="268"/>
      <c r="F69" s="268"/>
      <c r="G69" s="268"/>
      <c r="H69" s="268"/>
      <c r="I69" s="274">
        <v>66</v>
      </c>
      <c r="J69" s="275" t="s">
        <v>1400</v>
      </c>
      <c r="K69" s="276">
        <v>577808</v>
      </c>
      <c r="L69" s="278"/>
    </row>
    <row r="70" spans="1:12">
      <c r="A70" s="267"/>
      <c r="B70" s="268"/>
      <c r="C70" s="268"/>
      <c r="D70" s="268"/>
      <c r="E70" s="268"/>
      <c r="F70" s="268"/>
      <c r="G70" s="268"/>
      <c r="H70" s="268"/>
      <c r="I70" s="274">
        <v>67</v>
      </c>
      <c r="J70" s="275" t="s">
        <v>1372</v>
      </c>
      <c r="K70" s="276">
        <v>377642</v>
      </c>
      <c r="L70" s="278"/>
    </row>
    <row r="71" spans="1:12">
      <c r="A71" s="267"/>
      <c r="B71" s="268"/>
      <c r="C71" s="268"/>
      <c r="D71" s="268"/>
      <c r="E71" s="268"/>
      <c r="F71" s="268"/>
      <c r="G71" s="268"/>
      <c r="H71" s="268"/>
      <c r="I71" s="274">
        <v>68</v>
      </c>
      <c r="J71" s="275" t="s">
        <v>1430</v>
      </c>
      <c r="K71" s="276">
        <v>175592</v>
      </c>
      <c r="L71" s="278"/>
    </row>
    <row r="72" spans="1:12">
      <c r="A72" s="267"/>
      <c r="B72" s="268"/>
      <c r="C72" s="268"/>
      <c r="D72" s="268"/>
      <c r="E72" s="268"/>
      <c r="F72" s="268"/>
      <c r="G72" s="268"/>
      <c r="H72" s="268"/>
      <c r="I72" s="274">
        <v>69</v>
      </c>
      <c r="J72" s="275" t="s">
        <v>1429</v>
      </c>
      <c r="K72" s="276">
        <v>550020</v>
      </c>
      <c r="L72" s="278"/>
    </row>
    <row r="73" spans="1:12">
      <c r="A73" s="267"/>
      <c r="B73" s="268"/>
      <c r="C73" s="268"/>
      <c r="D73" s="268"/>
      <c r="E73" s="268"/>
      <c r="F73" s="268"/>
      <c r="G73" s="268"/>
      <c r="H73" s="268"/>
      <c r="I73" s="274">
        <v>70</v>
      </c>
      <c r="J73" s="275" t="s">
        <v>1401</v>
      </c>
      <c r="K73" s="276">
        <v>433609</v>
      </c>
      <c r="L73" s="278"/>
    </row>
    <row r="74" spans="1:12">
      <c r="A74" s="267"/>
      <c r="B74" s="268"/>
      <c r="C74" s="268"/>
      <c r="D74" s="268"/>
      <c r="E74" s="268"/>
      <c r="F74" s="268"/>
      <c r="G74" s="268"/>
      <c r="H74" s="268"/>
      <c r="I74" s="274">
        <v>71</v>
      </c>
      <c r="J74" s="275" t="s">
        <v>876</v>
      </c>
      <c r="K74" s="276">
        <v>514941</v>
      </c>
      <c r="L74" s="278"/>
    </row>
    <row r="75" spans="1:12">
      <c r="A75" s="267"/>
      <c r="B75" s="268"/>
      <c r="C75" s="268"/>
      <c r="D75" s="268"/>
      <c r="E75" s="268"/>
      <c r="F75" s="268"/>
      <c r="G75" s="268"/>
      <c r="H75" s="268"/>
      <c r="I75" s="274">
        <v>72</v>
      </c>
      <c r="J75" s="275" t="s">
        <v>1375</v>
      </c>
      <c r="K75" s="276">
        <v>203235</v>
      </c>
      <c r="L75" s="278"/>
    </row>
    <row r="76" spans="1:12">
      <c r="A76" s="267"/>
      <c r="B76" s="268"/>
      <c r="C76" s="268"/>
      <c r="D76" s="268"/>
      <c r="E76" s="268"/>
      <c r="F76" s="268"/>
      <c r="G76" s="268"/>
      <c r="H76" s="268"/>
      <c r="I76" s="274">
        <v>73</v>
      </c>
      <c r="J76" s="275" t="s">
        <v>1414</v>
      </c>
      <c r="K76" s="276">
        <v>533027</v>
      </c>
      <c r="L76" s="278"/>
    </row>
    <row r="77" spans="1:12">
      <c r="A77" s="267"/>
      <c r="B77" s="268"/>
      <c r="C77" s="268"/>
      <c r="D77" s="268"/>
      <c r="E77" s="268"/>
      <c r="F77" s="268"/>
      <c r="G77" s="268"/>
      <c r="H77" s="268"/>
      <c r="I77" s="274">
        <v>74</v>
      </c>
      <c r="J77" s="275" t="s">
        <v>1431</v>
      </c>
      <c r="K77" s="276">
        <v>618454</v>
      </c>
      <c r="L77" s="278"/>
    </row>
    <row r="78" spans="1:12">
      <c r="A78" s="267"/>
      <c r="B78" s="268"/>
      <c r="C78" s="268"/>
      <c r="D78" s="268"/>
      <c r="E78" s="268"/>
      <c r="F78" s="268"/>
      <c r="G78" s="268"/>
      <c r="H78" s="268"/>
      <c r="I78" s="274">
        <v>75</v>
      </c>
      <c r="J78" s="275" t="s">
        <v>1365</v>
      </c>
      <c r="K78" s="276">
        <v>634508</v>
      </c>
      <c r="L78" s="278"/>
    </row>
    <row r="79" spans="1:12">
      <c r="A79" s="267"/>
      <c r="B79" s="268"/>
      <c r="C79" s="268"/>
      <c r="D79" s="268"/>
      <c r="E79" s="268"/>
      <c r="F79" s="268"/>
      <c r="G79" s="268"/>
      <c r="H79" s="268"/>
      <c r="I79" s="274">
        <v>76</v>
      </c>
      <c r="J79" s="275" t="s">
        <v>1433</v>
      </c>
      <c r="K79" s="276">
        <v>216603</v>
      </c>
      <c r="L79" s="278"/>
    </row>
    <row r="80" spans="1:12">
      <c r="A80" s="267"/>
      <c r="B80" s="268"/>
      <c r="C80" s="268"/>
      <c r="D80" s="268"/>
      <c r="E80" s="268"/>
      <c r="F80" s="268"/>
      <c r="G80" s="268"/>
      <c r="H80" s="268"/>
      <c r="I80" s="274">
        <v>77</v>
      </c>
      <c r="J80" s="275" t="s">
        <v>1432</v>
      </c>
      <c r="K80" s="276">
        <v>549210</v>
      </c>
      <c r="L80" s="278"/>
    </row>
    <row r="81" spans="1:12">
      <c r="A81" s="267"/>
      <c r="B81" s="268"/>
      <c r="C81" s="268"/>
      <c r="D81" s="268"/>
      <c r="E81" s="268"/>
      <c r="F81" s="268"/>
      <c r="G81" s="268"/>
      <c r="H81" s="268"/>
      <c r="I81" s="274">
        <v>78</v>
      </c>
      <c r="J81" s="275" t="s">
        <v>1366</v>
      </c>
      <c r="K81" s="276">
        <v>688299</v>
      </c>
      <c r="L81" s="278"/>
    </row>
    <row r="82" spans="1:12">
      <c r="A82" s="267"/>
      <c r="B82" s="268"/>
      <c r="C82" s="268"/>
      <c r="D82" s="268"/>
      <c r="E82" s="268"/>
      <c r="F82" s="268"/>
      <c r="G82" s="268"/>
      <c r="H82" s="268"/>
      <c r="I82" s="274">
        <v>79</v>
      </c>
      <c r="J82" s="275" t="s">
        <v>1367</v>
      </c>
      <c r="K82" s="276">
        <v>368799</v>
      </c>
      <c r="L82" s="278"/>
    </row>
    <row r="83" spans="1:12">
      <c r="A83" s="267"/>
      <c r="B83" s="268"/>
      <c r="C83" s="268"/>
      <c r="D83" s="268"/>
      <c r="E83" s="268"/>
      <c r="F83" s="268"/>
      <c r="G83" s="268"/>
      <c r="H83" s="268"/>
      <c r="I83" s="274">
        <v>80</v>
      </c>
      <c r="J83" s="275" t="s">
        <v>1435</v>
      </c>
      <c r="K83" s="276">
        <v>581080</v>
      </c>
      <c r="L83" s="278"/>
    </row>
    <row r="84" spans="1:12">
      <c r="A84" s="267"/>
      <c r="B84" s="268"/>
      <c r="C84" s="268"/>
      <c r="D84" s="268"/>
      <c r="E84" s="268"/>
      <c r="F84" s="268"/>
      <c r="G84" s="268"/>
      <c r="H84" s="268"/>
      <c r="I84" s="274">
        <v>81</v>
      </c>
      <c r="J84" s="275" t="s">
        <v>1379</v>
      </c>
      <c r="K84" s="276">
        <v>589226</v>
      </c>
      <c r="L84" s="278"/>
    </row>
    <row r="85" spans="1:12">
      <c r="A85" s="267"/>
      <c r="B85" s="268"/>
      <c r="C85" s="268"/>
      <c r="D85" s="268"/>
      <c r="E85" s="268"/>
      <c r="F85" s="268"/>
      <c r="G85" s="268"/>
      <c r="H85" s="268"/>
      <c r="I85" s="274">
        <v>82</v>
      </c>
      <c r="J85" s="275" t="s">
        <v>1434</v>
      </c>
      <c r="K85" s="276">
        <v>520609</v>
      </c>
      <c r="L85" s="278"/>
    </row>
    <row r="86" spans="1:12">
      <c r="A86" s="267"/>
      <c r="B86" s="268"/>
      <c r="C86" s="268"/>
      <c r="D86" s="268"/>
      <c r="E86" s="268"/>
      <c r="F86" s="268"/>
      <c r="G86" s="268"/>
      <c r="H86" s="268"/>
      <c r="I86" s="274">
        <v>83</v>
      </c>
      <c r="J86" s="275" t="s">
        <v>1415</v>
      </c>
      <c r="K86" s="276">
        <v>683872</v>
      </c>
      <c r="L86" s="278"/>
    </row>
    <row r="87" spans="1:12">
      <c r="A87" s="267"/>
      <c r="B87" s="268"/>
      <c r="C87" s="268"/>
      <c r="D87" s="268"/>
      <c r="E87" s="268"/>
      <c r="F87" s="268"/>
      <c r="G87" s="268"/>
      <c r="H87" s="268"/>
      <c r="I87" s="274">
        <v>84</v>
      </c>
      <c r="J87" s="275" t="s">
        <v>1436</v>
      </c>
      <c r="K87" s="276">
        <v>417073</v>
      </c>
      <c r="L87" s="278"/>
    </row>
    <row r="88" spans="1:12">
      <c r="A88" s="267"/>
      <c r="B88" s="268"/>
      <c r="C88" s="268"/>
      <c r="D88" s="268"/>
      <c r="E88" s="268"/>
      <c r="F88" s="268"/>
      <c r="G88" s="268"/>
      <c r="H88" s="268"/>
      <c r="I88" s="274">
        <v>85</v>
      </c>
      <c r="J88" s="275" t="s">
        <v>1368</v>
      </c>
      <c r="K88" s="276">
        <v>417788</v>
      </c>
      <c r="L88" s="278"/>
    </row>
    <row r="89" spans="1:12">
      <c r="A89" s="267"/>
      <c r="B89" s="268"/>
      <c r="C89" s="268"/>
      <c r="D89" s="268"/>
      <c r="E89" s="268"/>
      <c r="F89" s="268"/>
      <c r="G89" s="268"/>
      <c r="H89" s="268"/>
      <c r="I89" s="274">
        <v>86</v>
      </c>
      <c r="J89" s="275" t="s">
        <v>1374</v>
      </c>
      <c r="K89" s="276">
        <v>599929</v>
      </c>
      <c r="L89" s="278"/>
    </row>
    <row r="90" spans="1:12">
      <c r="A90" s="267"/>
      <c r="B90" s="268"/>
      <c r="C90" s="268"/>
      <c r="D90" s="268"/>
      <c r="E90" s="268"/>
      <c r="F90" s="268"/>
      <c r="G90" s="268"/>
      <c r="H90" s="268"/>
      <c r="I90" s="274">
        <v>87</v>
      </c>
      <c r="J90" s="275" t="s">
        <v>1382</v>
      </c>
      <c r="K90" s="276">
        <v>657545</v>
      </c>
      <c r="L90" s="278"/>
    </row>
    <row r="91" spans="1:12">
      <c r="A91" s="267"/>
      <c r="B91" s="268"/>
      <c r="C91" s="268"/>
      <c r="D91" s="268"/>
      <c r="E91" s="268"/>
      <c r="F91" s="268"/>
      <c r="G91" s="268"/>
      <c r="H91" s="268"/>
      <c r="I91" s="274">
        <v>88</v>
      </c>
      <c r="J91" s="275" t="s">
        <v>1369</v>
      </c>
      <c r="K91" s="276">
        <v>157948</v>
      </c>
      <c r="L91" s="278"/>
    </row>
    <row r="92" spans="1:12">
      <c r="A92" s="267"/>
      <c r="B92" s="268"/>
      <c r="C92" s="268"/>
      <c r="D92" s="268"/>
      <c r="E92" s="268"/>
      <c r="F92" s="268"/>
      <c r="G92" s="268"/>
      <c r="H92" s="268"/>
      <c r="I92" s="274">
        <v>89</v>
      </c>
      <c r="J92" s="275" t="s">
        <v>1397</v>
      </c>
      <c r="K92" s="276">
        <v>141322</v>
      </c>
      <c r="L92" s="278"/>
    </row>
    <row r="93" spans="1:12">
      <c r="A93" s="267"/>
      <c r="B93" s="268"/>
      <c r="C93" s="268"/>
      <c r="D93" s="268"/>
      <c r="E93" s="268"/>
      <c r="F93" s="268"/>
      <c r="G93" s="268"/>
      <c r="H93" s="268"/>
      <c r="I93" s="274">
        <v>90</v>
      </c>
      <c r="J93" s="275" t="s">
        <v>1370</v>
      </c>
      <c r="K93" s="276">
        <v>744799</v>
      </c>
      <c r="L93" s="278"/>
    </row>
    <row r="94" spans="1:12">
      <c r="A94" s="267"/>
      <c r="B94" s="268"/>
      <c r="C94" s="268"/>
      <c r="D94" s="268"/>
      <c r="E94" s="268"/>
      <c r="F94" s="268"/>
      <c r="G94" s="268"/>
      <c r="H94" s="268"/>
      <c r="I94" s="274">
        <v>91</v>
      </c>
      <c r="J94" s="275" t="s">
        <v>1171</v>
      </c>
      <c r="K94" s="276">
        <v>641931</v>
      </c>
      <c r="L94" s="278"/>
    </row>
    <row r="95" spans="1:12">
      <c r="A95" s="267"/>
      <c r="B95" s="268"/>
      <c r="C95" s="268"/>
      <c r="D95" s="268"/>
      <c r="E95" s="268"/>
      <c r="F95" s="268"/>
      <c r="G95" s="268"/>
      <c r="H95" s="268"/>
      <c r="I95" s="274">
        <v>92</v>
      </c>
      <c r="J95" s="275" t="s">
        <v>39</v>
      </c>
      <c r="K95" s="276">
        <v>726539</v>
      </c>
      <c r="L95" s="278"/>
    </row>
    <row r="96" spans="1:12">
      <c r="A96" s="267"/>
      <c r="B96" s="268"/>
      <c r="C96" s="268"/>
      <c r="D96" s="268"/>
      <c r="E96" s="268"/>
      <c r="F96" s="268"/>
      <c r="G96" s="268"/>
      <c r="H96" s="268"/>
      <c r="I96" s="274">
        <v>93</v>
      </c>
      <c r="J96" s="275" t="s">
        <v>1376</v>
      </c>
      <c r="K96" s="276">
        <v>598067</v>
      </c>
      <c r="L96" s="278"/>
    </row>
    <row r="97" spans="1:12">
      <c r="A97" s="267"/>
      <c r="B97" s="268"/>
      <c r="C97" s="268"/>
      <c r="D97" s="268"/>
      <c r="E97" s="268"/>
      <c r="F97" s="268"/>
      <c r="G97" s="268"/>
      <c r="H97" s="268"/>
      <c r="I97" s="274">
        <v>94</v>
      </c>
      <c r="J97" s="275" t="s">
        <v>1437</v>
      </c>
      <c r="K97" s="276">
        <v>413072</v>
      </c>
      <c r="L97" s="278"/>
    </row>
    <row r="98" spans="1:12">
      <c r="A98" s="267"/>
      <c r="B98" s="268"/>
      <c r="C98" s="268"/>
      <c r="D98" s="268"/>
      <c r="E98" s="268"/>
      <c r="F98" s="268"/>
      <c r="G98" s="268"/>
      <c r="H98" s="268"/>
      <c r="I98" s="274">
        <v>95</v>
      </c>
      <c r="J98" s="275" t="s">
        <v>1371</v>
      </c>
      <c r="K98" s="276">
        <v>236756</v>
      </c>
      <c r="L98" s="278"/>
    </row>
    <row r="99" spans="1:12">
      <c r="A99" s="267"/>
      <c r="B99" s="268"/>
      <c r="C99" s="268"/>
      <c r="D99" s="268"/>
      <c r="E99" s="268"/>
      <c r="F99" s="268"/>
      <c r="G99" s="268"/>
      <c r="H99" s="268"/>
      <c r="I99" s="274">
        <v>96</v>
      </c>
      <c r="J99" s="275" t="s">
        <v>1389</v>
      </c>
      <c r="K99" s="276">
        <v>242811</v>
      </c>
      <c r="L99" s="278"/>
    </row>
    <row r="100" spans="1:12">
      <c r="A100" s="267"/>
      <c r="B100" s="268"/>
      <c r="C100" s="268"/>
      <c r="D100" s="268"/>
      <c r="E100" s="268"/>
      <c r="F100" s="268"/>
      <c r="G100" s="268"/>
      <c r="H100" s="268"/>
      <c r="I100" s="274">
        <v>97</v>
      </c>
      <c r="J100" s="275" t="s">
        <v>1389</v>
      </c>
      <c r="K100" s="276">
        <v>593834</v>
      </c>
      <c r="L100" s="278"/>
    </row>
    <row r="101" spans="1:12">
      <c r="A101" s="267"/>
      <c r="B101" s="268"/>
      <c r="C101" s="268"/>
      <c r="D101" s="268"/>
      <c r="E101" s="268"/>
      <c r="F101" s="268"/>
      <c r="G101" s="268"/>
      <c r="H101" s="268"/>
      <c r="I101" s="274">
        <v>98</v>
      </c>
      <c r="J101" s="275" t="s">
        <v>1438</v>
      </c>
      <c r="K101" s="276">
        <v>595356</v>
      </c>
      <c r="L101" s="278"/>
    </row>
    <row r="102" spans="1:12">
      <c r="A102" s="267"/>
      <c r="B102" s="268"/>
      <c r="C102" s="268"/>
      <c r="D102" s="268"/>
      <c r="E102" s="268"/>
      <c r="F102" s="268"/>
      <c r="G102" s="268"/>
      <c r="H102" s="268"/>
      <c r="I102" s="274">
        <v>99</v>
      </c>
      <c r="J102" s="275" t="s">
        <v>1440</v>
      </c>
      <c r="K102" s="276">
        <v>416463</v>
      </c>
      <c r="L102" s="278"/>
    </row>
    <row r="103" spans="1:12">
      <c r="A103" s="267"/>
      <c r="B103" s="268"/>
      <c r="C103" s="268"/>
      <c r="D103" s="268"/>
      <c r="E103" s="268"/>
      <c r="F103" s="268"/>
      <c r="G103" s="268"/>
      <c r="H103" s="268"/>
      <c r="I103" s="274">
        <v>100</v>
      </c>
      <c r="J103" s="275" t="s">
        <v>1439</v>
      </c>
      <c r="K103" s="276">
        <v>218146</v>
      </c>
      <c r="L103" s="278"/>
    </row>
  </sheetData>
  <mergeCells count="5">
    <mergeCell ref="A1:C1"/>
    <mergeCell ref="I1:K1"/>
    <mergeCell ref="D2:G2"/>
    <mergeCell ref="A3:B3"/>
    <mergeCell ref="I3:J3"/>
  </mergeCells>
  <pageMargins left="0.75" right="0.75" top="1" bottom="1" header="0.5" footer="0.5"/>
  <pageSetup orientation="portrait" horizontalDpi="4294967292" verticalDpi="4294967292"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4EFBB-3010-4D08-8EFE-134610223D95}">
  <sheetPr>
    <tabColor rgb="FFFF0000"/>
  </sheetPr>
  <dimension ref="A1:J103"/>
  <sheetViews>
    <sheetView zoomScale="90" zoomScaleNormal="90" workbookViewId="0">
      <selection activeCell="C61" sqref="C61"/>
    </sheetView>
  </sheetViews>
  <sheetFormatPr baseColWidth="10" defaultColWidth="12.5" defaultRowHeight="16"/>
  <cols>
    <col min="1" max="1" width="5.33203125" style="286" customWidth="1"/>
    <col min="2" max="2" width="12.5" style="282"/>
    <col min="3" max="3" width="23.5" style="282" customWidth="1"/>
    <col min="4" max="8" width="12.5" style="282"/>
    <col min="9" max="9" width="19" style="282" customWidth="1"/>
    <col min="10" max="16384" width="12.5" style="282"/>
  </cols>
  <sheetData>
    <row r="1" spans="1:10" ht="20.5" customHeight="1">
      <c r="A1" s="375" t="s">
        <v>1351</v>
      </c>
      <c r="B1" s="375"/>
      <c r="C1" s="375"/>
      <c r="D1" s="309">
        <v>0.06</v>
      </c>
      <c r="E1" s="309">
        <v>7.0000000000000007E-2</v>
      </c>
      <c r="F1" s="309">
        <v>0.09</v>
      </c>
      <c r="G1" s="309">
        <v>0.1</v>
      </c>
      <c r="H1" s="281"/>
      <c r="I1" s="281"/>
      <c r="J1" s="281"/>
    </row>
    <row r="2" spans="1:10" ht="19" customHeight="1">
      <c r="A2" s="281"/>
      <c r="B2" s="281"/>
      <c r="C2" s="281"/>
      <c r="D2" s="376" t="s">
        <v>1352</v>
      </c>
      <c r="E2" s="376"/>
      <c r="F2" s="376"/>
      <c r="G2" s="376"/>
      <c r="H2" s="281"/>
      <c r="I2" s="281"/>
      <c r="J2" s="281"/>
    </row>
    <row r="3" spans="1:10" s="284" customFormat="1" ht="19" customHeight="1">
      <c r="A3" s="377" t="s">
        <v>1353</v>
      </c>
      <c r="B3" s="377"/>
      <c r="C3" s="310" t="s">
        <v>1354</v>
      </c>
      <c r="D3" s="310">
        <v>2015</v>
      </c>
      <c r="E3" s="310">
        <v>2016</v>
      </c>
      <c r="F3" s="310">
        <v>2017</v>
      </c>
      <c r="G3" s="310">
        <v>2018</v>
      </c>
      <c r="H3" s="283"/>
    </row>
    <row r="4" spans="1:10">
      <c r="A4" s="311">
        <v>1</v>
      </c>
      <c r="B4" s="312" t="s">
        <v>1355</v>
      </c>
      <c r="C4" s="313">
        <v>181014</v>
      </c>
      <c r="D4" s="314"/>
      <c r="E4" s="315"/>
      <c r="F4" s="315"/>
      <c r="G4" s="315"/>
      <c r="H4" s="281"/>
      <c r="I4" s="281"/>
      <c r="J4" s="281"/>
    </row>
    <row r="5" spans="1:10">
      <c r="A5" s="311">
        <v>2</v>
      </c>
      <c r="B5" s="312" t="s">
        <v>1396</v>
      </c>
      <c r="C5" s="313">
        <v>297149</v>
      </c>
      <c r="D5" s="315"/>
      <c r="E5" s="315"/>
      <c r="F5" s="315"/>
      <c r="G5" s="315"/>
      <c r="H5" s="281"/>
      <c r="I5" s="281"/>
      <c r="J5" s="281"/>
    </row>
    <row r="6" spans="1:10">
      <c r="A6" s="311">
        <v>3</v>
      </c>
      <c r="B6" s="312" t="s">
        <v>1356</v>
      </c>
      <c r="C6" s="313">
        <v>403112</v>
      </c>
      <c r="D6" s="315"/>
      <c r="E6" s="315"/>
      <c r="F6" s="315"/>
      <c r="G6" s="315"/>
      <c r="H6" s="281"/>
      <c r="I6" s="281"/>
      <c r="J6" s="281"/>
    </row>
    <row r="7" spans="1:10">
      <c r="A7" s="311">
        <v>4</v>
      </c>
      <c r="B7" s="312" t="s">
        <v>1357</v>
      </c>
      <c r="C7" s="313">
        <v>352999</v>
      </c>
      <c r="D7" s="315"/>
      <c r="E7" s="315"/>
      <c r="F7" s="315"/>
      <c r="G7" s="315"/>
      <c r="H7" s="281"/>
      <c r="I7" s="281"/>
      <c r="J7" s="281"/>
    </row>
    <row r="8" spans="1:10">
      <c r="A8" s="311">
        <v>5</v>
      </c>
      <c r="B8" s="312" t="s">
        <v>1155</v>
      </c>
      <c r="C8" s="313">
        <v>621007</v>
      </c>
      <c r="D8" s="315"/>
      <c r="E8" s="315"/>
      <c r="F8" s="315"/>
      <c r="G8" s="315"/>
      <c r="H8" s="285"/>
      <c r="I8" s="281"/>
      <c r="J8" s="281"/>
    </row>
    <row r="9" spans="1:10">
      <c r="A9" s="311">
        <v>6</v>
      </c>
      <c r="B9" s="312" t="s">
        <v>1392</v>
      </c>
      <c r="C9" s="313">
        <v>655724</v>
      </c>
      <c r="D9" s="315"/>
      <c r="E9" s="315"/>
      <c r="F9" s="315"/>
      <c r="G9" s="315"/>
      <c r="H9" s="281"/>
      <c r="I9" s="281"/>
      <c r="J9" s="281"/>
    </row>
    <row r="10" spans="1:10">
      <c r="A10" s="311">
        <v>7</v>
      </c>
      <c r="B10" s="312" t="s">
        <v>924</v>
      </c>
      <c r="C10" s="313">
        <v>211753</v>
      </c>
      <c r="D10" s="315"/>
      <c r="E10" s="315"/>
      <c r="F10" s="315"/>
      <c r="G10" s="315"/>
      <c r="H10" s="281"/>
      <c r="I10" s="281"/>
      <c r="J10" s="281"/>
    </row>
    <row r="11" spans="1:10">
      <c r="A11" s="311">
        <v>8</v>
      </c>
      <c r="B11" s="312" t="s">
        <v>1404</v>
      </c>
      <c r="C11" s="313">
        <v>120738</v>
      </c>
      <c r="D11" s="315"/>
      <c r="E11" s="315"/>
      <c r="F11" s="315"/>
      <c r="G11" s="315"/>
      <c r="H11" s="281"/>
      <c r="I11" s="281"/>
      <c r="J11" s="281"/>
    </row>
    <row r="12" spans="1:10">
      <c r="A12" s="311">
        <v>9</v>
      </c>
      <c r="B12" s="312" t="s">
        <v>1394</v>
      </c>
      <c r="C12" s="313">
        <v>186530</v>
      </c>
      <c r="D12" s="315"/>
      <c r="E12" s="315"/>
      <c r="F12" s="315"/>
      <c r="G12" s="315"/>
      <c r="H12" s="281"/>
      <c r="I12" s="281"/>
      <c r="J12" s="281"/>
    </row>
    <row r="13" spans="1:10">
      <c r="A13" s="311">
        <v>10</v>
      </c>
      <c r="B13" s="312" t="s">
        <v>1381</v>
      </c>
      <c r="C13" s="313">
        <v>190788</v>
      </c>
      <c r="D13" s="315"/>
      <c r="E13" s="315"/>
      <c r="F13" s="315"/>
      <c r="G13" s="315"/>
      <c r="H13" s="281"/>
      <c r="I13" s="281"/>
      <c r="J13" s="281"/>
    </row>
    <row r="14" spans="1:10">
      <c r="A14" s="311">
        <v>11</v>
      </c>
      <c r="B14" s="312" t="s">
        <v>1405</v>
      </c>
      <c r="C14" s="313">
        <v>230592</v>
      </c>
      <c r="D14" s="315"/>
      <c r="E14" s="315"/>
      <c r="F14" s="315"/>
      <c r="G14" s="315"/>
      <c r="H14" s="281"/>
      <c r="I14" s="281"/>
      <c r="J14" s="281"/>
    </row>
    <row r="15" spans="1:10">
      <c r="A15" s="311">
        <v>12</v>
      </c>
      <c r="B15" s="312" t="s">
        <v>1390</v>
      </c>
      <c r="C15" s="313">
        <v>135939</v>
      </c>
      <c r="D15" s="315"/>
      <c r="E15" s="315"/>
      <c r="F15" s="315"/>
      <c r="G15" s="315"/>
      <c r="H15" s="281"/>
      <c r="I15" s="281"/>
      <c r="J15" s="281"/>
    </row>
    <row r="16" spans="1:10">
      <c r="A16" s="311">
        <v>13</v>
      </c>
      <c r="B16" s="312" t="s">
        <v>1391</v>
      </c>
      <c r="C16" s="313">
        <v>133692</v>
      </c>
      <c r="D16" s="315"/>
      <c r="E16" s="315"/>
      <c r="F16" s="315"/>
      <c r="G16" s="315"/>
      <c r="H16" s="281"/>
      <c r="I16" s="281"/>
      <c r="J16" s="281"/>
    </row>
    <row r="17" spans="1:10">
      <c r="A17" s="311">
        <v>14</v>
      </c>
      <c r="B17" s="312" t="s">
        <v>1427</v>
      </c>
      <c r="C17" s="313">
        <v>328745</v>
      </c>
      <c r="D17" s="315"/>
      <c r="E17" s="315"/>
      <c r="F17" s="315"/>
      <c r="G17" s="315"/>
      <c r="H17" s="281"/>
      <c r="I17" s="281"/>
      <c r="J17" s="281"/>
    </row>
    <row r="18" spans="1:10">
      <c r="A18" s="311">
        <v>15</v>
      </c>
      <c r="B18" s="312" t="s">
        <v>1387</v>
      </c>
      <c r="C18" s="313">
        <v>287394</v>
      </c>
      <c r="D18" s="315"/>
      <c r="E18" s="315"/>
      <c r="F18" s="315"/>
      <c r="G18" s="315"/>
      <c r="H18" s="281"/>
      <c r="I18" s="281"/>
      <c r="J18" s="281"/>
    </row>
    <row r="19" spans="1:10">
      <c r="A19" s="311">
        <v>16</v>
      </c>
      <c r="B19" s="312" t="s">
        <v>1358</v>
      </c>
      <c r="C19" s="313">
        <v>523972</v>
      </c>
      <c r="D19" s="315"/>
      <c r="E19" s="315"/>
      <c r="F19" s="315"/>
      <c r="G19" s="315"/>
      <c r="H19" s="281"/>
      <c r="I19" s="281"/>
      <c r="J19" s="281"/>
    </row>
    <row r="20" spans="1:10">
      <c r="A20" s="311">
        <v>17</v>
      </c>
      <c r="B20" s="312" t="s">
        <v>1406</v>
      </c>
      <c r="C20" s="313">
        <v>637592</v>
      </c>
      <c r="D20" s="315"/>
      <c r="E20" s="315"/>
      <c r="F20" s="315"/>
      <c r="G20" s="315"/>
      <c r="H20" s="281"/>
    </row>
    <row r="21" spans="1:10">
      <c r="A21" s="311">
        <v>18</v>
      </c>
      <c r="B21" s="312" t="s">
        <v>1398</v>
      </c>
      <c r="C21" s="313">
        <v>432845</v>
      </c>
      <c r="D21" s="315"/>
      <c r="E21" s="315"/>
      <c r="F21" s="315"/>
      <c r="G21" s="315"/>
      <c r="H21" s="281"/>
    </row>
    <row r="22" spans="1:10">
      <c r="A22" s="311">
        <v>19</v>
      </c>
      <c r="B22" s="312" t="s">
        <v>1407</v>
      </c>
      <c r="C22" s="313">
        <v>635782</v>
      </c>
      <c r="D22" s="315"/>
      <c r="E22" s="315"/>
      <c r="F22" s="315"/>
      <c r="G22" s="315"/>
    </row>
    <row r="23" spans="1:10">
      <c r="A23" s="311">
        <v>20</v>
      </c>
      <c r="B23" s="312" t="s">
        <v>1359</v>
      </c>
      <c r="C23" s="313">
        <v>209674</v>
      </c>
      <c r="D23" s="315"/>
      <c r="E23" s="315"/>
      <c r="F23" s="315"/>
      <c r="G23" s="315"/>
    </row>
    <row r="24" spans="1:10">
      <c r="A24" s="311">
        <v>21</v>
      </c>
      <c r="B24" s="312" t="s">
        <v>1360</v>
      </c>
      <c r="C24" s="313">
        <v>270067</v>
      </c>
      <c r="D24" s="315"/>
      <c r="E24" s="315"/>
      <c r="F24" s="315"/>
      <c r="G24" s="315"/>
    </row>
    <row r="25" spans="1:10">
      <c r="A25" s="311">
        <v>22</v>
      </c>
      <c r="B25" s="312" t="s">
        <v>1411</v>
      </c>
      <c r="C25" s="313">
        <v>720149</v>
      </c>
      <c r="D25" s="315"/>
      <c r="E25" s="315"/>
      <c r="F25" s="315"/>
      <c r="G25" s="315"/>
    </row>
    <row r="26" spans="1:10">
      <c r="A26" s="311">
        <v>23</v>
      </c>
      <c r="B26" s="312" t="s">
        <v>1395</v>
      </c>
      <c r="C26" s="313">
        <v>635782</v>
      </c>
      <c r="D26" s="315"/>
      <c r="E26" s="315"/>
      <c r="F26" s="315"/>
      <c r="G26" s="315"/>
    </row>
    <row r="27" spans="1:10">
      <c r="A27" s="311">
        <v>24</v>
      </c>
      <c r="B27" s="312" t="s">
        <v>1408</v>
      </c>
      <c r="C27" s="313">
        <v>209674</v>
      </c>
      <c r="D27" s="315"/>
      <c r="E27" s="315"/>
      <c r="F27" s="315"/>
      <c r="G27" s="315"/>
    </row>
    <row r="28" spans="1:10">
      <c r="A28" s="311">
        <v>25</v>
      </c>
      <c r="B28" s="312" t="s">
        <v>1409</v>
      </c>
      <c r="C28" s="313">
        <v>270067</v>
      </c>
      <c r="D28" s="315"/>
      <c r="E28" s="315"/>
      <c r="F28" s="315"/>
      <c r="G28" s="315"/>
    </row>
    <row r="29" spans="1:10">
      <c r="A29" s="311">
        <v>26</v>
      </c>
      <c r="B29" s="312" t="s">
        <v>1410</v>
      </c>
      <c r="C29" s="313">
        <v>720149</v>
      </c>
      <c r="D29" s="315"/>
      <c r="E29" s="315"/>
      <c r="F29" s="315"/>
      <c r="G29" s="315"/>
    </row>
    <row r="30" spans="1:10">
      <c r="A30" s="311">
        <v>27</v>
      </c>
      <c r="B30" s="312" t="s">
        <v>1377</v>
      </c>
      <c r="C30" s="313">
        <v>707761</v>
      </c>
      <c r="D30" s="315"/>
      <c r="E30" s="315"/>
      <c r="F30" s="315"/>
      <c r="G30" s="315"/>
    </row>
    <row r="31" spans="1:10">
      <c r="A31" s="311">
        <v>28</v>
      </c>
      <c r="B31" s="312" t="s">
        <v>1412</v>
      </c>
      <c r="C31" s="313">
        <v>183010</v>
      </c>
      <c r="D31" s="315"/>
      <c r="E31" s="315"/>
      <c r="F31" s="315"/>
      <c r="G31" s="315"/>
    </row>
    <row r="32" spans="1:10">
      <c r="A32" s="311">
        <v>29</v>
      </c>
      <c r="B32" s="312" t="s">
        <v>1380</v>
      </c>
      <c r="C32" s="313">
        <v>657380</v>
      </c>
      <c r="D32" s="315"/>
      <c r="E32" s="315"/>
      <c r="F32" s="315"/>
      <c r="G32" s="315"/>
    </row>
    <row r="33" spans="1:7">
      <c r="A33" s="311">
        <v>30</v>
      </c>
      <c r="B33" s="312" t="s">
        <v>1413</v>
      </c>
      <c r="C33" s="313">
        <v>325941</v>
      </c>
      <c r="D33" s="315"/>
      <c r="E33" s="315"/>
      <c r="F33" s="315"/>
      <c r="G33" s="315"/>
    </row>
    <row r="34" spans="1:7">
      <c r="A34" s="311">
        <v>31</v>
      </c>
      <c r="B34" s="312" t="s">
        <v>1198</v>
      </c>
      <c r="C34" s="313">
        <v>142280</v>
      </c>
      <c r="D34" s="315"/>
      <c r="E34" s="315"/>
      <c r="F34" s="315"/>
      <c r="G34" s="315"/>
    </row>
    <row r="35" spans="1:7">
      <c r="A35" s="311">
        <v>32</v>
      </c>
      <c r="B35" s="312" t="s">
        <v>1416</v>
      </c>
      <c r="C35" s="313">
        <v>454160</v>
      </c>
      <c r="D35" s="315"/>
      <c r="E35" s="315"/>
      <c r="F35" s="315"/>
      <c r="G35" s="315"/>
    </row>
    <row r="36" spans="1:7">
      <c r="A36" s="311">
        <v>33</v>
      </c>
      <c r="B36" s="312" t="s">
        <v>1418</v>
      </c>
      <c r="C36" s="313">
        <v>761143</v>
      </c>
      <c r="D36" s="315"/>
      <c r="E36" s="315"/>
      <c r="F36" s="315"/>
      <c r="G36" s="315"/>
    </row>
    <row r="37" spans="1:7">
      <c r="A37" s="311">
        <v>34</v>
      </c>
      <c r="B37" s="312" t="s">
        <v>1417</v>
      </c>
      <c r="C37" s="313">
        <v>493056</v>
      </c>
      <c r="D37" s="315"/>
      <c r="E37" s="315"/>
      <c r="F37" s="315"/>
      <c r="G37" s="315"/>
    </row>
    <row r="38" spans="1:7">
      <c r="A38" s="311">
        <v>35</v>
      </c>
      <c r="B38" s="312" t="s">
        <v>878</v>
      </c>
      <c r="C38" s="313">
        <v>252295</v>
      </c>
      <c r="D38" s="315"/>
      <c r="E38" s="315"/>
      <c r="F38" s="315"/>
      <c r="G38" s="315"/>
    </row>
    <row r="39" spans="1:7">
      <c r="A39" s="311">
        <v>36</v>
      </c>
      <c r="B39" s="312" t="s">
        <v>1386</v>
      </c>
      <c r="C39" s="313">
        <v>160359</v>
      </c>
      <c r="D39" s="315"/>
      <c r="E39" s="315"/>
      <c r="F39" s="315"/>
      <c r="G39" s="315"/>
    </row>
    <row r="40" spans="1:7">
      <c r="A40" s="311">
        <v>37</v>
      </c>
      <c r="B40" s="312" t="s">
        <v>1420</v>
      </c>
      <c r="C40" s="313">
        <v>662119</v>
      </c>
      <c r="D40" s="315"/>
      <c r="E40" s="315"/>
      <c r="F40" s="315"/>
      <c r="G40" s="315"/>
    </row>
    <row r="41" spans="1:7">
      <c r="A41" s="311">
        <v>38</v>
      </c>
      <c r="B41" s="312" t="s">
        <v>1419</v>
      </c>
      <c r="C41" s="313">
        <v>273341</v>
      </c>
      <c r="D41" s="315"/>
      <c r="E41" s="315"/>
      <c r="F41" s="315"/>
      <c r="G41" s="315"/>
    </row>
    <row r="42" spans="1:7">
      <c r="A42" s="311">
        <v>39</v>
      </c>
      <c r="B42" s="312" t="s">
        <v>1423</v>
      </c>
      <c r="C42" s="313">
        <v>659262</v>
      </c>
      <c r="D42" s="315"/>
      <c r="E42" s="315"/>
      <c r="F42" s="315"/>
      <c r="G42" s="315"/>
    </row>
    <row r="43" spans="1:7">
      <c r="A43" s="311">
        <v>40</v>
      </c>
      <c r="B43" s="312" t="s">
        <v>1422</v>
      </c>
      <c r="C43" s="313">
        <v>372647</v>
      </c>
      <c r="D43" s="315"/>
      <c r="E43" s="315"/>
      <c r="F43" s="315"/>
      <c r="G43" s="315"/>
    </row>
    <row r="44" spans="1:7">
      <c r="A44" s="311">
        <v>41</v>
      </c>
      <c r="B44" s="312" t="s">
        <v>1421</v>
      </c>
      <c r="C44" s="313">
        <v>232273</v>
      </c>
      <c r="D44" s="315"/>
      <c r="E44" s="315"/>
      <c r="F44" s="315"/>
      <c r="G44" s="315"/>
    </row>
    <row r="45" spans="1:7">
      <c r="A45" s="311">
        <v>42</v>
      </c>
      <c r="B45" s="312" t="s">
        <v>1426</v>
      </c>
      <c r="C45" s="313">
        <v>306319</v>
      </c>
      <c r="D45" s="315"/>
      <c r="E45" s="315"/>
      <c r="F45" s="315"/>
      <c r="G45" s="315"/>
    </row>
    <row r="46" spans="1:7">
      <c r="A46" s="311">
        <v>43</v>
      </c>
      <c r="B46" s="312" t="s">
        <v>1399</v>
      </c>
      <c r="C46" s="313">
        <v>201467</v>
      </c>
      <c r="D46" s="315"/>
      <c r="E46" s="315"/>
      <c r="F46" s="315"/>
      <c r="G46" s="315"/>
    </row>
    <row r="47" spans="1:7">
      <c r="A47" s="311">
        <v>44</v>
      </c>
      <c r="B47" s="312" t="s">
        <v>1383</v>
      </c>
      <c r="C47" s="313">
        <v>723003</v>
      </c>
      <c r="D47" s="315"/>
      <c r="E47" s="315"/>
      <c r="F47" s="315"/>
      <c r="G47" s="315"/>
    </row>
    <row r="48" spans="1:7">
      <c r="A48" s="311">
        <v>45</v>
      </c>
      <c r="B48" s="312" t="s">
        <v>1388</v>
      </c>
      <c r="C48" s="313">
        <v>610405</v>
      </c>
      <c r="D48" s="315"/>
      <c r="E48" s="315"/>
      <c r="F48" s="315"/>
      <c r="G48" s="315"/>
    </row>
    <row r="49" spans="1:7">
      <c r="A49" s="311">
        <v>46</v>
      </c>
      <c r="B49" s="312" t="s">
        <v>1361</v>
      </c>
      <c r="C49" s="313">
        <v>645546</v>
      </c>
      <c r="D49" s="315"/>
      <c r="E49" s="315"/>
      <c r="F49" s="315"/>
      <c r="G49" s="315"/>
    </row>
    <row r="50" spans="1:7">
      <c r="A50" s="311">
        <v>47</v>
      </c>
      <c r="B50" s="312" t="s">
        <v>1361</v>
      </c>
      <c r="C50" s="313">
        <v>543272</v>
      </c>
      <c r="D50" s="315"/>
      <c r="E50" s="315"/>
      <c r="F50" s="315"/>
      <c r="G50" s="315"/>
    </row>
    <row r="51" spans="1:7">
      <c r="A51" s="311">
        <v>48</v>
      </c>
      <c r="B51" s="312" t="s">
        <v>1189</v>
      </c>
      <c r="C51" s="313">
        <v>536571</v>
      </c>
      <c r="D51" s="315"/>
      <c r="E51" s="315"/>
      <c r="F51" s="315"/>
      <c r="G51" s="315"/>
    </row>
    <row r="52" spans="1:7">
      <c r="A52" s="311">
        <v>49</v>
      </c>
      <c r="B52" s="312" t="s">
        <v>1362</v>
      </c>
      <c r="C52" s="313">
        <v>376076</v>
      </c>
      <c r="D52" s="315"/>
      <c r="E52" s="315"/>
      <c r="F52" s="315"/>
      <c r="G52" s="315"/>
    </row>
    <row r="53" spans="1:7">
      <c r="A53" s="311">
        <v>50</v>
      </c>
      <c r="B53" s="312" t="s">
        <v>1363</v>
      </c>
      <c r="C53" s="313">
        <v>141375</v>
      </c>
      <c r="D53" s="315"/>
      <c r="E53" s="315"/>
      <c r="F53" s="315"/>
      <c r="G53" s="315"/>
    </row>
    <row r="54" spans="1:7">
      <c r="A54" s="311">
        <v>51</v>
      </c>
      <c r="B54" s="312" t="s">
        <v>1378</v>
      </c>
      <c r="C54" s="313">
        <v>557061</v>
      </c>
      <c r="D54" s="315"/>
      <c r="E54" s="315"/>
      <c r="F54" s="315"/>
      <c r="G54" s="315"/>
    </row>
    <row r="55" spans="1:7">
      <c r="A55" s="311">
        <v>52</v>
      </c>
      <c r="B55" s="312" t="s">
        <v>1384</v>
      </c>
      <c r="C55" s="313">
        <v>624122</v>
      </c>
      <c r="D55" s="315"/>
      <c r="E55" s="315"/>
      <c r="F55" s="315"/>
      <c r="G55" s="315"/>
    </row>
    <row r="56" spans="1:7">
      <c r="A56" s="311">
        <v>53</v>
      </c>
      <c r="B56" s="312" t="s">
        <v>1425</v>
      </c>
      <c r="C56" s="313">
        <v>483883</v>
      </c>
      <c r="D56" s="315"/>
      <c r="E56" s="315"/>
      <c r="F56" s="315"/>
      <c r="G56" s="315"/>
    </row>
    <row r="57" spans="1:7">
      <c r="A57" s="311">
        <v>54</v>
      </c>
      <c r="B57" s="312" t="s">
        <v>1393</v>
      </c>
      <c r="C57" s="313">
        <v>552608</v>
      </c>
      <c r="D57" s="315"/>
      <c r="E57" s="315"/>
      <c r="F57" s="315"/>
      <c r="G57" s="315"/>
    </row>
    <row r="58" spans="1:7">
      <c r="A58" s="311">
        <v>55</v>
      </c>
      <c r="B58" s="312" t="s">
        <v>1424</v>
      </c>
      <c r="C58" s="313">
        <v>340228</v>
      </c>
      <c r="D58" s="315"/>
      <c r="E58" s="315"/>
      <c r="F58" s="315"/>
      <c r="G58" s="315"/>
    </row>
    <row r="59" spans="1:7">
      <c r="A59" s="311">
        <v>56</v>
      </c>
      <c r="B59" s="312" t="s">
        <v>874</v>
      </c>
      <c r="C59" s="313">
        <v>187897</v>
      </c>
      <c r="D59" s="315"/>
      <c r="E59" s="315"/>
      <c r="F59" s="315"/>
      <c r="G59" s="315"/>
    </row>
    <row r="60" spans="1:7">
      <c r="A60" s="311">
        <v>57</v>
      </c>
      <c r="B60" s="312" t="s">
        <v>1153</v>
      </c>
      <c r="C60" s="313">
        <v>782041</v>
      </c>
      <c r="D60" s="315"/>
      <c r="E60" s="315"/>
      <c r="F60" s="315"/>
      <c r="G60" s="315"/>
    </row>
    <row r="61" spans="1:7">
      <c r="A61" s="311">
        <v>58</v>
      </c>
      <c r="B61" s="312" t="s">
        <v>1385</v>
      </c>
      <c r="C61" s="313">
        <v>448143</v>
      </c>
      <c r="D61" s="315"/>
      <c r="E61" s="315"/>
      <c r="F61" s="315"/>
      <c r="G61" s="315"/>
    </row>
    <row r="62" spans="1:7">
      <c r="A62" s="311">
        <v>59</v>
      </c>
      <c r="B62" s="312" t="s">
        <v>1402</v>
      </c>
      <c r="C62" s="313">
        <v>737821</v>
      </c>
      <c r="D62" s="315"/>
      <c r="E62" s="315"/>
      <c r="F62" s="315"/>
      <c r="G62" s="315"/>
    </row>
    <row r="63" spans="1:7">
      <c r="A63" s="311">
        <v>60</v>
      </c>
      <c r="B63" s="312" t="s">
        <v>1428</v>
      </c>
      <c r="C63" s="313">
        <v>247827</v>
      </c>
      <c r="D63" s="315"/>
      <c r="E63" s="315"/>
      <c r="F63" s="315"/>
      <c r="G63" s="315"/>
    </row>
    <row r="64" spans="1:7">
      <c r="A64" s="311">
        <v>61</v>
      </c>
      <c r="B64" s="312" t="s">
        <v>1364</v>
      </c>
      <c r="C64" s="313">
        <v>343447</v>
      </c>
      <c r="D64" s="315"/>
      <c r="E64" s="315"/>
      <c r="F64" s="315"/>
      <c r="G64" s="315"/>
    </row>
    <row r="65" spans="1:7">
      <c r="A65" s="311">
        <v>62</v>
      </c>
      <c r="B65" s="312" t="s">
        <v>1364</v>
      </c>
      <c r="C65" s="313">
        <v>633144</v>
      </c>
      <c r="D65" s="315"/>
      <c r="E65" s="315"/>
      <c r="F65" s="315"/>
      <c r="G65" s="315"/>
    </row>
    <row r="66" spans="1:7">
      <c r="A66" s="311">
        <v>63</v>
      </c>
      <c r="B66" s="312" t="s">
        <v>1373</v>
      </c>
      <c r="C66" s="313">
        <v>263150</v>
      </c>
      <c r="D66" s="315"/>
      <c r="E66" s="315"/>
      <c r="F66" s="315"/>
      <c r="G66" s="315"/>
    </row>
    <row r="67" spans="1:7">
      <c r="A67" s="311">
        <v>64</v>
      </c>
      <c r="B67" s="312" t="s">
        <v>1196</v>
      </c>
      <c r="C67" s="313">
        <v>729570</v>
      </c>
      <c r="D67" s="315"/>
      <c r="E67" s="315"/>
      <c r="F67" s="315"/>
      <c r="G67" s="315"/>
    </row>
    <row r="68" spans="1:7">
      <c r="A68" s="311">
        <v>65</v>
      </c>
      <c r="B68" s="312" t="s">
        <v>1403</v>
      </c>
      <c r="C68" s="313">
        <v>768390</v>
      </c>
      <c r="D68" s="315"/>
      <c r="E68" s="315"/>
      <c r="F68" s="315"/>
      <c r="G68" s="315"/>
    </row>
    <row r="69" spans="1:7">
      <c r="A69" s="311">
        <v>66</v>
      </c>
      <c r="B69" s="312" t="s">
        <v>1400</v>
      </c>
      <c r="C69" s="313">
        <v>577808</v>
      </c>
      <c r="D69" s="315"/>
      <c r="E69" s="315"/>
      <c r="F69" s="315"/>
      <c r="G69" s="315"/>
    </row>
    <row r="70" spans="1:7">
      <c r="A70" s="311">
        <v>67</v>
      </c>
      <c r="B70" s="312" t="s">
        <v>1372</v>
      </c>
      <c r="C70" s="313">
        <v>377642</v>
      </c>
      <c r="D70" s="315"/>
      <c r="E70" s="315"/>
      <c r="F70" s="315"/>
      <c r="G70" s="315"/>
    </row>
    <row r="71" spans="1:7">
      <c r="A71" s="311">
        <v>68</v>
      </c>
      <c r="B71" s="312" t="s">
        <v>1430</v>
      </c>
      <c r="C71" s="313">
        <v>175592</v>
      </c>
      <c r="D71" s="315"/>
      <c r="E71" s="315"/>
      <c r="F71" s="315"/>
      <c r="G71" s="315"/>
    </row>
    <row r="72" spans="1:7">
      <c r="A72" s="311">
        <v>69</v>
      </c>
      <c r="B72" s="312" t="s">
        <v>1429</v>
      </c>
      <c r="C72" s="313">
        <v>550020</v>
      </c>
      <c r="D72" s="315"/>
      <c r="E72" s="315"/>
      <c r="F72" s="315"/>
      <c r="G72" s="315"/>
    </row>
    <row r="73" spans="1:7">
      <c r="A73" s="311">
        <v>70</v>
      </c>
      <c r="B73" s="312" t="s">
        <v>1401</v>
      </c>
      <c r="C73" s="313">
        <v>433609</v>
      </c>
      <c r="D73" s="315"/>
      <c r="E73" s="315"/>
      <c r="F73" s="315"/>
      <c r="G73" s="315"/>
    </row>
    <row r="74" spans="1:7">
      <c r="A74" s="311">
        <v>71</v>
      </c>
      <c r="B74" s="312" t="s">
        <v>876</v>
      </c>
      <c r="C74" s="313">
        <v>514941</v>
      </c>
      <c r="D74" s="315"/>
      <c r="E74" s="315"/>
      <c r="F74" s="315"/>
      <c r="G74" s="315"/>
    </row>
    <row r="75" spans="1:7">
      <c r="A75" s="311">
        <v>72</v>
      </c>
      <c r="B75" s="312" t="s">
        <v>1375</v>
      </c>
      <c r="C75" s="313">
        <v>203235</v>
      </c>
      <c r="D75" s="315"/>
      <c r="E75" s="315"/>
      <c r="F75" s="315"/>
      <c r="G75" s="315"/>
    </row>
    <row r="76" spans="1:7">
      <c r="A76" s="311">
        <v>73</v>
      </c>
      <c r="B76" s="312" t="s">
        <v>1414</v>
      </c>
      <c r="C76" s="313">
        <v>533027</v>
      </c>
      <c r="D76" s="315"/>
      <c r="E76" s="315"/>
      <c r="F76" s="315"/>
      <c r="G76" s="315"/>
    </row>
    <row r="77" spans="1:7">
      <c r="A77" s="311">
        <v>74</v>
      </c>
      <c r="B77" s="312" t="s">
        <v>1431</v>
      </c>
      <c r="C77" s="313">
        <v>618454</v>
      </c>
      <c r="D77" s="315"/>
      <c r="E77" s="315"/>
      <c r="F77" s="315"/>
      <c r="G77" s="315"/>
    </row>
    <row r="78" spans="1:7">
      <c r="A78" s="311">
        <v>75</v>
      </c>
      <c r="B78" s="312" t="s">
        <v>1365</v>
      </c>
      <c r="C78" s="313">
        <v>634508</v>
      </c>
      <c r="D78" s="315"/>
      <c r="E78" s="315"/>
      <c r="F78" s="315"/>
      <c r="G78" s="315"/>
    </row>
    <row r="79" spans="1:7">
      <c r="A79" s="311">
        <v>76</v>
      </c>
      <c r="B79" s="312" t="s">
        <v>1433</v>
      </c>
      <c r="C79" s="313">
        <v>216603</v>
      </c>
      <c r="D79" s="315"/>
      <c r="E79" s="315"/>
      <c r="F79" s="315"/>
      <c r="G79" s="315"/>
    </row>
    <row r="80" spans="1:7">
      <c r="A80" s="311">
        <v>77</v>
      </c>
      <c r="B80" s="312" t="s">
        <v>1432</v>
      </c>
      <c r="C80" s="313">
        <v>549210</v>
      </c>
      <c r="D80" s="315"/>
      <c r="E80" s="315"/>
      <c r="F80" s="315"/>
      <c r="G80" s="315"/>
    </row>
    <row r="81" spans="1:7">
      <c r="A81" s="311">
        <v>78</v>
      </c>
      <c r="B81" s="312" t="s">
        <v>1366</v>
      </c>
      <c r="C81" s="313">
        <v>688299</v>
      </c>
      <c r="D81" s="315"/>
      <c r="E81" s="315"/>
      <c r="F81" s="315"/>
      <c r="G81" s="315"/>
    </row>
    <row r="82" spans="1:7">
      <c r="A82" s="311">
        <v>79</v>
      </c>
      <c r="B82" s="312" t="s">
        <v>1367</v>
      </c>
      <c r="C82" s="313">
        <v>368799</v>
      </c>
      <c r="D82" s="315"/>
      <c r="E82" s="315"/>
      <c r="F82" s="315"/>
      <c r="G82" s="315"/>
    </row>
    <row r="83" spans="1:7">
      <c r="A83" s="311">
        <v>80</v>
      </c>
      <c r="B83" s="312" t="s">
        <v>1435</v>
      </c>
      <c r="C83" s="313">
        <v>581080</v>
      </c>
      <c r="D83" s="315"/>
      <c r="E83" s="315"/>
      <c r="F83" s="315"/>
      <c r="G83" s="315"/>
    </row>
    <row r="84" spans="1:7">
      <c r="A84" s="311">
        <v>81</v>
      </c>
      <c r="B84" s="312" t="s">
        <v>1379</v>
      </c>
      <c r="C84" s="313">
        <v>589226</v>
      </c>
      <c r="D84" s="315"/>
      <c r="E84" s="315"/>
      <c r="F84" s="315"/>
      <c r="G84" s="315"/>
    </row>
    <row r="85" spans="1:7">
      <c r="A85" s="311">
        <v>82</v>
      </c>
      <c r="B85" s="312" t="s">
        <v>1434</v>
      </c>
      <c r="C85" s="313">
        <v>520609</v>
      </c>
      <c r="D85" s="315"/>
      <c r="E85" s="315"/>
      <c r="F85" s="315"/>
      <c r="G85" s="315"/>
    </row>
    <row r="86" spans="1:7">
      <c r="A86" s="311">
        <v>83</v>
      </c>
      <c r="B86" s="312" t="s">
        <v>1415</v>
      </c>
      <c r="C86" s="313">
        <v>683872</v>
      </c>
      <c r="D86" s="315"/>
      <c r="E86" s="315"/>
      <c r="F86" s="315"/>
      <c r="G86" s="315"/>
    </row>
    <row r="87" spans="1:7">
      <c r="A87" s="311">
        <v>84</v>
      </c>
      <c r="B87" s="312" t="s">
        <v>1436</v>
      </c>
      <c r="C87" s="313">
        <v>417073</v>
      </c>
      <c r="D87" s="315"/>
      <c r="E87" s="315"/>
      <c r="F87" s="315"/>
      <c r="G87" s="315"/>
    </row>
    <row r="88" spans="1:7">
      <c r="A88" s="311">
        <v>85</v>
      </c>
      <c r="B88" s="312" t="s">
        <v>1368</v>
      </c>
      <c r="C88" s="313">
        <v>417788</v>
      </c>
      <c r="D88" s="315"/>
      <c r="E88" s="315"/>
      <c r="F88" s="315"/>
      <c r="G88" s="315"/>
    </row>
    <row r="89" spans="1:7">
      <c r="A89" s="311">
        <v>86</v>
      </c>
      <c r="B89" s="312" t="s">
        <v>1374</v>
      </c>
      <c r="C89" s="313">
        <v>599929</v>
      </c>
      <c r="D89" s="315"/>
      <c r="E89" s="315"/>
      <c r="F89" s="315"/>
      <c r="G89" s="315"/>
    </row>
    <row r="90" spans="1:7">
      <c r="A90" s="311">
        <v>87</v>
      </c>
      <c r="B90" s="312" t="s">
        <v>1382</v>
      </c>
      <c r="C90" s="313">
        <v>657545</v>
      </c>
      <c r="D90" s="315"/>
      <c r="E90" s="315"/>
      <c r="F90" s="315"/>
      <c r="G90" s="315"/>
    </row>
    <row r="91" spans="1:7">
      <c r="A91" s="311">
        <v>88</v>
      </c>
      <c r="B91" s="312" t="s">
        <v>1369</v>
      </c>
      <c r="C91" s="313">
        <v>157948</v>
      </c>
      <c r="D91" s="315"/>
      <c r="E91" s="315"/>
      <c r="F91" s="315"/>
      <c r="G91" s="315"/>
    </row>
    <row r="92" spans="1:7">
      <c r="A92" s="311">
        <v>89</v>
      </c>
      <c r="B92" s="312" t="s">
        <v>1397</v>
      </c>
      <c r="C92" s="313">
        <v>141322</v>
      </c>
      <c r="D92" s="315"/>
      <c r="E92" s="315"/>
      <c r="F92" s="315"/>
      <c r="G92" s="315"/>
    </row>
    <row r="93" spans="1:7">
      <c r="A93" s="311">
        <v>90</v>
      </c>
      <c r="B93" s="312" t="s">
        <v>1370</v>
      </c>
      <c r="C93" s="313">
        <v>744799</v>
      </c>
      <c r="D93" s="315"/>
      <c r="E93" s="315"/>
      <c r="F93" s="315"/>
      <c r="G93" s="315"/>
    </row>
    <row r="94" spans="1:7">
      <c r="A94" s="311">
        <v>91</v>
      </c>
      <c r="B94" s="312" t="s">
        <v>1171</v>
      </c>
      <c r="C94" s="313">
        <v>641931</v>
      </c>
      <c r="D94" s="315"/>
      <c r="E94" s="315"/>
      <c r="F94" s="315"/>
      <c r="G94" s="315"/>
    </row>
    <row r="95" spans="1:7">
      <c r="A95" s="311">
        <v>92</v>
      </c>
      <c r="B95" s="312" t="s">
        <v>39</v>
      </c>
      <c r="C95" s="313">
        <v>726539</v>
      </c>
      <c r="D95" s="315"/>
      <c r="E95" s="315"/>
      <c r="F95" s="315"/>
      <c r="G95" s="315"/>
    </row>
    <row r="96" spans="1:7">
      <c r="A96" s="311">
        <v>93</v>
      </c>
      <c r="B96" s="312" t="s">
        <v>1376</v>
      </c>
      <c r="C96" s="313">
        <v>598067</v>
      </c>
      <c r="D96" s="315"/>
      <c r="E96" s="315"/>
      <c r="F96" s="315"/>
      <c r="G96" s="315"/>
    </row>
    <row r="97" spans="1:7">
      <c r="A97" s="311">
        <v>94</v>
      </c>
      <c r="B97" s="312" t="s">
        <v>1437</v>
      </c>
      <c r="C97" s="313">
        <v>413072</v>
      </c>
      <c r="D97" s="315"/>
      <c r="E97" s="315"/>
      <c r="F97" s="315"/>
      <c r="G97" s="315"/>
    </row>
    <row r="98" spans="1:7">
      <c r="A98" s="311">
        <v>95</v>
      </c>
      <c r="B98" s="312" t="s">
        <v>1371</v>
      </c>
      <c r="C98" s="313">
        <v>236756</v>
      </c>
      <c r="D98" s="315"/>
      <c r="E98" s="315"/>
      <c r="F98" s="315"/>
      <c r="G98" s="315"/>
    </row>
    <row r="99" spans="1:7">
      <c r="A99" s="311">
        <v>96</v>
      </c>
      <c r="B99" s="312" t="s">
        <v>1389</v>
      </c>
      <c r="C99" s="313">
        <v>242811</v>
      </c>
      <c r="D99" s="315"/>
      <c r="E99" s="315"/>
      <c r="F99" s="315"/>
      <c r="G99" s="315"/>
    </row>
    <row r="100" spans="1:7">
      <c r="A100" s="311">
        <v>97</v>
      </c>
      <c r="B100" s="312" t="s">
        <v>1389</v>
      </c>
      <c r="C100" s="313">
        <v>593834</v>
      </c>
      <c r="D100" s="315"/>
      <c r="E100" s="315"/>
      <c r="F100" s="315"/>
      <c r="G100" s="315"/>
    </row>
    <row r="101" spans="1:7">
      <c r="A101" s="311">
        <v>98</v>
      </c>
      <c r="B101" s="312" t="s">
        <v>1438</v>
      </c>
      <c r="C101" s="313">
        <v>595356</v>
      </c>
      <c r="D101" s="315"/>
      <c r="E101" s="315"/>
      <c r="F101" s="315"/>
      <c r="G101" s="315"/>
    </row>
    <row r="102" spans="1:7">
      <c r="A102" s="311">
        <v>99</v>
      </c>
      <c r="B102" s="312" t="s">
        <v>1440</v>
      </c>
      <c r="C102" s="313">
        <v>416463</v>
      </c>
      <c r="D102" s="315"/>
      <c r="E102" s="315"/>
      <c r="F102" s="315"/>
      <c r="G102" s="315"/>
    </row>
    <row r="103" spans="1:7">
      <c r="A103" s="311">
        <v>100</v>
      </c>
      <c r="B103" s="312" t="s">
        <v>1439</v>
      </c>
      <c r="C103" s="313">
        <v>218146</v>
      </c>
      <c r="D103" s="315"/>
      <c r="E103" s="315"/>
      <c r="F103" s="315"/>
      <c r="G103" s="315"/>
    </row>
  </sheetData>
  <mergeCells count="3">
    <mergeCell ref="A1:C1"/>
    <mergeCell ref="D2:G2"/>
    <mergeCell ref="A3:B3"/>
  </mergeCells>
  <pageMargins left="0.75" right="0.75" top="1" bottom="1" header="0.5" footer="0.5"/>
  <pageSetup orientation="portrait" horizontalDpi="4294967292" verticalDpi="4294967292"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52D8-F35B-4A12-9B7E-82D487C65114}">
  <sheetPr>
    <tabColor rgb="FFFF0000"/>
  </sheetPr>
  <dimension ref="A1:J103"/>
  <sheetViews>
    <sheetView zoomScale="90" zoomScaleNormal="90" workbookViewId="0">
      <pane ySplit="3" topLeftCell="A56" activePane="bottomLeft" state="frozen"/>
      <selection activeCell="N23" activeCellId="1" sqref="B5 N23"/>
      <selection pane="bottomLeft" activeCell="C67" sqref="C67"/>
    </sheetView>
  </sheetViews>
  <sheetFormatPr baseColWidth="10" defaultColWidth="12.5" defaultRowHeight="16"/>
  <cols>
    <col min="1" max="1" width="5.33203125" style="286" customWidth="1"/>
    <col min="2" max="2" width="12.5" style="282"/>
    <col min="3" max="3" width="23.5" style="282" customWidth="1"/>
    <col min="4" max="8" width="12.5" style="282"/>
    <col min="9" max="9" width="19" style="282" customWidth="1"/>
    <col min="10" max="16384" width="12.5" style="282"/>
  </cols>
  <sheetData>
    <row r="1" spans="1:10">
      <c r="A1" s="378" t="s">
        <v>1351</v>
      </c>
      <c r="B1" s="378"/>
      <c r="C1" s="378"/>
      <c r="D1" s="298">
        <v>0.06</v>
      </c>
      <c r="E1" s="298">
        <v>7.0000000000000007E-2</v>
      </c>
      <c r="F1" s="298">
        <v>0.09</v>
      </c>
      <c r="G1" s="299">
        <v>0.1</v>
      </c>
      <c r="H1" s="281"/>
      <c r="I1" s="281"/>
      <c r="J1" s="281"/>
    </row>
    <row r="2" spans="1:10" ht="19" customHeight="1">
      <c r="A2" s="300"/>
      <c r="B2" s="301"/>
      <c r="C2" s="302"/>
      <c r="D2" s="379" t="s">
        <v>1352</v>
      </c>
      <c r="E2" s="380"/>
      <c r="F2" s="380"/>
      <c r="G2" s="381"/>
      <c r="H2" s="281"/>
      <c r="I2" s="281"/>
      <c r="J2" s="281"/>
    </row>
    <row r="3" spans="1:10" s="284" customFormat="1" ht="19" customHeight="1">
      <c r="A3" s="382" t="s">
        <v>1353</v>
      </c>
      <c r="B3" s="382"/>
      <c r="C3" s="303" t="s">
        <v>1354</v>
      </c>
      <c r="D3" s="303">
        <v>2015</v>
      </c>
      <c r="E3" s="303">
        <v>2016</v>
      </c>
      <c r="F3" s="303">
        <v>2017</v>
      </c>
      <c r="G3" s="303">
        <v>2018</v>
      </c>
      <c r="H3" s="283"/>
    </row>
    <row r="4" spans="1:10">
      <c r="A4" s="304">
        <v>1</v>
      </c>
      <c r="B4" s="305" t="s">
        <v>1355</v>
      </c>
      <c r="C4" s="306">
        <v>181014</v>
      </c>
      <c r="D4" s="307">
        <f t="shared" ref="D4:G23" si="0">D$1*$C4</f>
        <v>10860.84</v>
      </c>
      <c r="E4" s="307">
        <f t="shared" si="0"/>
        <v>12670.980000000001</v>
      </c>
      <c r="F4" s="307">
        <f t="shared" si="0"/>
        <v>16291.26</v>
      </c>
      <c r="G4" s="307">
        <f t="shared" si="0"/>
        <v>18101.400000000001</v>
      </c>
      <c r="H4" s="287" t="s">
        <v>1448</v>
      </c>
      <c r="I4" s="281"/>
      <c r="J4" s="281"/>
    </row>
    <row r="5" spans="1:10">
      <c r="A5" s="304">
        <v>2</v>
      </c>
      <c r="B5" s="305" t="s">
        <v>1396</v>
      </c>
      <c r="C5" s="308">
        <v>297149</v>
      </c>
      <c r="D5" s="307">
        <f t="shared" si="0"/>
        <v>17828.939999999999</v>
      </c>
      <c r="E5" s="307">
        <f t="shared" si="0"/>
        <v>20800.43</v>
      </c>
      <c r="F5" s="307">
        <f t="shared" si="0"/>
        <v>26743.41</v>
      </c>
      <c r="G5" s="307">
        <f t="shared" si="0"/>
        <v>29714.9</v>
      </c>
      <c r="H5" s="281"/>
      <c r="I5" s="281"/>
      <c r="J5" s="281"/>
    </row>
    <row r="6" spans="1:10">
      <c r="A6" s="304">
        <v>3</v>
      </c>
      <c r="B6" s="305" t="s">
        <v>1356</v>
      </c>
      <c r="C6" s="308">
        <v>403112</v>
      </c>
      <c r="D6" s="307">
        <f t="shared" si="0"/>
        <v>24186.719999999998</v>
      </c>
      <c r="E6" s="307">
        <f t="shared" si="0"/>
        <v>28217.840000000004</v>
      </c>
      <c r="F6" s="307">
        <f t="shared" si="0"/>
        <v>36280.080000000002</v>
      </c>
      <c r="G6" s="307">
        <f t="shared" si="0"/>
        <v>40311.200000000004</v>
      </c>
      <c r="H6" s="281"/>
      <c r="I6" s="281"/>
      <c r="J6" s="281"/>
    </row>
    <row r="7" spans="1:10">
      <c r="A7" s="304">
        <v>4</v>
      </c>
      <c r="B7" s="305" t="s">
        <v>1357</v>
      </c>
      <c r="C7" s="308">
        <v>352999</v>
      </c>
      <c r="D7" s="307">
        <f t="shared" si="0"/>
        <v>21179.94</v>
      </c>
      <c r="E7" s="307">
        <f t="shared" si="0"/>
        <v>24709.930000000004</v>
      </c>
      <c r="F7" s="307">
        <f t="shared" si="0"/>
        <v>31769.91</v>
      </c>
      <c r="G7" s="307">
        <f t="shared" si="0"/>
        <v>35299.9</v>
      </c>
      <c r="I7" s="281"/>
      <c r="J7" s="281"/>
    </row>
    <row r="8" spans="1:10">
      <c r="A8" s="304">
        <v>5</v>
      </c>
      <c r="B8" s="305" t="s">
        <v>1155</v>
      </c>
      <c r="C8" s="308">
        <v>621007</v>
      </c>
      <c r="D8" s="307">
        <f t="shared" si="0"/>
        <v>37260.42</v>
      </c>
      <c r="E8" s="307">
        <f t="shared" si="0"/>
        <v>43470.490000000005</v>
      </c>
      <c r="F8" s="307">
        <f t="shared" si="0"/>
        <v>55890.63</v>
      </c>
      <c r="G8" s="307">
        <f t="shared" si="0"/>
        <v>62100.700000000004</v>
      </c>
      <c r="H8" s="285"/>
      <c r="I8" s="281"/>
      <c r="J8" s="281"/>
    </row>
    <row r="9" spans="1:10">
      <c r="A9" s="304">
        <v>6</v>
      </c>
      <c r="B9" s="305" t="s">
        <v>1392</v>
      </c>
      <c r="C9" s="308">
        <v>655724</v>
      </c>
      <c r="D9" s="307">
        <f t="shared" si="0"/>
        <v>39343.439999999995</v>
      </c>
      <c r="E9" s="307">
        <f t="shared" si="0"/>
        <v>45900.680000000008</v>
      </c>
      <c r="F9" s="307">
        <f t="shared" si="0"/>
        <v>59015.159999999996</v>
      </c>
      <c r="G9" s="307">
        <f t="shared" si="0"/>
        <v>65572.400000000009</v>
      </c>
      <c r="H9" s="281"/>
      <c r="I9" s="281"/>
      <c r="J9" s="281"/>
    </row>
    <row r="10" spans="1:10">
      <c r="A10" s="304">
        <v>7</v>
      </c>
      <c r="B10" s="305" t="s">
        <v>924</v>
      </c>
      <c r="C10" s="308">
        <v>211753</v>
      </c>
      <c r="D10" s="307">
        <f t="shared" si="0"/>
        <v>12705.18</v>
      </c>
      <c r="E10" s="307">
        <f t="shared" si="0"/>
        <v>14822.710000000001</v>
      </c>
      <c r="F10" s="307">
        <f t="shared" si="0"/>
        <v>19057.77</v>
      </c>
      <c r="G10" s="307">
        <f t="shared" si="0"/>
        <v>21175.300000000003</v>
      </c>
      <c r="H10" s="281"/>
      <c r="I10" s="281"/>
      <c r="J10" s="281"/>
    </row>
    <row r="11" spans="1:10">
      <c r="A11" s="304">
        <v>8</v>
      </c>
      <c r="B11" s="305" t="s">
        <v>1404</v>
      </c>
      <c r="C11" s="308">
        <v>120738</v>
      </c>
      <c r="D11" s="307">
        <f t="shared" si="0"/>
        <v>7244.28</v>
      </c>
      <c r="E11" s="307">
        <f t="shared" si="0"/>
        <v>8451.6600000000017</v>
      </c>
      <c r="F11" s="307">
        <f t="shared" si="0"/>
        <v>10866.42</v>
      </c>
      <c r="G11" s="307">
        <f t="shared" si="0"/>
        <v>12073.800000000001</v>
      </c>
      <c r="H11" s="281"/>
      <c r="I11" s="281"/>
      <c r="J11" s="281"/>
    </row>
    <row r="12" spans="1:10">
      <c r="A12" s="304">
        <v>9</v>
      </c>
      <c r="B12" s="305" t="s">
        <v>1394</v>
      </c>
      <c r="C12" s="308">
        <v>186530</v>
      </c>
      <c r="D12" s="307">
        <f t="shared" si="0"/>
        <v>11191.8</v>
      </c>
      <c r="E12" s="307">
        <f t="shared" si="0"/>
        <v>13057.1</v>
      </c>
      <c r="F12" s="307">
        <f t="shared" si="0"/>
        <v>16787.7</v>
      </c>
      <c r="G12" s="307">
        <f t="shared" si="0"/>
        <v>18653</v>
      </c>
      <c r="H12" s="281"/>
      <c r="I12" s="281"/>
      <c r="J12" s="281"/>
    </row>
    <row r="13" spans="1:10">
      <c r="A13" s="304">
        <v>10</v>
      </c>
      <c r="B13" s="305" t="s">
        <v>1381</v>
      </c>
      <c r="C13" s="308">
        <v>190788</v>
      </c>
      <c r="D13" s="307">
        <f t="shared" si="0"/>
        <v>11447.279999999999</v>
      </c>
      <c r="E13" s="307">
        <f t="shared" si="0"/>
        <v>13355.160000000002</v>
      </c>
      <c r="F13" s="307">
        <f t="shared" si="0"/>
        <v>17170.919999999998</v>
      </c>
      <c r="G13" s="307">
        <f t="shared" si="0"/>
        <v>19078.8</v>
      </c>
      <c r="H13" s="281"/>
      <c r="I13" s="281"/>
      <c r="J13" s="281"/>
    </row>
    <row r="14" spans="1:10">
      <c r="A14" s="304">
        <v>11</v>
      </c>
      <c r="B14" s="305" t="s">
        <v>1405</v>
      </c>
      <c r="C14" s="308">
        <v>230592</v>
      </c>
      <c r="D14" s="307">
        <f t="shared" si="0"/>
        <v>13835.519999999999</v>
      </c>
      <c r="E14" s="307">
        <f t="shared" si="0"/>
        <v>16141.440000000002</v>
      </c>
      <c r="F14" s="307">
        <f t="shared" si="0"/>
        <v>20753.28</v>
      </c>
      <c r="G14" s="307">
        <f t="shared" si="0"/>
        <v>23059.200000000001</v>
      </c>
      <c r="H14" s="281"/>
      <c r="I14" s="281"/>
      <c r="J14" s="281"/>
    </row>
    <row r="15" spans="1:10">
      <c r="A15" s="304">
        <v>12</v>
      </c>
      <c r="B15" s="305" t="s">
        <v>1390</v>
      </c>
      <c r="C15" s="308">
        <v>135939</v>
      </c>
      <c r="D15" s="307">
        <f t="shared" si="0"/>
        <v>8156.34</v>
      </c>
      <c r="E15" s="307">
        <f t="shared" si="0"/>
        <v>9515.7300000000014</v>
      </c>
      <c r="F15" s="307">
        <f t="shared" si="0"/>
        <v>12234.51</v>
      </c>
      <c r="G15" s="307">
        <f t="shared" si="0"/>
        <v>13593.900000000001</v>
      </c>
      <c r="H15" s="281"/>
      <c r="I15" s="281"/>
      <c r="J15" s="281"/>
    </row>
    <row r="16" spans="1:10">
      <c r="A16" s="304">
        <v>13</v>
      </c>
      <c r="B16" s="305" t="s">
        <v>1391</v>
      </c>
      <c r="C16" s="308">
        <v>133692</v>
      </c>
      <c r="D16" s="307">
        <f t="shared" si="0"/>
        <v>8021.5199999999995</v>
      </c>
      <c r="E16" s="307">
        <f t="shared" si="0"/>
        <v>9358.44</v>
      </c>
      <c r="F16" s="307">
        <f t="shared" si="0"/>
        <v>12032.279999999999</v>
      </c>
      <c r="G16" s="307">
        <f t="shared" si="0"/>
        <v>13369.2</v>
      </c>
      <c r="H16" s="281"/>
      <c r="I16" s="281"/>
      <c r="J16" s="281"/>
    </row>
    <row r="17" spans="1:10">
      <c r="A17" s="304">
        <v>14</v>
      </c>
      <c r="B17" s="305" t="s">
        <v>1427</v>
      </c>
      <c r="C17" s="308">
        <v>328745</v>
      </c>
      <c r="D17" s="307">
        <f t="shared" si="0"/>
        <v>19724.7</v>
      </c>
      <c r="E17" s="307">
        <f t="shared" si="0"/>
        <v>23012.15</v>
      </c>
      <c r="F17" s="307">
        <f t="shared" si="0"/>
        <v>29587.05</v>
      </c>
      <c r="G17" s="307">
        <f t="shared" si="0"/>
        <v>32874.5</v>
      </c>
      <c r="H17" s="281"/>
      <c r="I17" s="281"/>
      <c r="J17" s="281"/>
    </row>
    <row r="18" spans="1:10">
      <c r="A18" s="304">
        <v>15</v>
      </c>
      <c r="B18" s="305" t="s">
        <v>1387</v>
      </c>
      <c r="C18" s="308">
        <v>287394</v>
      </c>
      <c r="D18" s="307">
        <f t="shared" si="0"/>
        <v>17243.64</v>
      </c>
      <c r="E18" s="307">
        <f t="shared" si="0"/>
        <v>20117.580000000002</v>
      </c>
      <c r="F18" s="307">
        <f t="shared" si="0"/>
        <v>25865.46</v>
      </c>
      <c r="G18" s="307">
        <f t="shared" si="0"/>
        <v>28739.4</v>
      </c>
      <c r="H18" s="281"/>
      <c r="I18" s="281"/>
      <c r="J18" s="281"/>
    </row>
    <row r="19" spans="1:10">
      <c r="A19" s="304">
        <v>16</v>
      </c>
      <c r="B19" s="305" t="s">
        <v>1358</v>
      </c>
      <c r="C19" s="308">
        <v>523972</v>
      </c>
      <c r="D19" s="307">
        <f t="shared" si="0"/>
        <v>31438.32</v>
      </c>
      <c r="E19" s="307">
        <f t="shared" si="0"/>
        <v>36678.04</v>
      </c>
      <c r="F19" s="307">
        <f t="shared" si="0"/>
        <v>47157.479999999996</v>
      </c>
      <c r="G19" s="307">
        <f t="shared" si="0"/>
        <v>52397.200000000004</v>
      </c>
      <c r="H19" s="281"/>
      <c r="I19" s="281"/>
      <c r="J19" s="281"/>
    </row>
    <row r="20" spans="1:10">
      <c r="A20" s="304">
        <v>17</v>
      </c>
      <c r="B20" s="305" t="s">
        <v>1406</v>
      </c>
      <c r="C20" s="308">
        <v>637592</v>
      </c>
      <c r="D20" s="307">
        <f t="shared" si="0"/>
        <v>38255.519999999997</v>
      </c>
      <c r="E20" s="307">
        <f t="shared" si="0"/>
        <v>44631.44</v>
      </c>
      <c r="F20" s="307">
        <f t="shared" si="0"/>
        <v>57383.28</v>
      </c>
      <c r="G20" s="307">
        <f t="shared" si="0"/>
        <v>63759.200000000004</v>
      </c>
      <c r="H20" s="281"/>
    </row>
    <row r="21" spans="1:10">
      <c r="A21" s="304">
        <v>18</v>
      </c>
      <c r="B21" s="305" t="s">
        <v>1398</v>
      </c>
      <c r="C21" s="308">
        <v>432845</v>
      </c>
      <c r="D21" s="307">
        <f t="shared" si="0"/>
        <v>25970.7</v>
      </c>
      <c r="E21" s="307">
        <f t="shared" si="0"/>
        <v>30299.15</v>
      </c>
      <c r="F21" s="307">
        <f t="shared" si="0"/>
        <v>38956.049999999996</v>
      </c>
      <c r="G21" s="307">
        <f t="shared" si="0"/>
        <v>43284.5</v>
      </c>
      <c r="H21" s="281"/>
    </row>
    <row r="22" spans="1:10">
      <c r="A22" s="304">
        <v>19</v>
      </c>
      <c r="B22" s="305" t="s">
        <v>1407</v>
      </c>
      <c r="C22" s="308">
        <v>635782</v>
      </c>
      <c r="D22" s="307">
        <f t="shared" si="0"/>
        <v>38146.92</v>
      </c>
      <c r="E22" s="307">
        <f t="shared" si="0"/>
        <v>44504.740000000005</v>
      </c>
      <c r="F22" s="307">
        <f t="shared" si="0"/>
        <v>57220.38</v>
      </c>
      <c r="G22" s="307">
        <f t="shared" si="0"/>
        <v>63578.200000000004</v>
      </c>
    </row>
    <row r="23" spans="1:10">
      <c r="A23" s="304">
        <v>20</v>
      </c>
      <c r="B23" s="305" t="s">
        <v>1359</v>
      </c>
      <c r="C23" s="308">
        <v>209674</v>
      </c>
      <c r="D23" s="307">
        <f t="shared" si="0"/>
        <v>12580.439999999999</v>
      </c>
      <c r="E23" s="307">
        <f t="shared" si="0"/>
        <v>14677.180000000002</v>
      </c>
      <c r="F23" s="307">
        <f t="shared" si="0"/>
        <v>18870.66</v>
      </c>
      <c r="G23" s="307">
        <f t="shared" si="0"/>
        <v>20967.400000000001</v>
      </c>
    </row>
    <row r="24" spans="1:10">
      <c r="A24" s="304">
        <v>21</v>
      </c>
      <c r="B24" s="305" t="s">
        <v>1360</v>
      </c>
      <c r="C24" s="308">
        <v>270067</v>
      </c>
      <c r="D24" s="307">
        <f t="shared" ref="D24:G43" si="1">D$1*$C24</f>
        <v>16204.019999999999</v>
      </c>
      <c r="E24" s="307">
        <f t="shared" si="1"/>
        <v>18904.690000000002</v>
      </c>
      <c r="F24" s="307">
        <f t="shared" si="1"/>
        <v>24306.03</v>
      </c>
      <c r="G24" s="307">
        <f t="shared" si="1"/>
        <v>27006.7</v>
      </c>
    </row>
    <row r="25" spans="1:10">
      <c r="A25" s="304">
        <v>22</v>
      </c>
      <c r="B25" s="305" t="s">
        <v>1411</v>
      </c>
      <c r="C25" s="308">
        <v>720149</v>
      </c>
      <c r="D25" s="307">
        <f t="shared" si="1"/>
        <v>43208.939999999995</v>
      </c>
      <c r="E25" s="307">
        <f t="shared" si="1"/>
        <v>50410.430000000008</v>
      </c>
      <c r="F25" s="307">
        <f t="shared" si="1"/>
        <v>64813.409999999996</v>
      </c>
      <c r="G25" s="307">
        <f t="shared" si="1"/>
        <v>72014.900000000009</v>
      </c>
    </row>
    <row r="26" spans="1:10">
      <c r="A26" s="304">
        <v>23</v>
      </c>
      <c r="B26" s="305" t="s">
        <v>1395</v>
      </c>
      <c r="C26" s="308">
        <v>635782</v>
      </c>
      <c r="D26" s="307">
        <f t="shared" si="1"/>
        <v>38146.92</v>
      </c>
      <c r="E26" s="307">
        <f t="shared" si="1"/>
        <v>44504.740000000005</v>
      </c>
      <c r="F26" s="307">
        <f t="shared" si="1"/>
        <v>57220.38</v>
      </c>
      <c r="G26" s="307">
        <f t="shared" si="1"/>
        <v>63578.200000000004</v>
      </c>
    </row>
    <row r="27" spans="1:10">
      <c r="A27" s="304">
        <v>24</v>
      </c>
      <c r="B27" s="305" t="s">
        <v>1408</v>
      </c>
      <c r="C27" s="308">
        <v>209674</v>
      </c>
      <c r="D27" s="307">
        <f t="shared" si="1"/>
        <v>12580.439999999999</v>
      </c>
      <c r="E27" s="307">
        <f t="shared" si="1"/>
        <v>14677.180000000002</v>
      </c>
      <c r="F27" s="307">
        <f t="shared" si="1"/>
        <v>18870.66</v>
      </c>
      <c r="G27" s="307">
        <f t="shared" si="1"/>
        <v>20967.400000000001</v>
      </c>
    </row>
    <row r="28" spans="1:10">
      <c r="A28" s="304">
        <v>25</v>
      </c>
      <c r="B28" s="305" t="s">
        <v>1409</v>
      </c>
      <c r="C28" s="308">
        <v>270067</v>
      </c>
      <c r="D28" s="307">
        <f t="shared" si="1"/>
        <v>16204.019999999999</v>
      </c>
      <c r="E28" s="307">
        <f t="shared" si="1"/>
        <v>18904.690000000002</v>
      </c>
      <c r="F28" s="307">
        <f t="shared" si="1"/>
        <v>24306.03</v>
      </c>
      <c r="G28" s="307">
        <f t="shared" si="1"/>
        <v>27006.7</v>
      </c>
    </row>
    <row r="29" spans="1:10">
      <c r="A29" s="304">
        <v>26</v>
      </c>
      <c r="B29" s="305" t="s">
        <v>1410</v>
      </c>
      <c r="C29" s="308">
        <v>720149</v>
      </c>
      <c r="D29" s="307">
        <f t="shared" si="1"/>
        <v>43208.939999999995</v>
      </c>
      <c r="E29" s="307">
        <f t="shared" si="1"/>
        <v>50410.430000000008</v>
      </c>
      <c r="F29" s="307">
        <f t="shared" si="1"/>
        <v>64813.409999999996</v>
      </c>
      <c r="G29" s="307">
        <f t="shared" si="1"/>
        <v>72014.900000000009</v>
      </c>
    </row>
    <row r="30" spans="1:10">
      <c r="A30" s="304">
        <v>27</v>
      </c>
      <c r="B30" s="305" t="s">
        <v>1377</v>
      </c>
      <c r="C30" s="308">
        <v>707761</v>
      </c>
      <c r="D30" s="307">
        <f t="shared" si="1"/>
        <v>42465.659999999996</v>
      </c>
      <c r="E30" s="307">
        <f t="shared" si="1"/>
        <v>49543.270000000004</v>
      </c>
      <c r="F30" s="307">
        <f t="shared" si="1"/>
        <v>63698.49</v>
      </c>
      <c r="G30" s="307">
        <f t="shared" si="1"/>
        <v>70776.100000000006</v>
      </c>
    </row>
    <row r="31" spans="1:10">
      <c r="A31" s="304">
        <v>28</v>
      </c>
      <c r="B31" s="305" t="s">
        <v>1412</v>
      </c>
      <c r="C31" s="308">
        <v>183010</v>
      </c>
      <c r="D31" s="307">
        <f t="shared" si="1"/>
        <v>10980.6</v>
      </c>
      <c r="E31" s="307">
        <f t="shared" si="1"/>
        <v>12810.7</v>
      </c>
      <c r="F31" s="307">
        <f t="shared" si="1"/>
        <v>16470.899999999998</v>
      </c>
      <c r="G31" s="307">
        <f t="shared" si="1"/>
        <v>18301</v>
      </c>
    </row>
    <row r="32" spans="1:10">
      <c r="A32" s="304">
        <v>29</v>
      </c>
      <c r="B32" s="305" t="s">
        <v>1380</v>
      </c>
      <c r="C32" s="308">
        <v>657380</v>
      </c>
      <c r="D32" s="307">
        <f t="shared" si="1"/>
        <v>39442.799999999996</v>
      </c>
      <c r="E32" s="307">
        <f t="shared" si="1"/>
        <v>46016.600000000006</v>
      </c>
      <c r="F32" s="307">
        <f t="shared" si="1"/>
        <v>59164.2</v>
      </c>
      <c r="G32" s="307">
        <f t="shared" si="1"/>
        <v>65738</v>
      </c>
    </row>
    <row r="33" spans="1:7">
      <c r="A33" s="304">
        <v>30</v>
      </c>
      <c r="B33" s="305" t="s">
        <v>1413</v>
      </c>
      <c r="C33" s="308">
        <v>325941</v>
      </c>
      <c r="D33" s="307">
        <f t="shared" si="1"/>
        <v>19556.46</v>
      </c>
      <c r="E33" s="307">
        <f t="shared" si="1"/>
        <v>22815.870000000003</v>
      </c>
      <c r="F33" s="307">
        <f t="shared" si="1"/>
        <v>29334.69</v>
      </c>
      <c r="G33" s="307">
        <f t="shared" si="1"/>
        <v>32594.100000000002</v>
      </c>
    </row>
    <row r="34" spans="1:7">
      <c r="A34" s="304">
        <v>31</v>
      </c>
      <c r="B34" s="305" t="s">
        <v>1198</v>
      </c>
      <c r="C34" s="308">
        <v>142280</v>
      </c>
      <c r="D34" s="307">
        <f t="shared" si="1"/>
        <v>8536.7999999999993</v>
      </c>
      <c r="E34" s="307">
        <f t="shared" si="1"/>
        <v>9959.6</v>
      </c>
      <c r="F34" s="307">
        <f t="shared" si="1"/>
        <v>12805.199999999999</v>
      </c>
      <c r="G34" s="307">
        <f t="shared" si="1"/>
        <v>14228</v>
      </c>
    </row>
    <row r="35" spans="1:7">
      <c r="A35" s="304">
        <v>32</v>
      </c>
      <c r="B35" s="305" t="s">
        <v>1416</v>
      </c>
      <c r="C35" s="308">
        <v>454160</v>
      </c>
      <c r="D35" s="307">
        <f t="shared" si="1"/>
        <v>27249.599999999999</v>
      </c>
      <c r="E35" s="307">
        <f t="shared" si="1"/>
        <v>31791.200000000004</v>
      </c>
      <c r="F35" s="307">
        <f t="shared" si="1"/>
        <v>40874.400000000001</v>
      </c>
      <c r="G35" s="307">
        <f t="shared" si="1"/>
        <v>45416</v>
      </c>
    </row>
    <row r="36" spans="1:7">
      <c r="A36" s="304">
        <v>33</v>
      </c>
      <c r="B36" s="305" t="s">
        <v>1418</v>
      </c>
      <c r="C36" s="308">
        <v>761143</v>
      </c>
      <c r="D36" s="307">
        <f t="shared" si="1"/>
        <v>45668.58</v>
      </c>
      <c r="E36" s="307">
        <f t="shared" si="1"/>
        <v>53280.01</v>
      </c>
      <c r="F36" s="307">
        <f t="shared" si="1"/>
        <v>68502.87</v>
      </c>
      <c r="G36" s="307">
        <f t="shared" si="1"/>
        <v>76114.3</v>
      </c>
    </row>
    <row r="37" spans="1:7">
      <c r="A37" s="304">
        <v>34</v>
      </c>
      <c r="B37" s="305" t="s">
        <v>1417</v>
      </c>
      <c r="C37" s="308">
        <v>493056</v>
      </c>
      <c r="D37" s="307">
        <f t="shared" si="1"/>
        <v>29583.360000000001</v>
      </c>
      <c r="E37" s="307">
        <f t="shared" si="1"/>
        <v>34513.920000000006</v>
      </c>
      <c r="F37" s="307">
        <f t="shared" si="1"/>
        <v>44375.040000000001</v>
      </c>
      <c r="G37" s="307">
        <f t="shared" si="1"/>
        <v>49305.600000000006</v>
      </c>
    </row>
    <row r="38" spans="1:7">
      <c r="A38" s="304">
        <v>35</v>
      </c>
      <c r="B38" s="305" t="s">
        <v>878</v>
      </c>
      <c r="C38" s="308">
        <v>252295</v>
      </c>
      <c r="D38" s="307">
        <f t="shared" si="1"/>
        <v>15137.699999999999</v>
      </c>
      <c r="E38" s="307">
        <f t="shared" si="1"/>
        <v>17660.650000000001</v>
      </c>
      <c r="F38" s="307">
        <f t="shared" si="1"/>
        <v>22706.55</v>
      </c>
      <c r="G38" s="307">
        <f t="shared" si="1"/>
        <v>25229.5</v>
      </c>
    </row>
    <row r="39" spans="1:7">
      <c r="A39" s="304">
        <v>36</v>
      </c>
      <c r="B39" s="305" t="s">
        <v>1386</v>
      </c>
      <c r="C39" s="308">
        <v>160359</v>
      </c>
      <c r="D39" s="307">
        <f t="shared" si="1"/>
        <v>9621.5399999999991</v>
      </c>
      <c r="E39" s="307">
        <f t="shared" si="1"/>
        <v>11225.130000000001</v>
      </c>
      <c r="F39" s="307">
        <f t="shared" si="1"/>
        <v>14432.31</v>
      </c>
      <c r="G39" s="307">
        <f t="shared" si="1"/>
        <v>16035.900000000001</v>
      </c>
    </row>
    <row r="40" spans="1:7">
      <c r="A40" s="304">
        <v>37</v>
      </c>
      <c r="B40" s="305" t="s">
        <v>1420</v>
      </c>
      <c r="C40" s="308">
        <v>662119</v>
      </c>
      <c r="D40" s="307">
        <f t="shared" si="1"/>
        <v>39727.14</v>
      </c>
      <c r="E40" s="307">
        <f t="shared" si="1"/>
        <v>46348.33</v>
      </c>
      <c r="F40" s="307">
        <f t="shared" si="1"/>
        <v>59590.71</v>
      </c>
      <c r="G40" s="307">
        <f t="shared" si="1"/>
        <v>66211.900000000009</v>
      </c>
    </row>
    <row r="41" spans="1:7">
      <c r="A41" s="304">
        <v>38</v>
      </c>
      <c r="B41" s="305" t="s">
        <v>1419</v>
      </c>
      <c r="C41" s="308">
        <v>273341</v>
      </c>
      <c r="D41" s="307">
        <f t="shared" si="1"/>
        <v>16400.46</v>
      </c>
      <c r="E41" s="307">
        <f t="shared" si="1"/>
        <v>19133.870000000003</v>
      </c>
      <c r="F41" s="307">
        <f t="shared" si="1"/>
        <v>24600.69</v>
      </c>
      <c r="G41" s="307">
        <f t="shared" si="1"/>
        <v>27334.100000000002</v>
      </c>
    </row>
    <row r="42" spans="1:7">
      <c r="A42" s="304">
        <v>39</v>
      </c>
      <c r="B42" s="305" t="s">
        <v>1423</v>
      </c>
      <c r="C42" s="308">
        <v>659262</v>
      </c>
      <c r="D42" s="307">
        <f t="shared" si="1"/>
        <v>39555.72</v>
      </c>
      <c r="E42" s="307">
        <f t="shared" si="1"/>
        <v>46148.340000000004</v>
      </c>
      <c r="F42" s="307">
        <f t="shared" si="1"/>
        <v>59333.579999999994</v>
      </c>
      <c r="G42" s="307">
        <f t="shared" si="1"/>
        <v>65926.2</v>
      </c>
    </row>
    <row r="43" spans="1:7">
      <c r="A43" s="304">
        <v>40</v>
      </c>
      <c r="B43" s="305" t="s">
        <v>1422</v>
      </c>
      <c r="C43" s="308">
        <v>372647</v>
      </c>
      <c r="D43" s="307">
        <f t="shared" si="1"/>
        <v>22358.82</v>
      </c>
      <c r="E43" s="307">
        <f t="shared" si="1"/>
        <v>26085.29</v>
      </c>
      <c r="F43" s="307">
        <f t="shared" si="1"/>
        <v>33538.229999999996</v>
      </c>
      <c r="G43" s="307">
        <f t="shared" si="1"/>
        <v>37264.700000000004</v>
      </c>
    </row>
    <row r="44" spans="1:7">
      <c r="A44" s="304">
        <v>41</v>
      </c>
      <c r="B44" s="305" t="s">
        <v>1421</v>
      </c>
      <c r="C44" s="308">
        <v>232273</v>
      </c>
      <c r="D44" s="307">
        <f t="shared" ref="D44:G63" si="2">D$1*$C44</f>
        <v>13936.38</v>
      </c>
      <c r="E44" s="307">
        <f t="shared" si="2"/>
        <v>16259.110000000002</v>
      </c>
      <c r="F44" s="307">
        <f t="shared" si="2"/>
        <v>20904.57</v>
      </c>
      <c r="G44" s="307">
        <f t="shared" si="2"/>
        <v>23227.300000000003</v>
      </c>
    </row>
    <row r="45" spans="1:7">
      <c r="A45" s="304">
        <v>42</v>
      </c>
      <c r="B45" s="305" t="s">
        <v>1426</v>
      </c>
      <c r="C45" s="308">
        <v>306319</v>
      </c>
      <c r="D45" s="307">
        <f t="shared" si="2"/>
        <v>18379.14</v>
      </c>
      <c r="E45" s="307">
        <f t="shared" si="2"/>
        <v>21442.33</v>
      </c>
      <c r="F45" s="307">
        <f t="shared" si="2"/>
        <v>27568.71</v>
      </c>
      <c r="G45" s="307">
        <f t="shared" si="2"/>
        <v>30631.9</v>
      </c>
    </row>
    <row r="46" spans="1:7">
      <c r="A46" s="304">
        <v>43</v>
      </c>
      <c r="B46" s="305" t="s">
        <v>1399</v>
      </c>
      <c r="C46" s="308">
        <v>201467</v>
      </c>
      <c r="D46" s="307">
        <f t="shared" si="2"/>
        <v>12088.02</v>
      </c>
      <c r="E46" s="307">
        <f t="shared" si="2"/>
        <v>14102.69</v>
      </c>
      <c r="F46" s="307">
        <f t="shared" si="2"/>
        <v>18132.03</v>
      </c>
      <c r="G46" s="307">
        <f t="shared" si="2"/>
        <v>20146.7</v>
      </c>
    </row>
    <row r="47" spans="1:7">
      <c r="A47" s="304">
        <v>44</v>
      </c>
      <c r="B47" s="305" t="s">
        <v>1383</v>
      </c>
      <c r="C47" s="308">
        <v>723003</v>
      </c>
      <c r="D47" s="307">
        <f t="shared" si="2"/>
        <v>43380.18</v>
      </c>
      <c r="E47" s="307">
        <f t="shared" si="2"/>
        <v>50610.210000000006</v>
      </c>
      <c r="F47" s="307">
        <f t="shared" si="2"/>
        <v>65070.27</v>
      </c>
      <c r="G47" s="307">
        <f t="shared" si="2"/>
        <v>72300.3</v>
      </c>
    </row>
    <row r="48" spans="1:7">
      <c r="A48" s="304">
        <v>45</v>
      </c>
      <c r="B48" s="305" t="s">
        <v>1388</v>
      </c>
      <c r="C48" s="308">
        <v>610405</v>
      </c>
      <c r="D48" s="307">
        <f t="shared" si="2"/>
        <v>36624.299999999996</v>
      </c>
      <c r="E48" s="307">
        <f t="shared" si="2"/>
        <v>42728.350000000006</v>
      </c>
      <c r="F48" s="307">
        <f t="shared" si="2"/>
        <v>54936.45</v>
      </c>
      <c r="G48" s="307">
        <f t="shared" si="2"/>
        <v>61040.5</v>
      </c>
    </row>
    <row r="49" spans="1:7">
      <c r="A49" s="304">
        <v>46</v>
      </c>
      <c r="B49" s="305" t="s">
        <v>1361</v>
      </c>
      <c r="C49" s="308">
        <v>645546</v>
      </c>
      <c r="D49" s="307">
        <f t="shared" si="2"/>
        <v>38732.76</v>
      </c>
      <c r="E49" s="307">
        <f t="shared" si="2"/>
        <v>45188.22</v>
      </c>
      <c r="F49" s="307">
        <f t="shared" si="2"/>
        <v>58099.14</v>
      </c>
      <c r="G49" s="307">
        <f t="shared" si="2"/>
        <v>64554.600000000006</v>
      </c>
    </row>
    <row r="50" spans="1:7">
      <c r="A50" s="304">
        <v>47</v>
      </c>
      <c r="B50" s="305" t="s">
        <v>1361</v>
      </c>
      <c r="C50" s="308">
        <v>543272</v>
      </c>
      <c r="D50" s="307">
        <f t="shared" si="2"/>
        <v>32596.32</v>
      </c>
      <c r="E50" s="307">
        <f t="shared" si="2"/>
        <v>38029.040000000001</v>
      </c>
      <c r="F50" s="307">
        <f t="shared" si="2"/>
        <v>48894.479999999996</v>
      </c>
      <c r="G50" s="307">
        <f t="shared" si="2"/>
        <v>54327.200000000004</v>
      </c>
    </row>
    <row r="51" spans="1:7">
      <c r="A51" s="304">
        <v>48</v>
      </c>
      <c r="B51" s="305" t="s">
        <v>1189</v>
      </c>
      <c r="C51" s="308">
        <v>536571</v>
      </c>
      <c r="D51" s="307">
        <f t="shared" si="2"/>
        <v>32194.26</v>
      </c>
      <c r="E51" s="307">
        <f t="shared" si="2"/>
        <v>37559.97</v>
      </c>
      <c r="F51" s="307">
        <f t="shared" si="2"/>
        <v>48291.39</v>
      </c>
      <c r="G51" s="307">
        <f t="shared" si="2"/>
        <v>53657.100000000006</v>
      </c>
    </row>
    <row r="52" spans="1:7">
      <c r="A52" s="304">
        <v>49</v>
      </c>
      <c r="B52" s="305" t="s">
        <v>1362</v>
      </c>
      <c r="C52" s="308">
        <v>376076</v>
      </c>
      <c r="D52" s="307">
        <f t="shared" si="2"/>
        <v>22564.559999999998</v>
      </c>
      <c r="E52" s="307">
        <f t="shared" si="2"/>
        <v>26325.320000000003</v>
      </c>
      <c r="F52" s="307">
        <f t="shared" si="2"/>
        <v>33846.839999999997</v>
      </c>
      <c r="G52" s="307">
        <f t="shared" si="2"/>
        <v>37607.599999999999</v>
      </c>
    </row>
    <row r="53" spans="1:7">
      <c r="A53" s="304">
        <v>50</v>
      </c>
      <c r="B53" s="305" t="s">
        <v>1363</v>
      </c>
      <c r="C53" s="308">
        <v>141375</v>
      </c>
      <c r="D53" s="307">
        <f t="shared" si="2"/>
        <v>8482.5</v>
      </c>
      <c r="E53" s="307">
        <f t="shared" si="2"/>
        <v>9896.2500000000018</v>
      </c>
      <c r="F53" s="307">
        <f t="shared" si="2"/>
        <v>12723.75</v>
      </c>
      <c r="G53" s="307">
        <f t="shared" si="2"/>
        <v>14137.5</v>
      </c>
    </row>
    <row r="54" spans="1:7">
      <c r="A54" s="304">
        <v>51</v>
      </c>
      <c r="B54" s="305" t="s">
        <v>1378</v>
      </c>
      <c r="C54" s="308">
        <v>557061</v>
      </c>
      <c r="D54" s="307">
        <f t="shared" si="2"/>
        <v>33423.659999999996</v>
      </c>
      <c r="E54" s="307">
        <f t="shared" si="2"/>
        <v>38994.270000000004</v>
      </c>
      <c r="F54" s="307">
        <f t="shared" si="2"/>
        <v>50135.49</v>
      </c>
      <c r="G54" s="307">
        <f t="shared" si="2"/>
        <v>55706.100000000006</v>
      </c>
    </row>
    <row r="55" spans="1:7">
      <c r="A55" s="304">
        <v>52</v>
      </c>
      <c r="B55" s="305" t="s">
        <v>1384</v>
      </c>
      <c r="C55" s="308">
        <v>624122</v>
      </c>
      <c r="D55" s="307">
        <f t="shared" si="2"/>
        <v>37447.32</v>
      </c>
      <c r="E55" s="307">
        <f t="shared" si="2"/>
        <v>43688.54</v>
      </c>
      <c r="F55" s="307">
        <f t="shared" si="2"/>
        <v>56170.979999999996</v>
      </c>
      <c r="G55" s="307">
        <f t="shared" si="2"/>
        <v>62412.200000000004</v>
      </c>
    </row>
    <row r="56" spans="1:7">
      <c r="A56" s="304">
        <v>53</v>
      </c>
      <c r="B56" s="305" t="s">
        <v>1425</v>
      </c>
      <c r="C56" s="308">
        <v>483883</v>
      </c>
      <c r="D56" s="307">
        <f t="shared" si="2"/>
        <v>29032.98</v>
      </c>
      <c r="E56" s="307">
        <f t="shared" si="2"/>
        <v>33871.810000000005</v>
      </c>
      <c r="F56" s="307">
        <f t="shared" si="2"/>
        <v>43549.47</v>
      </c>
      <c r="G56" s="307">
        <f t="shared" si="2"/>
        <v>48388.3</v>
      </c>
    </row>
    <row r="57" spans="1:7">
      <c r="A57" s="304">
        <v>54</v>
      </c>
      <c r="B57" s="305" t="s">
        <v>1393</v>
      </c>
      <c r="C57" s="308">
        <v>552608</v>
      </c>
      <c r="D57" s="307">
        <f t="shared" si="2"/>
        <v>33156.479999999996</v>
      </c>
      <c r="E57" s="307">
        <f t="shared" si="2"/>
        <v>38682.560000000005</v>
      </c>
      <c r="F57" s="307">
        <f t="shared" si="2"/>
        <v>49734.720000000001</v>
      </c>
      <c r="G57" s="307">
        <f t="shared" si="2"/>
        <v>55260.800000000003</v>
      </c>
    </row>
    <row r="58" spans="1:7">
      <c r="A58" s="304">
        <v>55</v>
      </c>
      <c r="B58" s="305" t="s">
        <v>1424</v>
      </c>
      <c r="C58" s="308">
        <v>340228</v>
      </c>
      <c r="D58" s="307">
        <f t="shared" si="2"/>
        <v>20413.68</v>
      </c>
      <c r="E58" s="307">
        <f t="shared" si="2"/>
        <v>23815.960000000003</v>
      </c>
      <c r="F58" s="307">
        <f t="shared" si="2"/>
        <v>30620.52</v>
      </c>
      <c r="G58" s="307">
        <f t="shared" si="2"/>
        <v>34022.800000000003</v>
      </c>
    </row>
    <row r="59" spans="1:7">
      <c r="A59" s="304">
        <v>56</v>
      </c>
      <c r="B59" s="305" t="s">
        <v>874</v>
      </c>
      <c r="C59" s="308">
        <v>187897</v>
      </c>
      <c r="D59" s="307">
        <f t="shared" si="2"/>
        <v>11273.82</v>
      </c>
      <c r="E59" s="307">
        <f t="shared" si="2"/>
        <v>13152.79</v>
      </c>
      <c r="F59" s="307">
        <f t="shared" si="2"/>
        <v>16910.73</v>
      </c>
      <c r="G59" s="307">
        <f t="shared" si="2"/>
        <v>18789.7</v>
      </c>
    </row>
    <row r="60" spans="1:7">
      <c r="A60" s="304">
        <v>57</v>
      </c>
      <c r="B60" s="305" t="s">
        <v>1153</v>
      </c>
      <c r="C60" s="308">
        <v>782041</v>
      </c>
      <c r="D60" s="307">
        <f t="shared" si="2"/>
        <v>46922.46</v>
      </c>
      <c r="E60" s="307">
        <f t="shared" si="2"/>
        <v>54742.87</v>
      </c>
      <c r="F60" s="307">
        <f t="shared" si="2"/>
        <v>70383.69</v>
      </c>
      <c r="G60" s="307">
        <f t="shared" si="2"/>
        <v>78204.100000000006</v>
      </c>
    </row>
    <row r="61" spans="1:7">
      <c r="A61" s="304">
        <v>58</v>
      </c>
      <c r="B61" s="305" t="s">
        <v>1385</v>
      </c>
      <c r="C61" s="308">
        <v>448143</v>
      </c>
      <c r="D61" s="307">
        <f t="shared" si="2"/>
        <v>26888.579999999998</v>
      </c>
      <c r="E61" s="307">
        <f t="shared" si="2"/>
        <v>31370.010000000002</v>
      </c>
      <c r="F61" s="307">
        <f t="shared" si="2"/>
        <v>40332.869999999995</v>
      </c>
      <c r="G61" s="307">
        <f t="shared" si="2"/>
        <v>44814.3</v>
      </c>
    </row>
    <row r="62" spans="1:7">
      <c r="A62" s="304">
        <v>59</v>
      </c>
      <c r="B62" s="305" t="s">
        <v>1402</v>
      </c>
      <c r="C62" s="308">
        <v>737821</v>
      </c>
      <c r="D62" s="307">
        <f t="shared" si="2"/>
        <v>44269.259999999995</v>
      </c>
      <c r="E62" s="307">
        <f t="shared" si="2"/>
        <v>51647.470000000008</v>
      </c>
      <c r="F62" s="307">
        <f t="shared" si="2"/>
        <v>66403.89</v>
      </c>
      <c r="G62" s="307">
        <f t="shared" si="2"/>
        <v>73782.100000000006</v>
      </c>
    </row>
    <row r="63" spans="1:7">
      <c r="A63" s="304">
        <v>60</v>
      </c>
      <c r="B63" s="305" t="s">
        <v>1428</v>
      </c>
      <c r="C63" s="308">
        <v>247827</v>
      </c>
      <c r="D63" s="307">
        <f t="shared" si="2"/>
        <v>14869.619999999999</v>
      </c>
      <c r="E63" s="307">
        <f t="shared" si="2"/>
        <v>17347.890000000003</v>
      </c>
      <c r="F63" s="307">
        <f t="shared" si="2"/>
        <v>22304.43</v>
      </c>
      <c r="G63" s="307">
        <f t="shared" si="2"/>
        <v>24782.7</v>
      </c>
    </row>
    <row r="64" spans="1:7">
      <c r="A64" s="304">
        <v>61</v>
      </c>
      <c r="B64" s="305" t="s">
        <v>1364</v>
      </c>
      <c r="C64" s="308">
        <v>343447</v>
      </c>
      <c r="D64" s="307">
        <f t="shared" ref="D64:G83" si="3">D$1*$C64</f>
        <v>20606.82</v>
      </c>
      <c r="E64" s="307">
        <f t="shared" si="3"/>
        <v>24041.29</v>
      </c>
      <c r="F64" s="307">
        <f t="shared" si="3"/>
        <v>30910.23</v>
      </c>
      <c r="G64" s="307">
        <f t="shared" si="3"/>
        <v>34344.700000000004</v>
      </c>
    </row>
    <row r="65" spans="1:7">
      <c r="A65" s="304">
        <v>62</v>
      </c>
      <c r="B65" s="305" t="s">
        <v>1364</v>
      </c>
      <c r="C65" s="308">
        <v>633144</v>
      </c>
      <c r="D65" s="307">
        <f t="shared" si="3"/>
        <v>37988.639999999999</v>
      </c>
      <c r="E65" s="307">
        <f t="shared" si="3"/>
        <v>44320.08</v>
      </c>
      <c r="F65" s="307">
        <f t="shared" si="3"/>
        <v>56982.96</v>
      </c>
      <c r="G65" s="307">
        <f t="shared" si="3"/>
        <v>63314.400000000001</v>
      </c>
    </row>
    <row r="66" spans="1:7">
      <c r="A66" s="304">
        <v>63</v>
      </c>
      <c r="B66" s="305" t="s">
        <v>1373</v>
      </c>
      <c r="C66" s="308">
        <v>263150</v>
      </c>
      <c r="D66" s="307">
        <f t="shared" si="3"/>
        <v>15789</v>
      </c>
      <c r="E66" s="307">
        <f t="shared" si="3"/>
        <v>18420.5</v>
      </c>
      <c r="F66" s="307">
        <f t="shared" si="3"/>
        <v>23683.5</v>
      </c>
      <c r="G66" s="307">
        <f t="shared" si="3"/>
        <v>26315</v>
      </c>
    </row>
    <row r="67" spans="1:7">
      <c r="A67" s="304">
        <v>64</v>
      </c>
      <c r="B67" s="305" t="s">
        <v>1196</v>
      </c>
      <c r="C67" s="308">
        <v>729570</v>
      </c>
      <c r="D67" s="307">
        <f t="shared" si="3"/>
        <v>43774.2</v>
      </c>
      <c r="E67" s="307">
        <f t="shared" si="3"/>
        <v>51069.9</v>
      </c>
      <c r="F67" s="307">
        <f t="shared" si="3"/>
        <v>65661.3</v>
      </c>
      <c r="G67" s="307">
        <f t="shared" si="3"/>
        <v>72957</v>
      </c>
    </row>
    <row r="68" spans="1:7">
      <c r="A68" s="304">
        <v>65</v>
      </c>
      <c r="B68" s="305" t="s">
        <v>1403</v>
      </c>
      <c r="C68" s="308">
        <v>768390</v>
      </c>
      <c r="D68" s="307">
        <f t="shared" si="3"/>
        <v>46103.4</v>
      </c>
      <c r="E68" s="307">
        <f t="shared" si="3"/>
        <v>53787.3</v>
      </c>
      <c r="F68" s="307">
        <f t="shared" si="3"/>
        <v>69155.099999999991</v>
      </c>
      <c r="G68" s="307">
        <f t="shared" si="3"/>
        <v>76839</v>
      </c>
    </row>
    <row r="69" spans="1:7">
      <c r="A69" s="304">
        <v>66</v>
      </c>
      <c r="B69" s="305" t="s">
        <v>1400</v>
      </c>
      <c r="C69" s="308">
        <v>577808</v>
      </c>
      <c r="D69" s="307">
        <f t="shared" si="3"/>
        <v>34668.479999999996</v>
      </c>
      <c r="E69" s="307">
        <f t="shared" si="3"/>
        <v>40446.560000000005</v>
      </c>
      <c r="F69" s="307">
        <f t="shared" si="3"/>
        <v>52002.720000000001</v>
      </c>
      <c r="G69" s="307">
        <f t="shared" si="3"/>
        <v>57780.800000000003</v>
      </c>
    </row>
    <row r="70" spans="1:7">
      <c r="A70" s="304">
        <v>67</v>
      </c>
      <c r="B70" s="305" t="s">
        <v>1372</v>
      </c>
      <c r="C70" s="308">
        <v>377642</v>
      </c>
      <c r="D70" s="307">
        <f t="shared" si="3"/>
        <v>22658.52</v>
      </c>
      <c r="E70" s="307">
        <f t="shared" si="3"/>
        <v>26434.940000000002</v>
      </c>
      <c r="F70" s="307">
        <f t="shared" si="3"/>
        <v>33987.78</v>
      </c>
      <c r="G70" s="307">
        <f t="shared" si="3"/>
        <v>37764.200000000004</v>
      </c>
    </row>
    <row r="71" spans="1:7">
      <c r="A71" s="304">
        <v>68</v>
      </c>
      <c r="B71" s="305" t="s">
        <v>1430</v>
      </c>
      <c r="C71" s="308">
        <v>175592</v>
      </c>
      <c r="D71" s="307">
        <f t="shared" si="3"/>
        <v>10535.52</v>
      </c>
      <c r="E71" s="307">
        <f t="shared" si="3"/>
        <v>12291.44</v>
      </c>
      <c r="F71" s="307">
        <f t="shared" si="3"/>
        <v>15803.279999999999</v>
      </c>
      <c r="G71" s="307">
        <f t="shared" si="3"/>
        <v>17559.2</v>
      </c>
    </row>
    <row r="72" spans="1:7">
      <c r="A72" s="304">
        <v>69</v>
      </c>
      <c r="B72" s="305" t="s">
        <v>1429</v>
      </c>
      <c r="C72" s="308">
        <v>550020</v>
      </c>
      <c r="D72" s="307">
        <f t="shared" si="3"/>
        <v>33001.199999999997</v>
      </c>
      <c r="E72" s="307">
        <f t="shared" si="3"/>
        <v>38501.4</v>
      </c>
      <c r="F72" s="307">
        <f t="shared" si="3"/>
        <v>49501.799999999996</v>
      </c>
      <c r="G72" s="307">
        <f t="shared" si="3"/>
        <v>55002</v>
      </c>
    </row>
    <row r="73" spans="1:7">
      <c r="A73" s="304">
        <v>70</v>
      </c>
      <c r="B73" s="305" t="s">
        <v>1401</v>
      </c>
      <c r="C73" s="308">
        <v>433609</v>
      </c>
      <c r="D73" s="307">
        <f t="shared" si="3"/>
        <v>26016.539999999997</v>
      </c>
      <c r="E73" s="307">
        <f t="shared" si="3"/>
        <v>30352.630000000005</v>
      </c>
      <c r="F73" s="307">
        <f t="shared" si="3"/>
        <v>39024.81</v>
      </c>
      <c r="G73" s="307">
        <f t="shared" si="3"/>
        <v>43360.9</v>
      </c>
    </row>
    <row r="74" spans="1:7">
      <c r="A74" s="304">
        <v>71</v>
      </c>
      <c r="B74" s="305" t="s">
        <v>876</v>
      </c>
      <c r="C74" s="308">
        <v>514941</v>
      </c>
      <c r="D74" s="307">
        <f t="shared" si="3"/>
        <v>30896.46</v>
      </c>
      <c r="E74" s="307">
        <f t="shared" si="3"/>
        <v>36045.870000000003</v>
      </c>
      <c r="F74" s="307">
        <f t="shared" si="3"/>
        <v>46344.689999999995</v>
      </c>
      <c r="G74" s="307">
        <f t="shared" si="3"/>
        <v>51494.100000000006</v>
      </c>
    </row>
    <row r="75" spans="1:7">
      <c r="A75" s="304">
        <v>72</v>
      </c>
      <c r="B75" s="305" t="s">
        <v>1375</v>
      </c>
      <c r="C75" s="308">
        <v>203235</v>
      </c>
      <c r="D75" s="307">
        <f t="shared" si="3"/>
        <v>12194.1</v>
      </c>
      <c r="E75" s="307">
        <f t="shared" si="3"/>
        <v>14226.45</v>
      </c>
      <c r="F75" s="307">
        <f t="shared" si="3"/>
        <v>18291.149999999998</v>
      </c>
      <c r="G75" s="307">
        <f t="shared" si="3"/>
        <v>20323.5</v>
      </c>
    </row>
    <row r="76" spans="1:7">
      <c r="A76" s="304">
        <v>73</v>
      </c>
      <c r="B76" s="305" t="s">
        <v>1414</v>
      </c>
      <c r="C76" s="308">
        <v>533027</v>
      </c>
      <c r="D76" s="307">
        <f t="shared" si="3"/>
        <v>31981.62</v>
      </c>
      <c r="E76" s="307">
        <f t="shared" si="3"/>
        <v>37311.890000000007</v>
      </c>
      <c r="F76" s="307">
        <f t="shared" si="3"/>
        <v>47972.43</v>
      </c>
      <c r="G76" s="307">
        <f t="shared" si="3"/>
        <v>53302.700000000004</v>
      </c>
    </row>
    <row r="77" spans="1:7">
      <c r="A77" s="304">
        <v>74</v>
      </c>
      <c r="B77" s="305" t="s">
        <v>1431</v>
      </c>
      <c r="C77" s="308">
        <v>618454</v>
      </c>
      <c r="D77" s="307">
        <f t="shared" si="3"/>
        <v>37107.24</v>
      </c>
      <c r="E77" s="307">
        <f t="shared" si="3"/>
        <v>43291.780000000006</v>
      </c>
      <c r="F77" s="307">
        <f t="shared" si="3"/>
        <v>55660.86</v>
      </c>
      <c r="G77" s="307">
        <f t="shared" si="3"/>
        <v>61845.4</v>
      </c>
    </row>
    <row r="78" spans="1:7">
      <c r="A78" s="304">
        <v>75</v>
      </c>
      <c r="B78" s="305" t="s">
        <v>1365</v>
      </c>
      <c r="C78" s="308">
        <v>634508</v>
      </c>
      <c r="D78" s="307">
        <f t="shared" si="3"/>
        <v>38070.479999999996</v>
      </c>
      <c r="E78" s="307">
        <f t="shared" si="3"/>
        <v>44415.560000000005</v>
      </c>
      <c r="F78" s="307">
        <f t="shared" si="3"/>
        <v>57105.72</v>
      </c>
      <c r="G78" s="307">
        <f t="shared" si="3"/>
        <v>63450.8</v>
      </c>
    </row>
    <row r="79" spans="1:7">
      <c r="A79" s="304">
        <v>76</v>
      </c>
      <c r="B79" s="305" t="s">
        <v>1433</v>
      </c>
      <c r="C79" s="308">
        <v>216603</v>
      </c>
      <c r="D79" s="307">
        <f t="shared" si="3"/>
        <v>12996.18</v>
      </c>
      <c r="E79" s="307">
        <f t="shared" si="3"/>
        <v>15162.210000000001</v>
      </c>
      <c r="F79" s="307">
        <f t="shared" si="3"/>
        <v>19494.27</v>
      </c>
      <c r="G79" s="307">
        <f t="shared" si="3"/>
        <v>21660.300000000003</v>
      </c>
    </row>
    <row r="80" spans="1:7">
      <c r="A80" s="304">
        <v>77</v>
      </c>
      <c r="B80" s="305" t="s">
        <v>1432</v>
      </c>
      <c r="C80" s="308">
        <v>549210</v>
      </c>
      <c r="D80" s="307">
        <f t="shared" si="3"/>
        <v>32952.6</v>
      </c>
      <c r="E80" s="307">
        <f t="shared" si="3"/>
        <v>38444.700000000004</v>
      </c>
      <c r="F80" s="307">
        <f t="shared" si="3"/>
        <v>49428.9</v>
      </c>
      <c r="G80" s="307">
        <f t="shared" si="3"/>
        <v>54921</v>
      </c>
    </row>
    <row r="81" spans="1:7">
      <c r="A81" s="304">
        <v>78</v>
      </c>
      <c r="B81" s="305" t="s">
        <v>1366</v>
      </c>
      <c r="C81" s="308">
        <v>688299</v>
      </c>
      <c r="D81" s="307">
        <f t="shared" si="3"/>
        <v>41297.939999999995</v>
      </c>
      <c r="E81" s="307">
        <f t="shared" si="3"/>
        <v>48180.930000000008</v>
      </c>
      <c r="F81" s="307">
        <f t="shared" si="3"/>
        <v>61946.909999999996</v>
      </c>
      <c r="G81" s="307">
        <f t="shared" si="3"/>
        <v>68829.900000000009</v>
      </c>
    </row>
    <row r="82" spans="1:7">
      <c r="A82" s="304">
        <v>79</v>
      </c>
      <c r="B82" s="305" t="s">
        <v>1367</v>
      </c>
      <c r="C82" s="308">
        <v>368799</v>
      </c>
      <c r="D82" s="307">
        <f t="shared" si="3"/>
        <v>22127.94</v>
      </c>
      <c r="E82" s="307">
        <f t="shared" si="3"/>
        <v>25815.930000000004</v>
      </c>
      <c r="F82" s="307">
        <f t="shared" si="3"/>
        <v>33191.909999999996</v>
      </c>
      <c r="G82" s="307">
        <f t="shared" si="3"/>
        <v>36879.9</v>
      </c>
    </row>
    <row r="83" spans="1:7">
      <c r="A83" s="304">
        <v>80</v>
      </c>
      <c r="B83" s="305" t="s">
        <v>1435</v>
      </c>
      <c r="C83" s="308">
        <v>581080</v>
      </c>
      <c r="D83" s="307">
        <f t="shared" si="3"/>
        <v>34864.799999999996</v>
      </c>
      <c r="E83" s="307">
        <f t="shared" si="3"/>
        <v>40675.600000000006</v>
      </c>
      <c r="F83" s="307">
        <f t="shared" si="3"/>
        <v>52297.2</v>
      </c>
      <c r="G83" s="307">
        <f t="shared" si="3"/>
        <v>58108</v>
      </c>
    </row>
    <row r="84" spans="1:7">
      <c r="A84" s="304">
        <v>81</v>
      </c>
      <c r="B84" s="305" t="s">
        <v>1379</v>
      </c>
      <c r="C84" s="308">
        <v>589226</v>
      </c>
      <c r="D84" s="307">
        <f t="shared" ref="D84:G103" si="4">D$1*$C84</f>
        <v>35353.56</v>
      </c>
      <c r="E84" s="307">
        <f t="shared" si="4"/>
        <v>41245.820000000007</v>
      </c>
      <c r="F84" s="307">
        <f t="shared" si="4"/>
        <v>53030.34</v>
      </c>
      <c r="G84" s="307">
        <f t="shared" si="4"/>
        <v>58922.600000000006</v>
      </c>
    </row>
    <row r="85" spans="1:7">
      <c r="A85" s="304">
        <v>82</v>
      </c>
      <c r="B85" s="305" t="s">
        <v>1434</v>
      </c>
      <c r="C85" s="308">
        <v>520609</v>
      </c>
      <c r="D85" s="307">
        <f t="shared" si="4"/>
        <v>31236.539999999997</v>
      </c>
      <c r="E85" s="307">
        <f t="shared" si="4"/>
        <v>36442.630000000005</v>
      </c>
      <c r="F85" s="307">
        <f t="shared" si="4"/>
        <v>46854.81</v>
      </c>
      <c r="G85" s="307">
        <f t="shared" si="4"/>
        <v>52060.9</v>
      </c>
    </row>
    <row r="86" spans="1:7">
      <c r="A86" s="304">
        <v>83</v>
      </c>
      <c r="B86" s="305" t="s">
        <v>1415</v>
      </c>
      <c r="C86" s="308">
        <v>683872</v>
      </c>
      <c r="D86" s="307">
        <f t="shared" si="4"/>
        <v>41032.32</v>
      </c>
      <c r="E86" s="307">
        <f t="shared" si="4"/>
        <v>47871.040000000008</v>
      </c>
      <c r="F86" s="307">
        <f t="shared" si="4"/>
        <v>61548.479999999996</v>
      </c>
      <c r="G86" s="307">
        <f t="shared" si="4"/>
        <v>68387.199999999997</v>
      </c>
    </row>
    <row r="87" spans="1:7">
      <c r="A87" s="304">
        <v>84</v>
      </c>
      <c r="B87" s="305" t="s">
        <v>1436</v>
      </c>
      <c r="C87" s="308">
        <v>417073</v>
      </c>
      <c r="D87" s="307">
        <f t="shared" si="4"/>
        <v>25024.379999999997</v>
      </c>
      <c r="E87" s="307">
        <f t="shared" si="4"/>
        <v>29195.110000000004</v>
      </c>
      <c r="F87" s="307">
        <f t="shared" si="4"/>
        <v>37536.57</v>
      </c>
      <c r="G87" s="307">
        <f t="shared" si="4"/>
        <v>41707.300000000003</v>
      </c>
    </row>
    <row r="88" spans="1:7">
      <c r="A88" s="304">
        <v>85</v>
      </c>
      <c r="B88" s="305" t="s">
        <v>1368</v>
      </c>
      <c r="C88" s="308">
        <v>417788</v>
      </c>
      <c r="D88" s="307">
        <f t="shared" si="4"/>
        <v>25067.279999999999</v>
      </c>
      <c r="E88" s="307">
        <f t="shared" si="4"/>
        <v>29245.160000000003</v>
      </c>
      <c r="F88" s="307">
        <f t="shared" si="4"/>
        <v>37600.92</v>
      </c>
      <c r="G88" s="307">
        <f t="shared" si="4"/>
        <v>41778.800000000003</v>
      </c>
    </row>
    <row r="89" spans="1:7">
      <c r="A89" s="304">
        <v>86</v>
      </c>
      <c r="B89" s="305" t="s">
        <v>1374</v>
      </c>
      <c r="C89" s="308">
        <v>599929</v>
      </c>
      <c r="D89" s="307">
        <f t="shared" si="4"/>
        <v>35995.74</v>
      </c>
      <c r="E89" s="307">
        <f t="shared" si="4"/>
        <v>41995.030000000006</v>
      </c>
      <c r="F89" s="307">
        <f t="shared" si="4"/>
        <v>53993.61</v>
      </c>
      <c r="G89" s="307">
        <f t="shared" si="4"/>
        <v>59992.9</v>
      </c>
    </row>
    <row r="90" spans="1:7">
      <c r="A90" s="304">
        <v>87</v>
      </c>
      <c r="B90" s="305" t="s">
        <v>1382</v>
      </c>
      <c r="C90" s="308">
        <v>657545</v>
      </c>
      <c r="D90" s="307">
        <f t="shared" si="4"/>
        <v>39452.699999999997</v>
      </c>
      <c r="E90" s="307">
        <f t="shared" si="4"/>
        <v>46028.15</v>
      </c>
      <c r="F90" s="307">
        <f t="shared" si="4"/>
        <v>59179.049999999996</v>
      </c>
      <c r="G90" s="307">
        <f t="shared" si="4"/>
        <v>65754.5</v>
      </c>
    </row>
    <row r="91" spans="1:7">
      <c r="A91" s="304">
        <v>88</v>
      </c>
      <c r="B91" s="305" t="s">
        <v>1369</v>
      </c>
      <c r="C91" s="308">
        <v>157948</v>
      </c>
      <c r="D91" s="307">
        <f t="shared" si="4"/>
        <v>9476.8799999999992</v>
      </c>
      <c r="E91" s="307">
        <f t="shared" si="4"/>
        <v>11056.36</v>
      </c>
      <c r="F91" s="307">
        <f t="shared" si="4"/>
        <v>14215.32</v>
      </c>
      <c r="G91" s="307">
        <f t="shared" si="4"/>
        <v>15794.800000000001</v>
      </c>
    </row>
    <row r="92" spans="1:7">
      <c r="A92" s="304">
        <v>89</v>
      </c>
      <c r="B92" s="305" t="s">
        <v>1397</v>
      </c>
      <c r="C92" s="308">
        <v>141322</v>
      </c>
      <c r="D92" s="307">
        <f t="shared" si="4"/>
        <v>8479.32</v>
      </c>
      <c r="E92" s="307">
        <f t="shared" si="4"/>
        <v>9892.5400000000009</v>
      </c>
      <c r="F92" s="307">
        <f t="shared" si="4"/>
        <v>12718.98</v>
      </c>
      <c r="G92" s="307">
        <f t="shared" si="4"/>
        <v>14132.2</v>
      </c>
    </row>
    <row r="93" spans="1:7">
      <c r="A93" s="304">
        <v>90</v>
      </c>
      <c r="B93" s="305" t="s">
        <v>1370</v>
      </c>
      <c r="C93" s="308">
        <v>744799</v>
      </c>
      <c r="D93" s="307">
        <f t="shared" si="4"/>
        <v>44687.939999999995</v>
      </c>
      <c r="E93" s="307">
        <f t="shared" si="4"/>
        <v>52135.930000000008</v>
      </c>
      <c r="F93" s="307">
        <f t="shared" si="4"/>
        <v>67031.91</v>
      </c>
      <c r="G93" s="307">
        <f t="shared" si="4"/>
        <v>74479.900000000009</v>
      </c>
    </row>
    <row r="94" spans="1:7">
      <c r="A94" s="304">
        <v>91</v>
      </c>
      <c r="B94" s="305" t="s">
        <v>1171</v>
      </c>
      <c r="C94" s="308">
        <v>641931</v>
      </c>
      <c r="D94" s="307">
        <f t="shared" si="4"/>
        <v>38515.86</v>
      </c>
      <c r="E94" s="307">
        <f t="shared" si="4"/>
        <v>44935.170000000006</v>
      </c>
      <c r="F94" s="307">
        <f t="shared" si="4"/>
        <v>57773.79</v>
      </c>
      <c r="G94" s="307">
        <f t="shared" si="4"/>
        <v>64193.100000000006</v>
      </c>
    </row>
    <row r="95" spans="1:7">
      <c r="A95" s="304">
        <v>92</v>
      </c>
      <c r="B95" s="305" t="s">
        <v>39</v>
      </c>
      <c r="C95" s="308">
        <v>726539</v>
      </c>
      <c r="D95" s="307">
        <f t="shared" si="4"/>
        <v>43592.34</v>
      </c>
      <c r="E95" s="307">
        <f t="shared" si="4"/>
        <v>50857.73</v>
      </c>
      <c r="F95" s="307">
        <f t="shared" si="4"/>
        <v>65388.509999999995</v>
      </c>
      <c r="G95" s="307">
        <f t="shared" si="4"/>
        <v>72653.900000000009</v>
      </c>
    </row>
    <row r="96" spans="1:7">
      <c r="A96" s="304">
        <v>93</v>
      </c>
      <c r="B96" s="305" t="s">
        <v>1376</v>
      </c>
      <c r="C96" s="308">
        <v>598067</v>
      </c>
      <c r="D96" s="307">
        <f t="shared" si="4"/>
        <v>35884.019999999997</v>
      </c>
      <c r="E96" s="307">
        <f t="shared" si="4"/>
        <v>41864.69</v>
      </c>
      <c r="F96" s="307">
        <f t="shared" si="4"/>
        <v>53826.03</v>
      </c>
      <c r="G96" s="307">
        <f t="shared" si="4"/>
        <v>59806.700000000004</v>
      </c>
    </row>
    <row r="97" spans="1:7">
      <c r="A97" s="304">
        <v>94</v>
      </c>
      <c r="B97" s="305" t="s">
        <v>1437</v>
      </c>
      <c r="C97" s="308">
        <v>413072</v>
      </c>
      <c r="D97" s="307">
        <f t="shared" si="4"/>
        <v>24784.32</v>
      </c>
      <c r="E97" s="307">
        <f t="shared" si="4"/>
        <v>28915.040000000005</v>
      </c>
      <c r="F97" s="307">
        <f t="shared" si="4"/>
        <v>37176.479999999996</v>
      </c>
      <c r="G97" s="307">
        <f t="shared" si="4"/>
        <v>41307.200000000004</v>
      </c>
    </row>
    <row r="98" spans="1:7">
      <c r="A98" s="304">
        <v>95</v>
      </c>
      <c r="B98" s="305" t="s">
        <v>1371</v>
      </c>
      <c r="C98" s="308">
        <v>236756</v>
      </c>
      <c r="D98" s="307">
        <f t="shared" si="4"/>
        <v>14205.359999999999</v>
      </c>
      <c r="E98" s="307">
        <f t="shared" si="4"/>
        <v>16572.920000000002</v>
      </c>
      <c r="F98" s="307">
        <f t="shared" si="4"/>
        <v>21308.04</v>
      </c>
      <c r="G98" s="307">
        <f t="shared" si="4"/>
        <v>23675.600000000002</v>
      </c>
    </row>
    <row r="99" spans="1:7">
      <c r="A99" s="304">
        <v>96</v>
      </c>
      <c r="B99" s="305" t="s">
        <v>1389</v>
      </c>
      <c r="C99" s="308">
        <v>242811</v>
      </c>
      <c r="D99" s="307">
        <f t="shared" si="4"/>
        <v>14568.66</v>
      </c>
      <c r="E99" s="307">
        <f t="shared" si="4"/>
        <v>16996.77</v>
      </c>
      <c r="F99" s="307">
        <f t="shared" si="4"/>
        <v>21852.989999999998</v>
      </c>
      <c r="G99" s="307">
        <f t="shared" si="4"/>
        <v>24281.100000000002</v>
      </c>
    </row>
    <row r="100" spans="1:7">
      <c r="A100" s="304">
        <v>97</v>
      </c>
      <c r="B100" s="305" t="s">
        <v>1389</v>
      </c>
      <c r="C100" s="308">
        <v>593834</v>
      </c>
      <c r="D100" s="307">
        <f t="shared" si="4"/>
        <v>35630.04</v>
      </c>
      <c r="E100" s="307">
        <f t="shared" si="4"/>
        <v>41568.380000000005</v>
      </c>
      <c r="F100" s="307">
        <f t="shared" si="4"/>
        <v>53445.06</v>
      </c>
      <c r="G100" s="307">
        <f t="shared" si="4"/>
        <v>59383.4</v>
      </c>
    </row>
    <row r="101" spans="1:7">
      <c r="A101" s="304">
        <v>98</v>
      </c>
      <c r="B101" s="305" t="s">
        <v>1438</v>
      </c>
      <c r="C101" s="308">
        <v>595356</v>
      </c>
      <c r="D101" s="307">
        <f t="shared" si="4"/>
        <v>35721.360000000001</v>
      </c>
      <c r="E101" s="307">
        <f t="shared" si="4"/>
        <v>41674.920000000006</v>
      </c>
      <c r="F101" s="307">
        <f t="shared" si="4"/>
        <v>53582.04</v>
      </c>
      <c r="G101" s="307">
        <f t="shared" si="4"/>
        <v>59535.600000000006</v>
      </c>
    </row>
    <row r="102" spans="1:7">
      <c r="A102" s="304">
        <v>99</v>
      </c>
      <c r="B102" s="305" t="s">
        <v>1440</v>
      </c>
      <c r="C102" s="308">
        <v>416463</v>
      </c>
      <c r="D102" s="307">
        <f t="shared" si="4"/>
        <v>24987.78</v>
      </c>
      <c r="E102" s="307">
        <f t="shared" si="4"/>
        <v>29152.410000000003</v>
      </c>
      <c r="F102" s="307">
        <f t="shared" si="4"/>
        <v>37481.67</v>
      </c>
      <c r="G102" s="307">
        <f t="shared" si="4"/>
        <v>41646.300000000003</v>
      </c>
    </row>
    <row r="103" spans="1:7">
      <c r="A103" s="304">
        <v>100</v>
      </c>
      <c r="B103" s="305" t="s">
        <v>1439</v>
      </c>
      <c r="C103" s="308">
        <v>218146</v>
      </c>
      <c r="D103" s="307">
        <f t="shared" si="4"/>
        <v>13088.76</v>
      </c>
      <c r="E103" s="307">
        <f t="shared" si="4"/>
        <v>15270.220000000001</v>
      </c>
      <c r="F103" s="307">
        <f t="shared" si="4"/>
        <v>19633.14</v>
      </c>
      <c r="G103" s="307">
        <f t="shared" si="4"/>
        <v>21814.600000000002</v>
      </c>
    </row>
  </sheetData>
  <mergeCells count="3">
    <mergeCell ref="A1:C1"/>
    <mergeCell ref="D2:G2"/>
    <mergeCell ref="A3:B3"/>
  </mergeCells>
  <pageMargins left="0.75" right="0.75" top="1" bottom="1" header="0.5" footer="0.5"/>
  <pageSetup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F71D-8B3A-0149-8423-669DDB0E688F}">
  <dimension ref="A1:F11"/>
  <sheetViews>
    <sheetView tabSelected="1" zoomScale="150" zoomScaleNormal="342" workbookViewId="0">
      <selection activeCell="C6" sqref="C6"/>
    </sheetView>
  </sheetViews>
  <sheetFormatPr baseColWidth="10" defaultRowHeight="15"/>
  <sheetData>
    <row r="1" spans="1:6">
      <c r="A1" s="342" t="s">
        <v>1495</v>
      </c>
      <c r="B1" s="342" t="s">
        <v>1503</v>
      </c>
      <c r="C1" s="342" t="s">
        <v>1496</v>
      </c>
    </row>
    <row r="2" spans="1:6">
      <c r="A2" s="343" t="s">
        <v>1497</v>
      </c>
      <c r="B2" s="347">
        <v>0.15</v>
      </c>
      <c r="C2" s="343">
        <v>58</v>
      </c>
    </row>
    <row r="3" spans="1:6">
      <c r="A3" s="345" t="s">
        <v>1498</v>
      </c>
      <c r="B3" s="348">
        <v>0.15</v>
      </c>
      <c r="C3" s="345">
        <v>70</v>
      </c>
      <c r="F3" t="s">
        <v>1504</v>
      </c>
    </row>
    <row r="4" spans="1:6">
      <c r="A4" s="343" t="s">
        <v>1499</v>
      </c>
      <c r="B4" s="347">
        <v>0.05</v>
      </c>
      <c r="C4" s="343">
        <v>72</v>
      </c>
      <c r="F4" t="s">
        <v>1505</v>
      </c>
    </row>
    <row r="5" spans="1:6">
      <c r="A5" s="345" t="s">
        <v>1500</v>
      </c>
      <c r="B5" s="348">
        <v>0.25</v>
      </c>
      <c r="C5" s="345">
        <v>60</v>
      </c>
      <c r="F5" t="s">
        <v>1510</v>
      </c>
    </row>
    <row r="6" spans="1:6">
      <c r="A6" s="344" t="s">
        <v>1501</v>
      </c>
      <c r="B6" s="349">
        <v>0.4</v>
      </c>
      <c r="C6" s="344">
        <v>80</v>
      </c>
      <c r="F6" t="s">
        <v>1511</v>
      </c>
    </row>
    <row r="7" spans="1:6">
      <c r="A7" s="352" t="s">
        <v>1509</v>
      </c>
      <c r="B7" s="353">
        <v>5.0000000000000001E-3</v>
      </c>
      <c r="C7" s="352">
        <v>100</v>
      </c>
      <c r="F7" t="s">
        <v>1506</v>
      </c>
    </row>
    <row r="8" spans="1:6">
      <c r="A8" s="346" t="s">
        <v>1502</v>
      </c>
      <c r="B8" s="350">
        <f>SUM(B2:B6)</f>
        <v>1</v>
      </c>
      <c r="C8" s="351">
        <f>SUMPRODUCT(B2:B7,C2:C7)</f>
        <v>70.3</v>
      </c>
    </row>
    <row r="9" spans="1:6">
      <c r="F9" t="s">
        <v>1512</v>
      </c>
    </row>
    <row r="10" spans="1:6">
      <c r="A10" t="s">
        <v>1507</v>
      </c>
      <c r="F10" t="s">
        <v>1513</v>
      </c>
    </row>
    <row r="11" spans="1:6">
      <c r="A11" t="s">
        <v>1508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M19"/>
  <sheetViews>
    <sheetView topLeftCell="A18" zoomScale="119" zoomScaleNormal="163" workbookViewId="0"/>
  </sheetViews>
  <sheetFormatPr baseColWidth="10" defaultColWidth="8.6640625" defaultRowHeight="15"/>
  <cols>
    <col min="1" max="1" width="13.5" style="11" customWidth="1"/>
    <col min="2" max="2" width="15" style="11" customWidth="1"/>
    <col min="3" max="4" width="8.6640625" style="11"/>
    <col min="5" max="5" width="10.5" style="11" bestFit="1" customWidth="1"/>
    <col min="6" max="16384" width="8.6640625" style="11"/>
  </cols>
  <sheetData>
    <row r="1" spans="1:13" ht="27.5" customHeight="1">
      <c r="A1" s="328" t="s">
        <v>1074</v>
      </c>
    </row>
    <row r="2" spans="1:13" ht="18" customHeight="1">
      <c r="A2" s="354" t="s">
        <v>1073</v>
      </c>
      <c r="B2" s="354"/>
      <c r="C2" s="354"/>
      <c r="D2" s="354"/>
      <c r="E2" s="354"/>
      <c r="F2" s="354"/>
      <c r="G2" s="354"/>
      <c r="H2" s="354"/>
      <c r="J2" s="355" t="s">
        <v>1075</v>
      </c>
      <c r="K2" s="355"/>
      <c r="L2" s="355"/>
    </row>
    <row r="3" spans="1:13" ht="16.5" customHeight="1">
      <c r="A3" s="354"/>
      <c r="B3" s="354"/>
      <c r="C3" s="354"/>
      <c r="D3" s="354"/>
      <c r="E3" s="354"/>
      <c r="F3" s="354"/>
      <c r="G3" s="354"/>
      <c r="H3" s="354"/>
      <c r="J3" s="355"/>
      <c r="K3" s="355"/>
      <c r="L3" s="355"/>
    </row>
    <row r="4" spans="1:13" ht="14.5" customHeight="1">
      <c r="A4" s="354"/>
      <c r="B4" s="354"/>
      <c r="C4" s="354"/>
      <c r="D4" s="354"/>
      <c r="E4" s="354"/>
      <c r="F4" s="354"/>
      <c r="G4" s="354"/>
      <c r="H4" s="354"/>
      <c r="J4" s="355"/>
      <c r="K4" s="355"/>
      <c r="L4" s="355"/>
    </row>
    <row r="5" spans="1:13" ht="14.5" customHeight="1">
      <c r="A5" s="354"/>
      <c r="B5" s="354"/>
      <c r="C5" s="354"/>
      <c r="D5" s="354"/>
      <c r="E5" s="354"/>
      <c r="F5" s="354"/>
      <c r="G5" s="354"/>
      <c r="H5" s="354"/>
      <c r="J5" s="355"/>
      <c r="K5" s="355"/>
      <c r="L5" s="355"/>
    </row>
    <row r="6" spans="1:13" ht="14.5" customHeight="1">
      <c r="A6" s="354"/>
      <c r="B6" s="354"/>
      <c r="C6" s="354"/>
      <c r="D6" s="354"/>
      <c r="E6" s="354"/>
      <c r="F6" s="354"/>
      <c r="G6" s="354"/>
      <c r="H6" s="354"/>
      <c r="J6" s="355"/>
      <c r="K6" s="355"/>
      <c r="L6" s="355"/>
    </row>
    <row r="7" spans="1:13" ht="14.5" customHeight="1">
      <c r="A7" s="354"/>
      <c r="B7" s="354"/>
      <c r="C7" s="354"/>
      <c r="D7" s="354"/>
      <c r="E7" s="354"/>
      <c r="F7" s="354"/>
      <c r="G7" s="354"/>
      <c r="H7" s="354"/>
      <c r="J7" s="355"/>
      <c r="K7" s="355"/>
      <c r="L7" s="355"/>
    </row>
    <row r="8" spans="1:13" ht="14.5" customHeight="1">
      <c r="A8" s="354"/>
      <c r="B8" s="354"/>
      <c r="C8" s="354"/>
      <c r="D8" s="354"/>
      <c r="E8" s="354"/>
      <c r="F8" s="354"/>
      <c r="G8" s="354"/>
      <c r="H8" s="354"/>
      <c r="J8" s="355"/>
      <c r="K8" s="355"/>
      <c r="L8" s="355"/>
    </row>
    <row r="9" spans="1:13" ht="14.5" customHeight="1">
      <c r="A9" s="354"/>
      <c r="B9" s="354"/>
      <c r="C9" s="354"/>
      <c r="D9" s="354"/>
      <c r="E9" s="354"/>
      <c r="F9" s="354"/>
      <c r="G9" s="354"/>
      <c r="H9" s="354"/>
      <c r="J9" s="355"/>
      <c r="K9" s="355"/>
      <c r="L9" s="355"/>
    </row>
    <row r="10" spans="1:13">
      <c r="A10" s="354"/>
      <c r="B10" s="354"/>
      <c r="C10" s="354"/>
      <c r="D10" s="354"/>
      <c r="E10" s="354"/>
      <c r="F10" s="354"/>
      <c r="G10" s="354"/>
      <c r="H10" s="354"/>
      <c r="J10" s="355"/>
      <c r="K10" s="355"/>
      <c r="L10" s="355"/>
    </row>
    <row r="11" spans="1:13">
      <c r="J11" s="355"/>
      <c r="K11" s="355"/>
      <c r="L11" s="355"/>
    </row>
    <row r="12" spans="1:13" ht="16">
      <c r="A12" s="131" t="s">
        <v>1072</v>
      </c>
      <c r="B12" s="132">
        <v>-1000</v>
      </c>
    </row>
    <row r="13" spans="1:13" ht="16">
      <c r="A13" s="131" t="s">
        <v>1065</v>
      </c>
      <c r="B13" s="131">
        <v>11</v>
      </c>
      <c r="M13" s="11">
        <v>1</v>
      </c>
    </row>
    <row r="14" spans="1:13" ht="16">
      <c r="A14" s="131" t="s">
        <v>1066</v>
      </c>
      <c r="B14" s="132">
        <v>-80</v>
      </c>
      <c r="M14" s="11">
        <v>2</v>
      </c>
    </row>
    <row r="15" spans="1:13" ht="17" thickBot="1">
      <c r="A15" s="131" t="s">
        <v>1067</v>
      </c>
      <c r="B15" s="133">
        <v>0.06</v>
      </c>
      <c r="M15" s="11">
        <v>3</v>
      </c>
    </row>
    <row r="16" spans="1:13" ht="17" thickBot="1">
      <c r="A16" s="131" t="s">
        <v>1064</v>
      </c>
      <c r="B16" s="134"/>
      <c r="D16" s="83" t="s">
        <v>921</v>
      </c>
      <c r="M16" s="11">
        <v>4</v>
      </c>
    </row>
    <row r="17" spans="2:13">
      <c r="M17" s="11">
        <v>5</v>
      </c>
    </row>
    <row r="19" spans="2:13">
      <c r="B19" s="135">
        <f>PV(B15,B13,B14,B12)</f>
        <v>1157.7374915361265</v>
      </c>
      <c r="C19" s="136" t="str">
        <f ca="1">_xlfn.FORMULATEXT(B19)</f>
        <v>=PV(B15,B13,B14,B12)</v>
      </c>
      <c r="M19" s="11">
        <f>AVERAGE(M13:M17)</f>
        <v>3</v>
      </c>
    </row>
  </sheetData>
  <mergeCells count="2">
    <mergeCell ref="A2:H10"/>
    <mergeCell ref="J2:L1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7847-8CDA-4050-B2EB-378A559B4474}">
  <sheetPr codeName="Sheet2">
    <tabColor rgb="FF0000FF"/>
  </sheetPr>
  <dimension ref="A1:M42"/>
  <sheetViews>
    <sheetView topLeftCell="A20" zoomScale="91" zoomScaleNormal="91" workbookViewId="0">
      <selection activeCell="J24" sqref="J24"/>
    </sheetView>
  </sheetViews>
  <sheetFormatPr baseColWidth="10" defaultColWidth="8.6640625" defaultRowHeight="15"/>
  <cols>
    <col min="1" max="1" width="8.6640625" style="11"/>
    <col min="2" max="10" width="11.5" style="11" customWidth="1"/>
    <col min="11" max="13" width="10.1640625" style="11" customWidth="1"/>
    <col min="14" max="16384" width="8.6640625" style="11"/>
  </cols>
  <sheetData>
    <row r="1" spans="1:7">
      <c r="A1" s="12" t="s">
        <v>903</v>
      </c>
    </row>
    <row r="3" spans="1:7">
      <c r="B3" s="11" t="s">
        <v>904</v>
      </c>
    </row>
    <row r="4" spans="1:7">
      <c r="B4" s="11" t="s">
        <v>905</v>
      </c>
    </row>
    <row r="6" spans="1:7">
      <c r="B6" s="13" t="s">
        <v>912</v>
      </c>
    </row>
    <row r="8" spans="1:7">
      <c r="B8" s="25" t="s">
        <v>906</v>
      </c>
      <c r="C8" s="14"/>
      <c r="D8" s="25" t="s">
        <v>907</v>
      </c>
      <c r="E8" s="25" t="s">
        <v>908</v>
      </c>
      <c r="F8" s="25" t="s">
        <v>909</v>
      </c>
      <c r="G8" s="25" t="s">
        <v>910</v>
      </c>
    </row>
    <row r="9" spans="1:7">
      <c r="B9" s="25" t="s">
        <v>906</v>
      </c>
      <c r="C9" s="14"/>
      <c r="D9" s="25" t="s">
        <v>907</v>
      </c>
      <c r="E9" s="14"/>
      <c r="F9" s="25" t="s">
        <v>909</v>
      </c>
      <c r="G9" s="14"/>
    </row>
    <row r="10" spans="1:7">
      <c r="B10" s="25" t="s">
        <v>906</v>
      </c>
      <c r="C10" s="14"/>
      <c r="D10" s="25" t="s">
        <v>907</v>
      </c>
      <c r="E10" s="14"/>
      <c r="F10" s="25" t="s">
        <v>909</v>
      </c>
      <c r="G10" s="14"/>
    </row>
    <row r="11" spans="1:7">
      <c r="B11" s="25" t="s">
        <v>906</v>
      </c>
      <c r="C11" s="14"/>
      <c r="D11" s="25" t="s">
        <v>907</v>
      </c>
      <c r="E11" s="14"/>
      <c r="F11" s="25" t="s">
        <v>909</v>
      </c>
      <c r="G11" s="14"/>
    </row>
    <row r="12" spans="1:7">
      <c r="B12" s="25" t="s">
        <v>906</v>
      </c>
      <c r="C12" s="14"/>
      <c r="D12" s="25" t="s">
        <v>907</v>
      </c>
      <c r="E12" s="14"/>
      <c r="F12" s="25" t="s">
        <v>909</v>
      </c>
      <c r="G12" s="14"/>
    </row>
    <row r="13" spans="1:7">
      <c r="B13" s="25" t="s">
        <v>906</v>
      </c>
      <c r="C13" s="14"/>
      <c r="D13" s="25" t="s">
        <v>907</v>
      </c>
      <c r="E13" s="14"/>
      <c r="F13" s="25" t="s">
        <v>909</v>
      </c>
      <c r="G13" s="14"/>
    </row>
    <row r="14" spans="1:7">
      <c r="B14" s="25" t="s">
        <v>906</v>
      </c>
      <c r="C14" s="14"/>
      <c r="D14" s="25" t="s">
        <v>907</v>
      </c>
      <c r="E14" s="14"/>
      <c r="F14" s="14"/>
      <c r="G14" s="14"/>
    </row>
    <row r="15" spans="1:7">
      <c r="B15" s="25" t="s">
        <v>906</v>
      </c>
      <c r="C15" s="14"/>
      <c r="D15" s="25" t="s">
        <v>907</v>
      </c>
      <c r="E15" s="14"/>
      <c r="F15" s="14"/>
      <c r="G15" s="14"/>
    </row>
    <row r="16" spans="1:7">
      <c r="B16" s="25" t="s">
        <v>906</v>
      </c>
      <c r="C16" s="14"/>
      <c r="D16" s="25" t="s">
        <v>907</v>
      </c>
      <c r="E16" s="14"/>
      <c r="F16" s="14"/>
      <c r="G16" s="14"/>
    </row>
    <row r="17" spans="2:13">
      <c r="B17" s="25" t="s">
        <v>906</v>
      </c>
      <c r="C17" s="14"/>
      <c r="D17" s="25" t="s">
        <v>907</v>
      </c>
      <c r="E17" s="14"/>
      <c r="F17" s="14"/>
      <c r="G17" s="14"/>
    </row>
    <row r="18" spans="2:13">
      <c r="B18" s="25" t="s">
        <v>906</v>
      </c>
      <c r="C18" s="14"/>
      <c r="D18" s="25" t="s">
        <v>907</v>
      </c>
      <c r="E18" s="14"/>
      <c r="F18" s="14"/>
      <c r="G18" s="14"/>
    </row>
    <row r="19" spans="2:13">
      <c r="B19" s="25" t="s">
        <v>906</v>
      </c>
      <c r="C19" s="14"/>
      <c r="D19" s="25" t="s">
        <v>907</v>
      </c>
      <c r="E19" s="14"/>
      <c r="F19" s="14"/>
      <c r="G19" s="14"/>
    </row>
    <row r="20" spans="2:13">
      <c r="B20" s="25" t="s">
        <v>906</v>
      </c>
      <c r="C20" s="14"/>
      <c r="D20" s="25" t="s">
        <v>907</v>
      </c>
      <c r="E20" s="14"/>
      <c r="F20" s="14"/>
      <c r="G20" s="14"/>
    </row>
    <row r="22" spans="2:13">
      <c r="B22" s="13" t="s">
        <v>911</v>
      </c>
    </row>
    <row r="24" spans="2:13">
      <c r="B24" s="23" t="s">
        <v>913</v>
      </c>
      <c r="C24" s="23" t="s">
        <v>914</v>
      </c>
      <c r="D24" s="23" t="s">
        <v>915</v>
      </c>
      <c r="E24" s="23" t="s">
        <v>916</v>
      </c>
      <c r="F24" s="23" t="s">
        <v>917</v>
      </c>
      <c r="G24" s="23" t="s">
        <v>918</v>
      </c>
      <c r="H24" s="23" t="s">
        <v>919</v>
      </c>
      <c r="I24" s="24">
        <v>44958</v>
      </c>
      <c r="J24" s="24">
        <v>44958</v>
      </c>
      <c r="K24" s="23" t="s">
        <v>920</v>
      </c>
      <c r="L24" s="22">
        <v>4.1666666666666664E-2</v>
      </c>
      <c r="M24" s="22">
        <v>4.1666666666666664E-2</v>
      </c>
    </row>
    <row r="25" spans="2:13">
      <c r="B25" s="23"/>
      <c r="C25" s="23"/>
      <c r="D25" s="23"/>
      <c r="E25" s="14"/>
      <c r="F25" s="23"/>
      <c r="G25" s="23" t="s">
        <v>951</v>
      </c>
      <c r="H25" s="23"/>
      <c r="I25" s="24"/>
      <c r="J25" s="24"/>
      <c r="K25" s="23"/>
      <c r="L25" s="22">
        <v>8.3333333333333301E-2</v>
      </c>
      <c r="M25" s="22">
        <v>6.25E-2</v>
      </c>
    </row>
    <row r="26" spans="2:13">
      <c r="B26" s="23"/>
      <c r="C26" s="23"/>
      <c r="D26" s="23"/>
      <c r="E26" s="14"/>
      <c r="F26" s="23"/>
      <c r="G26" s="23"/>
      <c r="H26" s="23"/>
      <c r="I26" s="24"/>
      <c r="J26" s="24"/>
      <c r="K26" s="23"/>
      <c r="L26" s="22"/>
      <c r="M26" s="14"/>
    </row>
    <row r="27" spans="2:13">
      <c r="B27" s="23"/>
      <c r="C27" s="23"/>
      <c r="D27" s="23"/>
      <c r="E27" s="14"/>
      <c r="F27" s="23"/>
      <c r="G27" s="23"/>
      <c r="H27" s="23"/>
      <c r="I27" s="24"/>
      <c r="J27" s="24"/>
      <c r="K27" s="23"/>
      <c r="L27" s="22"/>
      <c r="M27" s="14"/>
    </row>
    <row r="28" spans="2:13">
      <c r="B28" s="23"/>
      <c r="C28" s="23"/>
      <c r="D28" s="23"/>
      <c r="E28" s="14"/>
      <c r="F28" s="23"/>
      <c r="G28" s="23"/>
      <c r="H28" s="23"/>
      <c r="I28" s="24"/>
      <c r="J28" s="24"/>
      <c r="K28" s="23"/>
      <c r="L28" s="22"/>
      <c r="M28" s="14"/>
    </row>
    <row r="29" spans="2:13">
      <c r="B29" s="23"/>
      <c r="C29" s="23"/>
      <c r="D29" s="23"/>
      <c r="E29" s="14"/>
      <c r="F29" s="23"/>
      <c r="G29" s="23"/>
      <c r="H29" s="23"/>
      <c r="I29" s="24"/>
      <c r="J29" s="24"/>
      <c r="K29" s="23"/>
      <c r="L29" s="22"/>
      <c r="M29" s="14"/>
    </row>
    <row r="30" spans="2:13">
      <c r="B30" s="23"/>
      <c r="C30" s="23"/>
      <c r="D30" s="23"/>
      <c r="E30" s="14"/>
      <c r="F30" s="23"/>
      <c r="G30" s="23"/>
      <c r="H30" s="23"/>
      <c r="I30" s="24"/>
      <c r="J30" s="24"/>
      <c r="K30" s="23"/>
      <c r="L30" s="22"/>
      <c r="M30" s="14"/>
    </row>
    <row r="31" spans="2:13">
      <c r="B31" s="23"/>
      <c r="C31" s="23"/>
      <c r="D31" s="23"/>
      <c r="E31" s="14"/>
      <c r="F31" s="14"/>
      <c r="G31" s="23"/>
      <c r="H31" s="14"/>
      <c r="I31" s="24"/>
      <c r="J31" s="24"/>
      <c r="K31" s="23"/>
      <c r="L31" s="22"/>
      <c r="M31" s="14"/>
    </row>
    <row r="32" spans="2:13">
      <c r="B32" s="23"/>
      <c r="C32" s="23"/>
      <c r="D32" s="23"/>
      <c r="E32" s="14"/>
      <c r="F32" s="14"/>
      <c r="G32" s="23"/>
      <c r="H32" s="14"/>
      <c r="I32" s="24"/>
      <c r="J32" s="24"/>
      <c r="K32" s="23"/>
      <c r="L32" s="22"/>
      <c r="M32" s="14"/>
    </row>
    <row r="33" spans="2:13">
      <c r="B33" s="23"/>
      <c r="C33" s="23"/>
      <c r="D33" s="23"/>
      <c r="E33" s="14"/>
      <c r="F33" s="14"/>
      <c r="G33" s="23"/>
      <c r="H33" s="14"/>
      <c r="I33" s="24"/>
      <c r="J33" s="24"/>
      <c r="K33" s="23"/>
      <c r="L33" s="22"/>
      <c r="M33" s="14"/>
    </row>
    <row r="34" spans="2:13">
      <c r="B34" s="23"/>
      <c r="C34" s="23"/>
      <c r="D34" s="23"/>
      <c r="E34" s="14"/>
      <c r="F34" s="14"/>
      <c r="G34" s="23"/>
      <c r="H34" s="14"/>
      <c r="I34" s="24"/>
      <c r="J34" s="24"/>
      <c r="K34" s="23"/>
      <c r="L34" s="22"/>
      <c r="M34" s="14"/>
    </row>
    <row r="35" spans="2:13">
      <c r="B35" s="23"/>
      <c r="C35" s="23"/>
      <c r="D35" s="23"/>
      <c r="E35" s="14"/>
      <c r="F35" s="14"/>
      <c r="G35" s="23"/>
      <c r="H35" s="14"/>
      <c r="I35" s="24"/>
      <c r="J35" s="24"/>
      <c r="K35" s="23"/>
      <c r="L35" s="22"/>
      <c r="M35" s="14"/>
    </row>
    <row r="36" spans="2:13">
      <c r="B36" s="23"/>
      <c r="C36" s="23"/>
      <c r="D36" s="23"/>
      <c r="E36" s="14"/>
      <c r="F36" s="14"/>
      <c r="G36" s="23"/>
      <c r="H36" s="14"/>
      <c r="I36" s="24"/>
      <c r="J36" s="24"/>
      <c r="K36" s="23"/>
      <c r="L36" s="22"/>
      <c r="M36" s="14"/>
    </row>
    <row r="39" spans="2:13">
      <c r="B39" s="13" t="s">
        <v>1454</v>
      </c>
    </row>
    <row r="41" spans="2:13">
      <c r="B41" s="329"/>
    </row>
    <row r="42" spans="2:13">
      <c r="B42" s="329"/>
    </row>
  </sheetData>
  <phoneticPr fontId="116" type="noConversion"/>
  <hyperlinks>
    <hyperlink ref="A1" r:id="rId1" xr:uid="{E9E76264-7F0C-4CBB-B799-A066334CEE4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22F3B-BEED-4E2B-8B0C-08D878D14688}">
  <sheetPr codeName="Sheet15">
    <tabColor rgb="FF0000FF"/>
  </sheetPr>
  <dimension ref="D1:P21"/>
  <sheetViews>
    <sheetView topLeftCell="A4" workbookViewId="0">
      <selection activeCell="F43" sqref="F43"/>
    </sheetView>
  </sheetViews>
  <sheetFormatPr baseColWidth="10" defaultColWidth="8.6640625" defaultRowHeight="15"/>
  <cols>
    <col min="1" max="4" width="8.6640625" style="11"/>
    <col min="5" max="13" width="11.5" style="11" customWidth="1"/>
    <col min="14" max="16" width="10.1640625" style="11" customWidth="1"/>
    <col min="17" max="16384" width="8.6640625" style="11"/>
  </cols>
  <sheetData>
    <row r="1" spans="4:16">
      <c r="D1" s="12" t="s">
        <v>903</v>
      </c>
    </row>
    <row r="3" spans="4:16">
      <c r="E3" s="11" t="s">
        <v>904</v>
      </c>
    </row>
    <row r="4" spans="4:16">
      <c r="E4" s="11" t="s">
        <v>905</v>
      </c>
    </row>
    <row r="6" spans="4:16">
      <c r="E6" s="13" t="s">
        <v>911</v>
      </c>
    </row>
    <row r="7" spans="4:16">
      <c r="L7" s="20" t="s">
        <v>995</v>
      </c>
    </row>
    <row r="8" spans="4:16">
      <c r="E8" s="23" t="s">
        <v>913</v>
      </c>
      <c r="F8" s="23" t="s">
        <v>914</v>
      </c>
      <c r="G8" s="23" t="s">
        <v>915</v>
      </c>
      <c r="H8" s="23" t="s">
        <v>916</v>
      </c>
      <c r="I8" s="23" t="s">
        <v>917</v>
      </c>
      <c r="J8" s="23" t="s">
        <v>918</v>
      </c>
      <c r="K8" s="23" t="s">
        <v>919</v>
      </c>
      <c r="L8" s="21">
        <v>43347</v>
      </c>
      <c r="M8" s="18">
        <v>43335</v>
      </c>
      <c r="N8" s="23" t="s">
        <v>920</v>
      </c>
      <c r="O8" s="22">
        <v>4.1666666666666664E-2</v>
      </c>
      <c r="P8" s="22">
        <v>4.1666666666666664E-2</v>
      </c>
    </row>
    <row r="9" spans="4:16">
      <c r="E9" s="15" t="s">
        <v>922</v>
      </c>
      <c r="F9" s="15" t="s">
        <v>933</v>
      </c>
      <c r="G9" s="15" t="s">
        <v>939</v>
      </c>
      <c r="H9" s="15" t="s">
        <v>949</v>
      </c>
      <c r="I9" s="15" t="s">
        <v>950</v>
      </c>
      <c r="J9" s="15" t="s">
        <v>951</v>
      </c>
      <c r="K9" s="15" t="s">
        <v>979</v>
      </c>
      <c r="L9" s="16">
        <v>43348</v>
      </c>
      <c r="M9" s="18">
        <v>43336</v>
      </c>
      <c r="N9" s="15" t="s">
        <v>991</v>
      </c>
      <c r="O9" s="17">
        <v>8.3333333333333301E-2</v>
      </c>
      <c r="P9" s="22">
        <v>6.25E-2</v>
      </c>
    </row>
    <row r="10" spans="4:16">
      <c r="E10" s="15" t="s">
        <v>923</v>
      </c>
      <c r="F10" s="15" t="s">
        <v>934</v>
      </c>
      <c r="G10" s="15" t="s">
        <v>940</v>
      </c>
      <c r="H10" s="15" t="s">
        <v>952</v>
      </c>
      <c r="I10" s="15" t="s">
        <v>953</v>
      </c>
      <c r="J10" s="15" t="s">
        <v>954</v>
      </c>
      <c r="K10" s="15" t="s">
        <v>980</v>
      </c>
      <c r="L10" s="16">
        <v>43349</v>
      </c>
      <c r="M10" s="18">
        <v>43337</v>
      </c>
      <c r="N10" s="15" t="s">
        <v>992</v>
      </c>
      <c r="O10" s="17">
        <v>0.125</v>
      </c>
      <c r="P10" s="17">
        <v>8.3333333333333398E-2</v>
      </c>
    </row>
    <row r="11" spans="4:16">
      <c r="E11" s="15" t="s">
        <v>924</v>
      </c>
      <c r="F11" s="15" t="s">
        <v>935</v>
      </c>
      <c r="G11" s="15" t="s">
        <v>941</v>
      </c>
      <c r="H11" s="15" t="s">
        <v>955</v>
      </c>
      <c r="I11" s="15" t="s">
        <v>956</v>
      </c>
      <c r="J11" s="15" t="s">
        <v>957</v>
      </c>
      <c r="K11" s="15" t="s">
        <v>981</v>
      </c>
      <c r="L11" s="16">
        <v>43350</v>
      </c>
      <c r="M11" s="18">
        <v>43338</v>
      </c>
      <c r="N11" s="15" t="s">
        <v>993</v>
      </c>
      <c r="O11" s="17">
        <v>0.16666666666666699</v>
      </c>
      <c r="P11" s="17">
        <v>0.104166666666667</v>
      </c>
    </row>
    <row r="12" spans="4:16">
      <c r="E12" s="15" t="s">
        <v>925</v>
      </c>
      <c r="F12" s="15" t="s">
        <v>936</v>
      </c>
      <c r="G12" s="15" t="s">
        <v>925</v>
      </c>
      <c r="H12" s="15" t="s">
        <v>958</v>
      </c>
      <c r="I12" s="15" t="s">
        <v>959</v>
      </c>
      <c r="J12" s="15" t="s">
        <v>960</v>
      </c>
      <c r="K12" s="15" t="s">
        <v>982</v>
      </c>
      <c r="L12" s="16">
        <v>43351</v>
      </c>
      <c r="M12" s="18">
        <v>43339</v>
      </c>
      <c r="N12" s="15" t="s">
        <v>920</v>
      </c>
      <c r="O12" s="17">
        <v>0.20833333333333301</v>
      </c>
      <c r="P12" s="17">
        <v>0.125</v>
      </c>
    </row>
    <row r="13" spans="4:16">
      <c r="E13" s="15" t="s">
        <v>926</v>
      </c>
      <c r="F13" s="15" t="s">
        <v>937</v>
      </c>
      <c r="G13" s="15" t="s">
        <v>942</v>
      </c>
      <c r="H13" s="15" t="s">
        <v>961</v>
      </c>
      <c r="I13" s="15" t="s">
        <v>962</v>
      </c>
      <c r="J13" s="15" t="s">
        <v>963</v>
      </c>
      <c r="K13" s="15" t="s">
        <v>983</v>
      </c>
      <c r="L13" s="16">
        <v>43352</v>
      </c>
      <c r="M13" s="18">
        <v>43340</v>
      </c>
      <c r="N13" s="15" t="s">
        <v>991</v>
      </c>
      <c r="O13" s="17">
        <v>0.25</v>
      </c>
      <c r="P13" s="17">
        <v>0.14583333333333401</v>
      </c>
    </row>
    <row r="14" spans="4:16">
      <c r="E14" s="15" t="s">
        <v>927</v>
      </c>
      <c r="F14" s="15" t="s">
        <v>938</v>
      </c>
      <c r="G14" s="15" t="s">
        <v>943</v>
      </c>
      <c r="H14" s="15" t="s">
        <v>964</v>
      </c>
      <c r="I14" s="15" t="s">
        <v>965</v>
      </c>
      <c r="J14" s="15" t="s">
        <v>966</v>
      </c>
      <c r="K14" s="15" t="s">
        <v>984</v>
      </c>
      <c r="L14" s="16">
        <v>43353</v>
      </c>
      <c r="M14" s="18">
        <v>43341</v>
      </c>
      <c r="N14" s="15" t="s">
        <v>992</v>
      </c>
      <c r="O14" s="17">
        <v>0.29166666666666702</v>
      </c>
      <c r="P14" s="17">
        <v>0.16666666666666699</v>
      </c>
    </row>
    <row r="15" spans="4:16">
      <c r="E15" s="15" t="s">
        <v>928</v>
      </c>
      <c r="F15" s="15" t="s">
        <v>914</v>
      </c>
      <c r="G15" s="15" t="s">
        <v>944</v>
      </c>
      <c r="H15" s="15" t="s">
        <v>916</v>
      </c>
      <c r="I15" s="15" t="s">
        <v>967</v>
      </c>
      <c r="J15" s="15" t="s">
        <v>968</v>
      </c>
      <c r="K15" s="15" t="s">
        <v>985</v>
      </c>
      <c r="L15" s="16">
        <v>43354</v>
      </c>
      <c r="M15" s="18">
        <v>43342</v>
      </c>
      <c r="N15" s="15" t="s">
        <v>993</v>
      </c>
      <c r="O15" s="17">
        <v>0.33333333333333298</v>
      </c>
      <c r="P15" s="17">
        <v>0.1875</v>
      </c>
    </row>
    <row r="16" spans="4:16">
      <c r="E16" s="15" t="s">
        <v>929</v>
      </c>
      <c r="F16" s="15" t="s">
        <v>933</v>
      </c>
      <c r="G16" s="15" t="s">
        <v>945</v>
      </c>
      <c r="H16" s="15" t="s">
        <v>949</v>
      </c>
      <c r="I16" s="15" t="s">
        <v>969</v>
      </c>
      <c r="J16" s="15" t="s">
        <v>970</v>
      </c>
      <c r="K16" s="15" t="s">
        <v>986</v>
      </c>
      <c r="L16" s="16">
        <v>43355</v>
      </c>
      <c r="M16" s="18">
        <v>43343</v>
      </c>
      <c r="N16" s="15" t="s">
        <v>920</v>
      </c>
      <c r="O16" s="17">
        <v>0.375</v>
      </c>
      <c r="P16" s="17">
        <v>0.20833333333333401</v>
      </c>
    </row>
    <row r="17" spans="5:16">
      <c r="E17" s="15" t="s">
        <v>930</v>
      </c>
      <c r="F17" s="15" t="s">
        <v>934</v>
      </c>
      <c r="G17" s="15" t="s">
        <v>946</v>
      </c>
      <c r="H17" s="15" t="s">
        <v>952</v>
      </c>
      <c r="I17" s="15" t="s">
        <v>971</v>
      </c>
      <c r="J17" s="15" t="s">
        <v>972</v>
      </c>
      <c r="K17" s="15" t="s">
        <v>987</v>
      </c>
      <c r="L17" s="16">
        <v>43356</v>
      </c>
      <c r="M17" s="18">
        <v>43344</v>
      </c>
      <c r="N17" s="15" t="s">
        <v>991</v>
      </c>
      <c r="O17" s="17">
        <v>0.41666666666666702</v>
      </c>
      <c r="P17" s="17">
        <v>0.22916666666666699</v>
      </c>
    </row>
    <row r="18" spans="5:16">
      <c r="E18" s="15" t="s">
        <v>931</v>
      </c>
      <c r="F18" s="15" t="s">
        <v>935</v>
      </c>
      <c r="G18" s="15" t="s">
        <v>947</v>
      </c>
      <c r="H18" s="15" t="s">
        <v>955</v>
      </c>
      <c r="I18" s="15" t="s">
        <v>973</v>
      </c>
      <c r="J18" s="15" t="s">
        <v>974</v>
      </c>
      <c r="K18" s="15" t="s">
        <v>988</v>
      </c>
      <c r="L18" s="16">
        <v>43357</v>
      </c>
      <c r="M18" s="18">
        <v>43345</v>
      </c>
      <c r="N18" s="15" t="s">
        <v>992</v>
      </c>
      <c r="O18" s="17">
        <v>0.45833333333333298</v>
      </c>
      <c r="P18" s="17">
        <v>0.25</v>
      </c>
    </row>
    <row r="19" spans="5:16">
      <c r="E19" s="15" t="s">
        <v>932</v>
      </c>
      <c r="F19" s="15" t="s">
        <v>936</v>
      </c>
      <c r="G19" s="15" t="s">
        <v>948</v>
      </c>
      <c r="H19" s="15" t="s">
        <v>958</v>
      </c>
      <c r="I19" s="15" t="s">
        <v>975</v>
      </c>
      <c r="J19" s="15" t="s">
        <v>976</v>
      </c>
      <c r="K19" s="15" t="s">
        <v>989</v>
      </c>
      <c r="L19" s="16">
        <v>43358</v>
      </c>
      <c r="M19" s="18">
        <v>43346</v>
      </c>
      <c r="N19" s="15" t="s">
        <v>993</v>
      </c>
      <c r="O19" s="17">
        <v>0.5</v>
      </c>
      <c r="P19" s="17">
        <v>0.27083333333333398</v>
      </c>
    </row>
    <row r="20" spans="5:16">
      <c r="E20" s="15" t="s">
        <v>913</v>
      </c>
      <c r="F20" s="15" t="s">
        <v>937</v>
      </c>
      <c r="G20" s="15" t="s">
        <v>915</v>
      </c>
      <c r="H20" s="15" t="s">
        <v>961</v>
      </c>
      <c r="I20" s="15" t="s">
        <v>977</v>
      </c>
      <c r="J20" s="15" t="s">
        <v>978</v>
      </c>
      <c r="K20" s="15" t="s">
        <v>990</v>
      </c>
      <c r="L20" s="16">
        <v>43359</v>
      </c>
      <c r="M20" s="19">
        <v>43347</v>
      </c>
      <c r="N20" s="15" t="s">
        <v>920</v>
      </c>
      <c r="O20" s="17">
        <v>0.54166666666666696</v>
      </c>
      <c r="P20" s="17">
        <v>0.29166666666666702</v>
      </c>
    </row>
    <row r="21" spans="5:16">
      <c r="M21" s="20" t="s">
        <v>994</v>
      </c>
    </row>
  </sheetData>
  <hyperlinks>
    <hyperlink ref="D1" r:id="rId1" xr:uid="{70B246DA-8685-4776-8211-7782F04AA66C}"/>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FFCC00"/>
  </sheetPr>
  <dimension ref="A1:E24"/>
  <sheetViews>
    <sheetView topLeftCell="A2" zoomScale="125" zoomScaleNormal="207" workbookViewId="0">
      <selection activeCell="B24" sqref="B24"/>
    </sheetView>
  </sheetViews>
  <sheetFormatPr baseColWidth="10" defaultColWidth="9.33203125" defaultRowHeight="15"/>
  <cols>
    <col min="1" max="3" width="15.1640625" style="11" customWidth="1"/>
    <col min="4" max="16384" width="9.33203125" style="11"/>
  </cols>
  <sheetData>
    <row r="1" spans="1:5">
      <c r="C1" s="12" t="s">
        <v>996</v>
      </c>
    </row>
    <row r="3" spans="1:5">
      <c r="A3" s="138" t="s">
        <v>22</v>
      </c>
      <c r="B3" s="138" t="s">
        <v>23</v>
      </c>
      <c r="C3" s="138" t="s">
        <v>24</v>
      </c>
      <c r="E3" s="11" t="s">
        <v>28</v>
      </c>
    </row>
    <row r="4" spans="1:5">
      <c r="A4" s="139">
        <v>1</v>
      </c>
      <c r="B4" s="139">
        <v>1</v>
      </c>
      <c r="C4" s="139"/>
      <c r="E4" s="11" t="s">
        <v>29</v>
      </c>
    </row>
    <row r="5" spans="1:5">
      <c r="A5" s="139">
        <v>2</v>
      </c>
      <c r="B5" s="139">
        <v>1</v>
      </c>
      <c r="C5" s="139"/>
    </row>
    <row r="6" spans="1:5">
      <c r="A6" s="139">
        <v>3</v>
      </c>
      <c r="B6" s="139"/>
      <c r="C6" s="139"/>
      <c r="E6" s="11" t="s">
        <v>30</v>
      </c>
    </row>
    <row r="7" spans="1:5">
      <c r="A7" s="139">
        <v>4</v>
      </c>
      <c r="B7" s="139"/>
      <c r="C7" s="139"/>
      <c r="E7" s="292" t="s">
        <v>33</v>
      </c>
    </row>
    <row r="8" spans="1:5">
      <c r="A8" s="139">
        <v>5</v>
      </c>
      <c r="B8" s="139"/>
      <c r="C8" s="139"/>
    </row>
    <row r="9" spans="1:5">
      <c r="A9" s="139">
        <v>6</v>
      </c>
      <c r="B9" s="139"/>
      <c r="C9" s="139"/>
      <c r="E9" s="11" t="s">
        <v>31</v>
      </c>
    </row>
    <row r="10" spans="1:5">
      <c r="A10" s="139">
        <v>7</v>
      </c>
      <c r="B10" s="139"/>
      <c r="C10" s="139"/>
      <c r="E10" s="292" t="s">
        <v>34</v>
      </c>
    </row>
    <row r="11" spans="1:5">
      <c r="A11" s="139">
        <v>8</v>
      </c>
      <c r="B11" s="139"/>
      <c r="C11" s="139"/>
    </row>
    <row r="12" spans="1:5">
      <c r="A12" s="139">
        <v>9</v>
      </c>
      <c r="B12" s="139"/>
      <c r="C12" s="139"/>
      <c r="E12" s="11" t="s">
        <v>32</v>
      </c>
    </row>
    <row r="13" spans="1:5">
      <c r="A13" s="139">
        <v>10</v>
      </c>
      <c r="B13" s="139"/>
      <c r="C13" s="139"/>
      <c r="E13" s="137" t="s">
        <v>802</v>
      </c>
    </row>
    <row r="14" spans="1:5">
      <c r="A14" s="139">
        <v>11</v>
      </c>
      <c r="B14" s="139"/>
      <c r="C14" s="139"/>
    </row>
    <row r="15" spans="1:5">
      <c r="A15" s="139">
        <v>12</v>
      </c>
      <c r="B15" s="139"/>
      <c r="C15" s="139"/>
    </row>
    <row r="16" spans="1:5">
      <c r="A16" s="139">
        <v>13</v>
      </c>
      <c r="B16" s="139"/>
      <c r="C16" s="139"/>
    </row>
    <row r="17" spans="1:3">
      <c r="A17" s="139">
        <v>14</v>
      </c>
      <c r="B17" s="139"/>
      <c r="C17" s="139"/>
    </row>
    <row r="18" spans="1:3">
      <c r="A18" s="139">
        <v>15</v>
      </c>
      <c r="B18" s="139"/>
      <c r="C18" s="139"/>
    </row>
    <row r="19" spans="1:3">
      <c r="A19" s="139">
        <v>16</v>
      </c>
      <c r="B19" s="139"/>
      <c r="C19" s="139"/>
    </row>
    <row r="20" spans="1:3">
      <c r="A20" s="139">
        <v>17</v>
      </c>
      <c r="B20" s="139"/>
      <c r="C20" s="139"/>
    </row>
    <row r="21" spans="1:3">
      <c r="A21" s="139">
        <v>18</v>
      </c>
      <c r="B21" s="139"/>
      <c r="C21" s="139"/>
    </row>
    <row r="22" spans="1:3">
      <c r="A22" s="139">
        <v>19</v>
      </c>
      <c r="B22" s="139"/>
      <c r="C22" s="139"/>
    </row>
    <row r="23" spans="1:3">
      <c r="A23" s="139">
        <v>20</v>
      </c>
      <c r="B23" s="139"/>
      <c r="C23" s="139"/>
    </row>
    <row r="24" spans="1:3">
      <c r="A24" s="139">
        <v>21</v>
      </c>
      <c r="B24" s="139"/>
      <c r="C24" s="139"/>
    </row>
  </sheetData>
  <hyperlinks>
    <hyperlink ref="C1" r:id="rId1" xr:uid="{6EF779EB-01B4-44B5-9B8A-8A94611250C3}"/>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C00"/>
  </sheetPr>
  <dimension ref="A1:H24"/>
  <sheetViews>
    <sheetView zoomScaleNormal="100" workbookViewId="0">
      <selection activeCell="E13" sqref="E13"/>
    </sheetView>
  </sheetViews>
  <sheetFormatPr baseColWidth="10" defaultColWidth="9.33203125" defaultRowHeight="15"/>
  <cols>
    <col min="1" max="3" width="13.33203125" customWidth="1"/>
    <col min="7" max="7" width="9.33203125" style="288"/>
  </cols>
  <sheetData>
    <row r="1" spans="1:8">
      <c r="C1" s="8" t="s">
        <v>996</v>
      </c>
      <c r="G1" s="288" t="s">
        <v>28</v>
      </c>
    </row>
    <row r="2" spans="1:8">
      <c r="G2" s="288" t="s">
        <v>29</v>
      </c>
    </row>
    <row r="3" spans="1:8">
      <c r="A3" t="s">
        <v>22</v>
      </c>
      <c r="B3" t="s">
        <v>23</v>
      </c>
      <c r="C3" t="s">
        <v>24</v>
      </c>
    </row>
    <row r="4" spans="1:8">
      <c r="A4">
        <v>0</v>
      </c>
      <c r="B4">
        <v>0</v>
      </c>
      <c r="G4" s="288" t="s">
        <v>30</v>
      </c>
    </row>
    <row r="5" spans="1:8">
      <c r="A5">
        <v>1</v>
      </c>
      <c r="B5" s="28">
        <v>1</v>
      </c>
      <c r="H5" s="3" t="s">
        <v>33</v>
      </c>
    </row>
    <row r="6" spans="1:8">
      <c r="A6">
        <v>2</v>
      </c>
      <c r="B6" s="28">
        <f>B4+B5</f>
        <v>1</v>
      </c>
      <c r="C6" s="2">
        <f>B6/B5</f>
        <v>1</v>
      </c>
      <c r="E6" s="26" t="str">
        <f ca="1">_xlfn.FORMULATEXT(B6)</f>
        <v>=B4+B5</v>
      </c>
    </row>
    <row r="7" spans="1:8">
      <c r="A7">
        <v>3</v>
      </c>
      <c r="B7" s="294">
        <f t="shared" ref="B7:B24" si="0">B5+B6</f>
        <v>2</v>
      </c>
      <c r="C7" s="293">
        <f t="shared" ref="C7:C24" si="1">B7/B6</f>
        <v>2</v>
      </c>
      <c r="E7" s="27" t="str">
        <f ca="1">_xlfn.FORMULATEXT(C7)</f>
        <v>=B7/B6</v>
      </c>
      <c r="G7" s="288" t="s">
        <v>31</v>
      </c>
    </row>
    <row r="8" spans="1:8">
      <c r="A8">
        <v>4</v>
      </c>
      <c r="B8" s="28">
        <f t="shared" si="0"/>
        <v>3</v>
      </c>
      <c r="C8" s="2">
        <f t="shared" si="1"/>
        <v>1.5</v>
      </c>
      <c r="F8" s="3" t="s">
        <v>34</v>
      </c>
    </row>
    <row r="9" spans="1:8">
      <c r="A9">
        <v>5</v>
      </c>
      <c r="B9" s="28">
        <f t="shared" si="0"/>
        <v>5</v>
      </c>
      <c r="C9" s="2">
        <f t="shared" si="1"/>
        <v>1.6666666666666667</v>
      </c>
    </row>
    <row r="10" spans="1:8">
      <c r="A10">
        <v>6</v>
      </c>
      <c r="B10" s="28">
        <f t="shared" si="0"/>
        <v>8</v>
      </c>
      <c r="C10" s="2">
        <f t="shared" si="1"/>
        <v>1.6</v>
      </c>
      <c r="G10" s="288" t="s">
        <v>32</v>
      </c>
    </row>
    <row r="11" spans="1:8">
      <c r="A11">
        <v>7</v>
      </c>
      <c r="B11" s="28">
        <f t="shared" si="0"/>
        <v>13</v>
      </c>
      <c r="C11" s="2">
        <f t="shared" si="1"/>
        <v>1.625</v>
      </c>
      <c r="G11" s="289" t="s">
        <v>802</v>
      </c>
    </row>
    <row r="12" spans="1:8">
      <c r="A12">
        <v>8</v>
      </c>
      <c r="B12" s="28">
        <f t="shared" si="0"/>
        <v>21</v>
      </c>
      <c r="C12" s="2">
        <f t="shared" si="1"/>
        <v>1.6153846153846154</v>
      </c>
    </row>
    <row r="13" spans="1:8">
      <c r="A13">
        <v>9</v>
      </c>
      <c r="B13" s="28">
        <f t="shared" si="0"/>
        <v>34</v>
      </c>
      <c r="C13" s="2">
        <f t="shared" si="1"/>
        <v>1.6190476190476191</v>
      </c>
    </row>
    <row r="14" spans="1:8">
      <c r="A14">
        <v>10</v>
      </c>
      <c r="B14" s="28">
        <f t="shared" si="0"/>
        <v>55</v>
      </c>
      <c r="C14" s="2">
        <f t="shared" si="1"/>
        <v>1.6176470588235294</v>
      </c>
    </row>
    <row r="15" spans="1:8">
      <c r="A15">
        <v>11</v>
      </c>
      <c r="B15" s="28">
        <f t="shared" si="0"/>
        <v>89</v>
      </c>
      <c r="C15" s="2">
        <f t="shared" si="1"/>
        <v>1.6181818181818182</v>
      </c>
    </row>
    <row r="16" spans="1:8">
      <c r="A16">
        <v>12</v>
      </c>
      <c r="B16" s="28">
        <f t="shared" si="0"/>
        <v>144</v>
      </c>
      <c r="C16" s="2">
        <f t="shared" si="1"/>
        <v>1.6179775280898876</v>
      </c>
    </row>
    <row r="17" spans="1:3">
      <c r="A17">
        <v>13</v>
      </c>
      <c r="B17" s="28">
        <f t="shared" si="0"/>
        <v>233</v>
      </c>
      <c r="C17" s="2">
        <f t="shared" si="1"/>
        <v>1.6180555555555556</v>
      </c>
    </row>
    <row r="18" spans="1:3">
      <c r="A18">
        <v>14</v>
      </c>
      <c r="B18" s="28">
        <f t="shared" si="0"/>
        <v>377</v>
      </c>
      <c r="C18" s="2">
        <f t="shared" si="1"/>
        <v>1.6180257510729614</v>
      </c>
    </row>
    <row r="19" spans="1:3">
      <c r="A19">
        <v>15</v>
      </c>
      <c r="B19" s="28">
        <f t="shared" si="0"/>
        <v>610</v>
      </c>
      <c r="C19" s="2">
        <f t="shared" si="1"/>
        <v>1.6180371352785146</v>
      </c>
    </row>
    <row r="20" spans="1:3">
      <c r="A20">
        <v>16</v>
      </c>
      <c r="B20" s="28">
        <f t="shared" si="0"/>
        <v>987</v>
      </c>
      <c r="C20" s="2">
        <f t="shared" si="1"/>
        <v>1.618032786885246</v>
      </c>
    </row>
    <row r="21" spans="1:3">
      <c r="A21">
        <v>17</v>
      </c>
      <c r="B21" s="28">
        <f t="shared" si="0"/>
        <v>1597</v>
      </c>
      <c r="C21" s="2">
        <f t="shared" si="1"/>
        <v>1.6180344478216819</v>
      </c>
    </row>
    <row r="22" spans="1:3">
      <c r="A22">
        <v>18</v>
      </c>
      <c r="B22" s="28">
        <f t="shared" si="0"/>
        <v>2584</v>
      </c>
      <c r="C22" s="2">
        <f t="shared" si="1"/>
        <v>1.6180338134001253</v>
      </c>
    </row>
    <row r="23" spans="1:3">
      <c r="A23">
        <v>19</v>
      </c>
      <c r="B23" s="28">
        <f t="shared" si="0"/>
        <v>4181</v>
      </c>
      <c r="C23" s="2">
        <f t="shared" si="1"/>
        <v>1.6180340557275541</v>
      </c>
    </row>
    <row r="24" spans="1:3">
      <c r="A24">
        <v>20</v>
      </c>
      <c r="B24" s="28">
        <f t="shared" si="0"/>
        <v>6765</v>
      </c>
      <c r="C24" s="2">
        <f t="shared" si="1"/>
        <v>1.6180339631667064</v>
      </c>
    </row>
  </sheetData>
  <hyperlinks>
    <hyperlink ref="C1" r:id="rId1" xr:uid="{F1F3E2D7-D436-4AC3-9A1B-10E2F490D123}"/>
  </hyperlinks>
  <pageMargins left="0.2" right="0.2" top="0.3" bottom="0.3" header="0" footer="0"/>
  <pageSetup orientation="landscape" horizontalDpi="0"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J75"/>
  <sheetViews>
    <sheetView topLeftCell="D1" zoomScaleNormal="100" workbookViewId="0">
      <pane ySplit="5" topLeftCell="A6" activePane="bottomLeft" state="frozen"/>
      <selection activeCell="C45" sqref="C45"/>
      <selection pane="bottomLeft" activeCell="D6" sqref="D6"/>
    </sheetView>
  </sheetViews>
  <sheetFormatPr baseColWidth="10" defaultColWidth="9.1640625" defaultRowHeight="15"/>
  <cols>
    <col min="1" max="1" width="8" style="154" customWidth="1"/>
    <col min="2" max="2" width="13.1640625" style="11" bestFit="1" customWidth="1"/>
    <col min="3" max="3" width="9.83203125" style="11" bestFit="1" customWidth="1"/>
    <col min="4" max="6" width="29.5" style="11" customWidth="1"/>
    <col min="7" max="7" width="10.83203125" style="11" customWidth="1"/>
    <col min="8" max="9" width="29.5" style="140" customWidth="1"/>
    <col min="10" max="10" width="36.6640625" style="140" customWidth="1"/>
    <col min="11" max="16384" width="9.1640625" style="11"/>
  </cols>
  <sheetData>
    <row r="1" spans="1:10" ht="21">
      <c r="A1" s="152" t="s">
        <v>1208</v>
      </c>
      <c r="H1" s="153" t="s">
        <v>1207</v>
      </c>
    </row>
    <row r="2" spans="1:10">
      <c r="H2" s="155" t="s">
        <v>44</v>
      </c>
      <c r="I2" s="156" t="s">
        <v>45</v>
      </c>
      <c r="J2" s="157" t="s">
        <v>1205</v>
      </c>
    </row>
    <row r="3" spans="1:10">
      <c r="H3" s="158" t="s">
        <v>1203</v>
      </c>
      <c r="I3" s="159" t="s">
        <v>1204</v>
      </c>
      <c r="J3" s="160" t="s">
        <v>1206</v>
      </c>
    </row>
    <row r="4" spans="1:10" s="162" customFormat="1" ht="23.25" customHeight="1">
      <c r="A4" s="161"/>
      <c r="D4" s="356" t="s">
        <v>1453</v>
      </c>
      <c r="E4" s="357"/>
      <c r="F4" s="358"/>
      <c r="G4" s="163"/>
      <c r="H4" s="359" t="s">
        <v>43</v>
      </c>
      <c r="I4" s="359"/>
      <c r="J4" s="359"/>
    </row>
    <row r="5" spans="1:10">
      <c r="A5" s="164" t="s">
        <v>42</v>
      </c>
      <c r="B5" s="164" t="s">
        <v>17</v>
      </c>
      <c r="C5" s="164" t="s">
        <v>18</v>
      </c>
      <c r="D5" s="164" t="s">
        <v>40</v>
      </c>
      <c r="E5" s="164" t="s">
        <v>21</v>
      </c>
      <c r="F5" s="164" t="s">
        <v>41</v>
      </c>
      <c r="G5" s="141"/>
      <c r="H5" s="167" t="s">
        <v>40</v>
      </c>
      <c r="I5" s="167" t="s">
        <v>21</v>
      </c>
      <c r="J5" s="167" t="s">
        <v>41</v>
      </c>
    </row>
    <row r="6" spans="1:10">
      <c r="A6" s="165">
        <v>1</v>
      </c>
      <c r="B6" s="166" t="s">
        <v>1081</v>
      </c>
      <c r="C6" s="166" t="s">
        <v>1129</v>
      </c>
      <c r="D6" s="166"/>
      <c r="E6" s="166"/>
      <c r="F6" s="166"/>
      <c r="H6" s="168"/>
      <c r="I6" s="168"/>
      <c r="J6" s="168"/>
    </row>
    <row r="7" spans="1:10">
      <c r="A7" s="165">
        <v>2</v>
      </c>
      <c r="B7" s="166" t="s">
        <v>1082</v>
      </c>
      <c r="C7" s="166" t="s">
        <v>1130</v>
      </c>
      <c r="D7" s="166"/>
      <c r="E7" s="166"/>
      <c r="F7" s="166"/>
      <c r="H7" s="168"/>
      <c r="I7" s="168"/>
      <c r="J7" s="168"/>
    </row>
    <row r="8" spans="1:10">
      <c r="A8" s="165">
        <v>3</v>
      </c>
      <c r="B8" s="166" t="s">
        <v>1083</v>
      </c>
      <c r="C8" s="166" t="s">
        <v>1131</v>
      </c>
      <c r="D8" s="166"/>
      <c r="E8" s="166"/>
      <c r="F8" s="166"/>
      <c r="H8" s="168"/>
      <c r="I8" s="168"/>
      <c r="J8" s="168"/>
    </row>
    <row r="9" spans="1:10">
      <c r="A9" s="165">
        <v>4</v>
      </c>
      <c r="B9" s="166" t="s">
        <v>1084</v>
      </c>
      <c r="C9" s="166" t="s">
        <v>1132</v>
      </c>
      <c r="D9" s="166"/>
      <c r="E9" s="166"/>
      <c r="F9" s="166"/>
      <c r="H9" s="168"/>
      <c r="I9" s="168"/>
      <c r="J9" s="168"/>
    </row>
    <row r="10" spans="1:10">
      <c r="A10" s="165">
        <v>5</v>
      </c>
      <c r="B10" s="166" t="s">
        <v>1085</v>
      </c>
      <c r="C10" s="166" t="s">
        <v>1133</v>
      </c>
      <c r="D10" s="166"/>
      <c r="E10" s="166"/>
      <c r="F10" s="166"/>
      <c r="H10" s="168"/>
      <c r="I10" s="168"/>
      <c r="J10" s="168"/>
    </row>
    <row r="11" spans="1:10">
      <c r="A11" s="165">
        <v>6</v>
      </c>
      <c r="B11" s="166" t="s">
        <v>1086</v>
      </c>
      <c r="C11" s="166" t="s">
        <v>1134</v>
      </c>
      <c r="D11" s="166"/>
      <c r="E11" s="166"/>
      <c r="F11" s="166"/>
      <c r="H11" s="168"/>
      <c r="I11" s="168"/>
      <c r="J11" s="168"/>
    </row>
    <row r="12" spans="1:10">
      <c r="A12" s="165">
        <v>7</v>
      </c>
      <c r="B12" s="166" t="s">
        <v>1087</v>
      </c>
      <c r="C12" s="166" t="s">
        <v>1135</v>
      </c>
      <c r="D12" s="166"/>
      <c r="E12" s="166"/>
      <c r="F12" s="166"/>
      <c r="H12" s="168"/>
      <c r="I12" s="168"/>
      <c r="J12" s="168"/>
    </row>
    <row r="13" spans="1:10">
      <c r="A13" s="165">
        <v>8</v>
      </c>
      <c r="B13" s="166" t="s">
        <v>1088</v>
      </c>
      <c r="C13" s="166" t="s">
        <v>1136</v>
      </c>
      <c r="D13" s="166"/>
      <c r="E13" s="166"/>
      <c r="F13" s="166"/>
      <c r="H13" s="168"/>
      <c r="I13" s="168"/>
      <c r="J13" s="168"/>
    </row>
    <row r="14" spans="1:10">
      <c r="A14" s="165">
        <v>9</v>
      </c>
      <c r="B14" s="166" t="s">
        <v>1089</v>
      </c>
      <c r="C14" s="166" t="s">
        <v>1137</v>
      </c>
      <c r="D14" s="166"/>
      <c r="E14" s="166"/>
      <c r="F14" s="166"/>
      <c r="H14" s="168"/>
      <c r="I14" s="168"/>
      <c r="J14" s="168"/>
    </row>
    <row r="15" spans="1:10">
      <c r="A15" s="165">
        <v>10</v>
      </c>
      <c r="B15" s="166" t="s">
        <v>1090</v>
      </c>
      <c r="C15" s="166" t="s">
        <v>1138</v>
      </c>
      <c r="D15" s="166"/>
      <c r="E15" s="166"/>
      <c r="F15" s="166"/>
      <c r="H15" s="168"/>
      <c r="I15" s="168"/>
      <c r="J15" s="168"/>
    </row>
    <row r="16" spans="1:10">
      <c r="A16" s="165">
        <v>11</v>
      </c>
      <c r="B16" s="166" t="s">
        <v>1091</v>
      </c>
      <c r="C16" s="166" t="s">
        <v>1139</v>
      </c>
      <c r="D16" s="166"/>
      <c r="E16" s="166"/>
      <c r="F16" s="166"/>
      <c r="H16" s="168"/>
      <c r="I16" s="168"/>
      <c r="J16" s="168"/>
    </row>
    <row r="17" spans="1:10">
      <c r="A17" s="165">
        <v>12</v>
      </c>
      <c r="B17" s="166" t="s">
        <v>1092</v>
      </c>
      <c r="C17" s="166" t="s">
        <v>1140</v>
      </c>
      <c r="D17" s="166"/>
      <c r="E17" s="166"/>
      <c r="F17" s="166"/>
      <c r="H17" s="168"/>
      <c r="I17" s="168"/>
      <c r="J17" s="168"/>
    </row>
    <row r="18" spans="1:10">
      <c r="A18" s="165">
        <v>13</v>
      </c>
      <c r="B18" s="166" t="s">
        <v>1093</v>
      </c>
      <c r="C18" s="166" t="s">
        <v>1141</v>
      </c>
      <c r="D18" s="166"/>
      <c r="E18" s="166"/>
      <c r="F18" s="166"/>
      <c r="H18" s="168"/>
      <c r="I18" s="168"/>
      <c r="J18" s="168"/>
    </row>
    <row r="19" spans="1:10">
      <c r="A19" s="165">
        <v>14</v>
      </c>
      <c r="B19" s="166" t="s">
        <v>1094</v>
      </c>
      <c r="C19" s="166" t="s">
        <v>1142</v>
      </c>
      <c r="D19" s="166"/>
      <c r="E19" s="166"/>
      <c r="F19" s="166"/>
      <c r="H19" s="168"/>
      <c r="I19" s="168"/>
      <c r="J19" s="168"/>
    </row>
    <row r="20" spans="1:10">
      <c r="A20" s="165">
        <v>15</v>
      </c>
      <c r="B20" s="166" t="s">
        <v>1095</v>
      </c>
      <c r="C20" s="166" t="s">
        <v>1143</v>
      </c>
      <c r="D20" s="166"/>
      <c r="E20" s="166"/>
      <c r="F20" s="166"/>
      <c r="H20" s="168"/>
      <c r="I20" s="168"/>
      <c r="J20" s="168"/>
    </row>
    <row r="21" spans="1:10">
      <c r="A21" s="165">
        <v>16</v>
      </c>
      <c r="B21" s="166" t="s">
        <v>1096</v>
      </c>
      <c r="C21" s="166" t="s">
        <v>1144</v>
      </c>
      <c r="D21" s="166"/>
      <c r="E21" s="166"/>
      <c r="F21" s="166"/>
      <c r="H21" s="168"/>
      <c r="I21" s="168"/>
      <c r="J21" s="168"/>
    </row>
    <row r="22" spans="1:10">
      <c r="A22" s="165">
        <v>17</v>
      </c>
      <c r="B22" s="166" t="s">
        <v>1097</v>
      </c>
      <c r="C22" s="166" t="s">
        <v>876</v>
      </c>
      <c r="D22" s="166"/>
      <c r="E22" s="166"/>
      <c r="F22" s="166"/>
      <c r="H22" s="168"/>
      <c r="I22" s="168"/>
      <c r="J22" s="168"/>
    </row>
    <row r="23" spans="1:10">
      <c r="A23" s="165">
        <v>18</v>
      </c>
      <c r="B23" s="166" t="s">
        <v>1098</v>
      </c>
      <c r="C23" s="166" t="s">
        <v>1145</v>
      </c>
      <c r="D23" s="166"/>
      <c r="E23" s="166"/>
      <c r="F23" s="166"/>
      <c r="H23" s="168"/>
      <c r="I23" s="168"/>
      <c r="J23" s="168"/>
    </row>
    <row r="24" spans="1:10">
      <c r="A24" s="165">
        <v>19</v>
      </c>
      <c r="B24" s="166" t="s">
        <v>1099</v>
      </c>
      <c r="C24" s="166" t="s">
        <v>1146</v>
      </c>
      <c r="D24" s="166"/>
      <c r="E24" s="166"/>
      <c r="F24" s="166"/>
      <c r="H24" s="168"/>
      <c r="I24" s="168"/>
      <c r="J24" s="168"/>
    </row>
    <row r="25" spans="1:10">
      <c r="A25" s="165">
        <v>20</v>
      </c>
      <c r="B25" s="166" t="s">
        <v>1100</v>
      </c>
      <c r="C25" s="166" t="s">
        <v>1147</v>
      </c>
      <c r="D25" s="166"/>
      <c r="E25" s="166"/>
      <c r="F25" s="166"/>
      <c r="H25" s="168"/>
      <c r="I25" s="168"/>
      <c r="J25" s="168"/>
    </row>
    <row r="26" spans="1:10">
      <c r="A26" s="165">
        <v>21</v>
      </c>
      <c r="B26" s="166" t="s">
        <v>1100</v>
      </c>
      <c r="C26" s="166" t="s">
        <v>1148</v>
      </c>
      <c r="D26" s="166"/>
      <c r="E26" s="166"/>
      <c r="F26" s="166"/>
      <c r="H26" s="168"/>
      <c r="I26" s="168"/>
      <c r="J26" s="168"/>
    </row>
    <row r="27" spans="1:10">
      <c r="A27" s="165">
        <v>22</v>
      </c>
      <c r="B27" s="166" t="s">
        <v>1101</v>
      </c>
      <c r="C27" s="166" t="s">
        <v>1149</v>
      </c>
      <c r="D27" s="166"/>
      <c r="E27" s="166"/>
      <c r="F27" s="166"/>
      <c r="H27" s="168"/>
      <c r="I27" s="168"/>
      <c r="J27" s="168"/>
    </row>
    <row r="28" spans="1:10">
      <c r="A28" s="165">
        <v>23</v>
      </c>
      <c r="B28" s="166" t="s">
        <v>1102</v>
      </c>
      <c r="C28" s="166" t="s">
        <v>1150</v>
      </c>
      <c r="D28" s="166"/>
      <c r="E28" s="166"/>
      <c r="F28" s="166"/>
      <c r="H28" s="168"/>
      <c r="I28" s="168"/>
      <c r="J28" s="168"/>
    </row>
    <row r="29" spans="1:10">
      <c r="A29" s="165">
        <v>24</v>
      </c>
      <c r="B29" s="166" t="s">
        <v>1103</v>
      </c>
      <c r="C29" s="166" t="s">
        <v>1151</v>
      </c>
      <c r="D29" s="166"/>
      <c r="E29" s="166"/>
      <c r="F29" s="166"/>
      <c r="H29" s="168"/>
      <c r="I29" s="168"/>
      <c r="J29" s="168"/>
    </row>
    <row r="30" spans="1:10">
      <c r="A30" s="165">
        <v>25</v>
      </c>
      <c r="B30" s="166" t="s">
        <v>1104</v>
      </c>
      <c r="C30" s="166" t="s">
        <v>1152</v>
      </c>
      <c r="D30" s="166"/>
      <c r="E30" s="166"/>
      <c r="F30" s="166"/>
      <c r="H30" s="168"/>
      <c r="I30" s="168"/>
      <c r="J30" s="168"/>
    </row>
    <row r="31" spans="1:10">
      <c r="A31" s="165">
        <v>26</v>
      </c>
      <c r="B31" s="166" t="s">
        <v>1105</v>
      </c>
      <c r="C31" s="166" t="s">
        <v>1153</v>
      </c>
      <c r="D31" s="166"/>
      <c r="E31" s="166"/>
      <c r="F31" s="166"/>
      <c r="H31" s="168"/>
      <c r="I31" s="168"/>
      <c r="J31" s="168"/>
    </row>
    <row r="32" spans="1:10">
      <c r="A32" s="165">
        <v>27</v>
      </c>
      <c r="B32" s="166" t="s">
        <v>1106</v>
      </c>
      <c r="C32" s="166" t="s">
        <v>874</v>
      </c>
      <c r="D32" s="166"/>
      <c r="E32" s="166"/>
      <c r="F32" s="166"/>
      <c r="H32" s="168"/>
      <c r="I32" s="168"/>
      <c r="J32" s="168"/>
    </row>
    <row r="33" spans="1:10">
      <c r="A33" s="165">
        <v>28</v>
      </c>
      <c r="B33" s="166" t="s">
        <v>1107</v>
      </c>
      <c r="C33" s="166" t="s">
        <v>1154</v>
      </c>
      <c r="D33" s="166"/>
      <c r="E33" s="166"/>
      <c r="F33" s="166"/>
      <c r="H33" s="168"/>
      <c r="I33" s="168"/>
      <c r="J33" s="168"/>
    </row>
    <row r="34" spans="1:10">
      <c r="A34" s="165">
        <v>29</v>
      </c>
      <c r="B34" s="166" t="s">
        <v>1108</v>
      </c>
      <c r="C34" s="166" t="s">
        <v>1155</v>
      </c>
      <c r="D34" s="166"/>
      <c r="E34" s="166"/>
      <c r="F34" s="166"/>
      <c r="H34" s="168"/>
      <c r="I34" s="168"/>
      <c r="J34" s="168"/>
    </row>
    <row r="35" spans="1:10">
      <c r="A35" s="165">
        <v>30</v>
      </c>
      <c r="B35" s="166" t="s">
        <v>1109</v>
      </c>
      <c r="C35" s="166" t="s">
        <v>1156</v>
      </c>
      <c r="D35" s="166"/>
      <c r="E35" s="166"/>
      <c r="F35" s="166"/>
      <c r="H35" s="168"/>
      <c r="I35" s="168"/>
      <c r="J35" s="168"/>
    </row>
    <row r="36" spans="1:10">
      <c r="A36" s="165">
        <v>31</v>
      </c>
      <c r="B36" s="166" t="s">
        <v>1110</v>
      </c>
      <c r="C36" s="166" t="s">
        <v>1157</v>
      </c>
      <c r="D36" s="166"/>
      <c r="E36" s="166"/>
      <c r="F36" s="166"/>
      <c r="H36" s="168"/>
      <c r="I36" s="168"/>
      <c r="J36" s="168"/>
    </row>
    <row r="37" spans="1:10">
      <c r="A37" s="165">
        <v>32</v>
      </c>
      <c r="B37" s="166" t="s">
        <v>1111</v>
      </c>
      <c r="C37" s="166" t="s">
        <v>1158</v>
      </c>
      <c r="D37" s="166"/>
      <c r="E37" s="166"/>
      <c r="F37" s="166"/>
      <c r="H37" s="168"/>
      <c r="I37" s="168"/>
      <c r="J37" s="168"/>
    </row>
    <row r="38" spans="1:10">
      <c r="A38" s="165">
        <v>33</v>
      </c>
      <c r="B38" s="166" t="s">
        <v>1111</v>
      </c>
      <c r="C38" s="166" t="s">
        <v>1159</v>
      </c>
      <c r="D38" s="166"/>
      <c r="E38" s="166"/>
      <c r="F38" s="166"/>
      <c r="H38" s="168"/>
      <c r="I38" s="168"/>
      <c r="J38" s="168"/>
    </row>
    <row r="39" spans="1:10">
      <c r="A39" s="165">
        <v>34</v>
      </c>
      <c r="B39" s="166" t="s">
        <v>1112</v>
      </c>
      <c r="C39" s="166" t="s">
        <v>1160</v>
      </c>
      <c r="D39" s="166"/>
      <c r="E39" s="166"/>
      <c r="F39" s="166"/>
      <c r="H39" s="168"/>
      <c r="I39" s="168"/>
      <c r="J39" s="168"/>
    </row>
    <row r="40" spans="1:10">
      <c r="A40" s="165">
        <v>35</v>
      </c>
      <c r="B40" s="166" t="s">
        <v>1113</v>
      </c>
      <c r="C40" s="166" t="s">
        <v>880</v>
      </c>
      <c r="D40" s="166"/>
      <c r="E40" s="166"/>
      <c r="F40" s="166"/>
      <c r="H40" s="168"/>
      <c r="I40" s="168"/>
      <c r="J40" s="168"/>
    </row>
    <row r="41" spans="1:10">
      <c r="A41" s="165">
        <v>36</v>
      </c>
      <c r="B41" s="166" t="s">
        <v>1114</v>
      </c>
      <c r="C41" s="166" t="s">
        <v>1161</v>
      </c>
      <c r="D41" s="166"/>
      <c r="E41" s="166"/>
      <c r="F41" s="166"/>
      <c r="H41" s="168"/>
      <c r="I41" s="168"/>
      <c r="J41" s="168"/>
    </row>
    <row r="42" spans="1:10">
      <c r="A42" s="165">
        <v>37</v>
      </c>
      <c r="B42" s="166" t="s">
        <v>1115</v>
      </c>
      <c r="C42" s="166" t="s">
        <v>37</v>
      </c>
      <c r="D42" s="166"/>
      <c r="E42" s="166"/>
      <c r="F42" s="166"/>
      <c r="H42" s="168"/>
      <c r="I42" s="168"/>
      <c r="J42" s="168"/>
    </row>
    <row r="43" spans="1:10">
      <c r="A43" s="165">
        <v>38</v>
      </c>
      <c r="B43" s="166" t="s">
        <v>1116</v>
      </c>
      <c r="C43" s="166" t="s">
        <v>877</v>
      </c>
      <c r="D43" s="166"/>
      <c r="E43" s="166"/>
      <c r="F43" s="166"/>
      <c r="H43" s="168"/>
      <c r="I43" s="168"/>
      <c r="J43" s="168"/>
    </row>
    <row r="44" spans="1:10">
      <c r="A44" s="165">
        <v>39</v>
      </c>
      <c r="B44" s="166" t="s">
        <v>1117</v>
      </c>
      <c r="C44" s="166" t="s">
        <v>1162</v>
      </c>
      <c r="D44" s="166"/>
      <c r="E44" s="166"/>
      <c r="F44" s="166"/>
      <c r="H44" s="168"/>
      <c r="I44" s="168"/>
      <c r="J44" s="168"/>
    </row>
    <row r="45" spans="1:10">
      <c r="A45" s="165">
        <v>40</v>
      </c>
      <c r="B45" s="166" t="s">
        <v>1118</v>
      </c>
      <c r="C45" s="166" t="s">
        <v>1163</v>
      </c>
      <c r="D45" s="166"/>
      <c r="E45" s="166"/>
      <c r="F45" s="166"/>
      <c r="H45" s="168"/>
      <c r="I45" s="168"/>
      <c r="J45" s="168"/>
    </row>
    <row r="46" spans="1:10">
      <c r="A46" s="165">
        <v>41</v>
      </c>
      <c r="B46" s="166" t="s">
        <v>1119</v>
      </c>
      <c r="C46" s="166" t="s">
        <v>1164</v>
      </c>
      <c r="D46" s="166"/>
      <c r="E46" s="166"/>
      <c r="F46" s="166"/>
      <c r="H46" s="168"/>
      <c r="I46" s="168"/>
      <c r="J46" s="168"/>
    </row>
    <row r="47" spans="1:10">
      <c r="A47" s="165">
        <v>42</v>
      </c>
      <c r="B47" s="166" t="s">
        <v>1120</v>
      </c>
      <c r="C47" s="166" t="s">
        <v>1165</v>
      </c>
      <c r="D47" s="166"/>
      <c r="E47" s="166"/>
      <c r="F47" s="166"/>
      <c r="H47" s="168"/>
      <c r="I47" s="168"/>
      <c r="J47" s="168"/>
    </row>
    <row r="48" spans="1:10">
      <c r="A48" s="165">
        <v>43</v>
      </c>
      <c r="B48" s="166" t="s">
        <v>1121</v>
      </c>
      <c r="C48" s="166" t="s">
        <v>879</v>
      </c>
      <c r="D48" s="166"/>
      <c r="E48" s="166"/>
      <c r="F48" s="166"/>
      <c r="H48" s="168"/>
      <c r="I48" s="168"/>
      <c r="J48" s="168"/>
    </row>
    <row r="49" spans="1:10">
      <c r="A49" s="165">
        <v>44</v>
      </c>
      <c r="B49" s="166" t="s">
        <v>1122</v>
      </c>
      <c r="C49" s="166" t="s">
        <v>1166</v>
      </c>
      <c r="D49" s="166"/>
      <c r="E49" s="166"/>
      <c r="F49" s="166"/>
      <c r="H49" s="168"/>
      <c r="I49" s="168"/>
      <c r="J49" s="168"/>
    </row>
    <row r="50" spans="1:10">
      <c r="A50" s="165">
        <v>45</v>
      </c>
      <c r="B50" s="166" t="s">
        <v>1123</v>
      </c>
      <c r="C50" s="166" t="s">
        <v>1167</v>
      </c>
      <c r="D50" s="166"/>
      <c r="E50" s="166"/>
      <c r="F50" s="166"/>
      <c r="H50" s="168"/>
      <c r="I50" s="168"/>
      <c r="J50" s="168"/>
    </row>
    <row r="51" spans="1:10">
      <c r="A51" s="165">
        <v>46</v>
      </c>
      <c r="B51" s="166" t="s">
        <v>1124</v>
      </c>
      <c r="C51" s="166" t="s">
        <v>1168</v>
      </c>
      <c r="D51" s="166"/>
      <c r="E51" s="166"/>
      <c r="F51" s="166"/>
      <c r="H51" s="168"/>
      <c r="I51" s="168"/>
      <c r="J51" s="168"/>
    </row>
    <row r="52" spans="1:10">
      <c r="A52" s="165">
        <v>47</v>
      </c>
      <c r="B52" s="166" t="s">
        <v>1125</v>
      </c>
      <c r="C52" s="166" t="s">
        <v>1169</v>
      </c>
      <c r="D52" s="166"/>
      <c r="E52" s="166"/>
      <c r="F52" s="166"/>
      <c r="H52" s="168"/>
      <c r="I52" s="168"/>
      <c r="J52" s="168"/>
    </row>
    <row r="53" spans="1:10">
      <c r="A53" s="165">
        <v>48</v>
      </c>
      <c r="B53" s="166" t="s">
        <v>1126</v>
      </c>
      <c r="C53" s="166" t="s">
        <v>1170</v>
      </c>
      <c r="D53" s="166"/>
      <c r="E53" s="166"/>
      <c r="F53" s="166"/>
      <c r="H53" s="168"/>
      <c r="I53" s="168"/>
      <c r="J53" s="168"/>
    </row>
    <row r="54" spans="1:10">
      <c r="A54" s="165">
        <v>49</v>
      </c>
      <c r="B54" s="166" t="s">
        <v>1127</v>
      </c>
      <c r="C54" s="166" t="s">
        <v>1171</v>
      </c>
      <c r="D54" s="166"/>
      <c r="E54" s="166"/>
      <c r="F54" s="166"/>
      <c r="H54" s="168"/>
      <c r="I54" s="168"/>
      <c r="J54" s="168"/>
    </row>
    <row r="55" spans="1:10">
      <c r="A55" s="165">
        <v>50</v>
      </c>
      <c r="B55" s="166" t="s">
        <v>1128</v>
      </c>
      <c r="C55" s="166" t="s">
        <v>1172</v>
      </c>
      <c r="D55" s="166"/>
      <c r="E55" s="166"/>
      <c r="F55" s="166"/>
      <c r="H55" s="168"/>
      <c r="I55" s="168"/>
      <c r="J55" s="168"/>
    </row>
    <row r="56" spans="1:10">
      <c r="A56" s="165">
        <v>51</v>
      </c>
      <c r="B56" s="166" t="s">
        <v>1173</v>
      </c>
      <c r="C56" s="166" t="s">
        <v>1187</v>
      </c>
      <c r="D56" s="166"/>
      <c r="E56" s="166"/>
      <c r="F56" s="166"/>
      <c r="H56" s="168"/>
      <c r="I56" s="168"/>
      <c r="J56" s="168"/>
    </row>
    <row r="57" spans="1:10">
      <c r="A57" s="165">
        <v>52</v>
      </c>
      <c r="B57" s="166" t="s">
        <v>1173</v>
      </c>
      <c r="C57" s="166" t="s">
        <v>1188</v>
      </c>
      <c r="D57" s="166"/>
      <c r="E57" s="166"/>
      <c r="F57" s="166"/>
      <c r="H57" s="168"/>
      <c r="I57" s="168"/>
      <c r="J57" s="168"/>
    </row>
    <row r="58" spans="1:10">
      <c r="A58" s="165">
        <v>53</v>
      </c>
      <c r="B58" s="166" t="s">
        <v>1174</v>
      </c>
      <c r="C58" s="166" t="s">
        <v>1189</v>
      </c>
      <c r="D58" s="166"/>
      <c r="E58" s="166"/>
      <c r="F58" s="166"/>
      <c r="H58" s="168"/>
      <c r="I58" s="168"/>
      <c r="J58" s="168"/>
    </row>
    <row r="59" spans="1:10">
      <c r="A59" s="165">
        <v>54</v>
      </c>
      <c r="B59" s="166" t="s">
        <v>1175</v>
      </c>
      <c r="C59" s="166" t="s">
        <v>1190</v>
      </c>
      <c r="D59" s="166"/>
      <c r="E59" s="166"/>
      <c r="F59" s="166"/>
      <c r="H59" s="168"/>
      <c r="I59" s="168"/>
      <c r="J59" s="168"/>
    </row>
    <row r="60" spans="1:10">
      <c r="A60" s="165">
        <v>55</v>
      </c>
      <c r="B60" s="166" t="s">
        <v>1176</v>
      </c>
      <c r="C60" s="166" t="s">
        <v>1191</v>
      </c>
      <c r="D60" s="166"/>
      <c r="E60" s="166"/>
      <c r="F60" s="166"/>
      <c r="H60" s="168"/>
      <c r="I60" s="168"/>
      <c r="J60" s="168"/>
    </row>
    <row r="61" spans="1:10">
      <c r="A61" s="165">
        <v>56</v>
      </c>
      <c r="B61" s="166" t="s">
        <v>1177</v>
      </c>
      <c r="C61" s="166" t="s">
        <v>875</v>
      </c>
      <c r="D61" s="166"/>
      <c r="E61" s="166"/>
      <c r="F61" s="166"/>
      <c r="H61" s="168"/>
      <c r="I61" s="168"/>
      <c r="J61" s="168"/>
    </row>
    <row r="62" spans="1:10">
      <c r="A62" s="165">
        <v>57</v>
      </c>
      <c r="B62" s="166" t="s">
        <v>1178</v>
      </c>
      <c r="C62" s="166" t="s">
        <v>1192</v>
      </c>
      <c r="D62" s="166"/>
      <c r="E62" s="166"/>
      <c r="F62" s="166"/>
      <c r="H62" s="168"/>
      <c r="I62" s="168"/>
      <c r="J62" s="168"/>
    </row>
    <row r="63" spans="1:10">
      <c r="A63" s="165">
        <v>58</v>
      </c>
      <c r="B63" s="166" t="s">
        <v>1179</v>
      </c>
      <c r="C63" s="166" t="s">
        <v>1193</v>
      </c>
      <c r="D63" s="166"/>
      <c r="E63" s="166"/>
      <c r="F63" s="166"/>
      <c r="H63" s="168"/>
      <c r="I63" s="168"/>
      <c r="J63" s="168"/>
    </row>
    <row r="64" spans="1:10">
      <c r="A64" s="165">
        <v>59</v>
      </c>
      <c r="B64" s="166" t="s">
        <v>1180</v>
      </c>
      <c r="C64" s="166" t="s">
        <v>16</v>
      </c>
      <c r="D64" s="166"/>
      <c r="E64" s="166"/>
      <c r="F64" s="166"/>
      <c r="H64" s="168"/>
      <c r="I64" s="168"/>
      <c r="J64" s="168"/>
    </row>
    <row r="65" spans="1:10">
      <c r="A65" s="165">
        <v>60</v>
      </c>
      <c r="B65" s="166" t="s">
        <v>38</v>
      </c>
      <c r="C65" s="166" t="s">
        <v>1194</v>
      </c>
      <c r="D65" s="166"/>
      <c r="E65" s="166"/>
      <c r="F65" s="166"/>
      <c r="H65" s="168"/>
      <c r="I65" s="168"/>
      <c r="J65" s="168"/>
    </row>
    <row r="66" spans="1:10">
      <c r="A66" s="165">
        <v>61</v>
      </c>
      <c r="B66" s="166" t="s">
        <v>39</v>
      </c>
      <c r="C66" s="166" t="s">
        <v>1195</v>
      </c>
      <c r="D66" s="166"/>
      <c r="E66" s="166"/>
      <c r="F66" s="166"/>
      <c r="H66" s="168"/>
      <c r="I66" s="168"/>
      <c r="J66" s="168"/>
    </row>
    <row r="67" spans="1:10">
      <c r="A67" s="165">
        <v>62</v>
      </c>
      <c r="B67" s="166" t="s">
        <v>1181</v>
      </c>
      <c r="C67" s="166" t="s">
        <v>1196</v>
      </c>
      <c r="D67" s="166"/>
      <c r="E67" s="166"/>
      <c r="F67" s="166"/>
      <c r="H67" s="168"/>
      <c r="I67" s="168"/>
      <c r="J67" s="168"/>
    </row>
    <row r="68" spans="1:10">
      <c r="A68" s="165">
        <v>63</v>
      </c>
      <c r="B68" s="166" t="s">
        <v>1182</v>
      </c>
      <c r="C68" s="166" t="s">
        <v>1197</v>
      </c>
      <c r="D68" s="166"/>
      <c r="E68" s="166"/>
      <c r="F68" s="166"/>
      <c r="H68" s="168"/>
      <c r="I68" s="168"/>
      <c r="J68" s="168"/>
    </row>
    <row r="69" spans="1:10">
      <c r="A69" s="165">
        <v>64</v>
      </c>
      <c r="B69" s="166" t="s">
        <v>1183</v>
      </c>
      <c r="C69" s="166" t="s">
        <v>1198</v>
      </c>
      <c r="D69" s="166"/>
      <c r="E69" s="166"/>
      <c r="F69" s="166"/>
      <c r="H69" s="168"/>
      <c r="I69" s="168"/>
      <c r="J69" s="168"/>
    </row>
    <row r="70" spans="1:10">
      <c r="A70" s="165">
        <v>65</v>
      </c>
      <c r="B70" s="166" t="s">
        <v>1183</v>
      </c>
      <c r="C70" s="166" t="s">
        <v>878</v>
      </c>
      <c r="D70" s="166"/>
      <c r="E70" s="166"/>
      <c r="F70" s="166"/>
      <c r="H70" s="168"/>
      <c r="I70" s="168"/>
      <c r="J70" s="168"/>
    </row>
    <row r="71" spans="1:10">
      <c r="A71" s="165">
        <v>66</v>
      </c>
      <c r="B71" s="166" t="s">
        <v>1183</v>
      </c>
      <c r="C71" s="166" t="s">
        <v>1199</v>
      </c>
      <c r="D71" s="166"/>
      <c r="E71" s="166"/>
      <c r="F71" s="166"/>
      <c r="H71" s="168"/>
      <c r="I71" s="168"/>
      <c r="J71" s="168"/>
    </row>
    <row r="72" spans="1:10">
      <c r="A72" s="165">
        <v>67</v>
      </c>
      <c r="B72" s="166" t="s">
        <v>1183</v>
      </c>
      <c r="C72" s="166" t="s">
        <v>1200</v>
      </c>
      <c r="D72" s="166"/>
      <c r="E72" s="166"/>
      <c r="F72" s="166"/>
      <c r="H72" s="168"/>
      <c r="I72" s="168"/>
      <c r="J72" s="168"/>
    </row>
    <row r="73" spans="1:10">
      <c r="A73" s="165">
        <v>68</v>
      </c>
      <c r="B73" s="166" t="s">
        <v>1184</v>
      </c>
      <c r="C73" s="166" t="s">
        <v>1153</v>
      </c>
      <c r="D73" s="166"/>
      <c r="E73" s="166"/>
      <c r="F73" s="166"/>
      <c r="H73" s="168"/>
      <c r="I73" s="168"/>
      <c r="J73" s="168"/>
    </row>
    <row r="74" spans="1:10">
      <c r="A74" s="165">
        <v>69</v>
      </c>
      <c r="B74" s="166" t="s">
        <v>1185</v>
      </c>
      <c r="C74" s="166" t="s">
        <v>1201</v>
      </c>
      <c r="D74" s="166"/>
      <c r="E74" s="166"/>
      <c r="F74" s="166"/>
      <c r="H74" s="168"/>
      <c r="I74" s="168"/>
      <c r="J74" s="168"/>
    </row>
    <row r="75" spans="1:10">
      <c r="A75" s="165">
        <v>70</v>
      </c>
      <c r="B75" s="166" t="s">
        <v>1186</v>
      </c>
      <c r="C75" s="166" t="s">
        <v>1202</v>
      </c>
      <c r="D75" s="166"/>
      <c r="E75" s="166"/>
      <c r="F75" s="166"/>
      <c r="H75" s="168"/>
      <c r="I75" s="168"/>
      <c r="J75" s="168"/>
    </row>
  </sheetData>
  <mergeCells count="2">
    <mergeCell ref="D4:F4"/>
    <mergeCell ref="H4:J4"/>
  </mergeCells>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12</vt:i4>
      </vt:variant>
    </vt:vector>
  </HeadingPairs>
  <TitlesOfParts>
    <vt:vector size="36" baseType="lpstr">
      <vt:lpstr>Functions &amp; Fill notes</vt:lpstr>
      <vt:lpstr>FUNctions</vt:lpstr>
      <vt:lpstr>GradeCalculator</vt:lpstr>
      <vt:lpstr>insert function</vt:lpstr>
      <vt:lpstr>Fill Handle</vt:lpstr>
      <vt:lpstr>Fill Handle KEY</vt:lpstr>
      <vt:lpstr>Fibonacci Formula Fill</vt:lpstr>
      <vt:lpstr>Fibonacci KEY</vt:lpstr>
      <vt:lpstr>FlashFill</vt:lpstr>
      <vt:lpstr>World Population</vt:lpstr>
      <vt:lpstr>World Population KEY</vt:lpstr>
      <vt:lpstr>Gradebook</vt:lpstr>
      <vt:lpstr>Gradebook KEY</vt:lpstr>
      <vt:lpstr>descriptive statistics</vt:lpstr>
      <vt:lpstr>descriptive stats KEY</vt:lpstr>
      <vt:lpstr>text functions</vt:lpstr>
      <vt:lpstr>text functions KEY</vt:lpstr>
      <vt:lpstr>Atoms-to-Bits, Inc.</vt:lpstr>
      <vt:lpstr>Atoms-to-Bits KEY</vt:lpstr>
      <vt:lpstr>Mixed Reference Table</vt:lpstr>
      <vt:lpstr>Multiplication KEY</vt:lpstr>
      <vt:lpstr>Addressing practice</vt:lpstr>
      <vt:lpstr>Mixed Addressing</vt:lpstr>
      <vt:lpstr>Mixed Addressing KEY</vt:lpstr>
      <vt:lpstr>'Gradebook KEY'!calc_grades</vt:lpstr>
      <vt:lpstr>'Gradebook KEY'!FIN</vt:lpstr>
      <vt:lpstr>Final</vt:lpstr>
      <vt:lpstr>Homework</vt:lpstr>
      <vt:lpstr>'Gradebook KEY'!HW</vt:lpstr>
      <vt:lpstr>'Gradebook KEY'!MID</vt:lpstr>
      <vt:lpstr>Midterm</vt:lpstr>
      <vt:lpstr>'World Population KEY'!pop_all</vt:lpstr>
      <vt:lpstr>'descriptive stats KEY'!Size</vt:lpstr>
      <vt:lpstr>'descriptive stats KEY'!Time</vt:lpstr>
      <vt:lpstr>times</vt:lpstr>
      <vt:lpstr>'World Population KEY'!World_Pop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dc:creator>
  <cp:lastModifiedBy>Liz Moliski</cp:lastModifiedBy>
  <cp:lastPrinted>2019-09-18T16:46:25Z</cp:lastPrinted>
  <dcterms:created xsi:type="dcterms:W3CDTF">2017-01-28T05:06:40Z</dcterms:created>
  <dcterms:modified xsi:type="dcterms:W3CDTF">2023-01-26T18:38:26Z</dcterms:modified>
</cp:coreProperties>
</file>