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pc_code\trunk\web\Server\php\test\"/>
    </mc:Choice>
  </mc:AlternateContent>
  <bookViews>
    <workbookView xWindow="0" yWindow="0" windowWidth="15570" windowHeight="7920" activeTab="1"/>
  </bookViews>
  <sheets>
    <sheet name="dcdc charge-discharge cycle" sheetId="1" r:id="rId1"/>
    <sheet name="dcdc charge-discharge cycle (2" sheetId="6" r:id="rId2"/>
    <sheet name="dcdc charge-discharge export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B27" i="1"/>
  <c r="C27" i="1"/>
  <c r="J4" i="1" l="1"/>
  <c r="M4" i="1" s="1"/>
  <c r="K4" i="1"/>
  <c r="L4" i="1"/>
  <c r="N4" i="1"/>
  <c r="B4" i="1"/>
  <c r="J3" i="1" l="1"/>
  <c r="M3" i="1"/>
  <c r="N3" i="1"/>
  <c r="D3" i="1"/>
  <c r="S36" i="1" l="1"/>
  <c r="J2" i="1" l="1"/>
  <c r="J5" i="1"/>
  <c r="J6" i="1"/>
  <c r="J7" i="1"/>
  <c r="J18" i="1"/>
  <c r="J19" i="1"/>
  <c r="J20" i="1"/>
  <c r="J9" i="1"/>
  <c r="J10" i="1"/>
  <c r="J11" i="1"/>
  <c r="J12" i="1"/>
  <c r="J13" i="1"/>
  <c r="J14" i="1"/>
  <c r="J15" i="1"/>
  <c r="J16" i="1"/>
  <c r="J17" i="1"/>
  <c r="M2" i="1"/>
  <c r="N2" i="1"/>
  <c r="B26" i="1" l="1"/>
  <c r="C26" i="1"/>
  <c r="B25" i="1"/>
  <c r="C25" i="1"/>
  <c r="B24" i="1"/>
  <c r="C24" i="1"/>
  <c r="S31" i="1" l="1"/>
  <c r="J8" i="1" l="1"/>
  <c r="A4" i="1"/>
  <c r="A5" i="1" s="1"/>
  <c r="A6" i="1" s="1"/>
  <c r="A7" i="1" s="1"/>
  <c r="K7" i="1" l="1"/>
  <c r="D7" i="1"/>
  <c r="B5" i="1"/>
  <c r="C5" i="1" s="1"/>
  <c r="A8" i="1"/>
  <c r="B7" i="1"/>
  <c r="C7" i="1" s="1"/>
  <c r="B6" i="1"/>
  <c r="C6" i="1" s="1"/>
  <c r="C4" i="1"/>
  <c r="K6" i="1"/>
  <c r="K5" i="1"/>
  <c r="D2" i="1"/>
  <c r="A24" i="1" s="1"/>
  <c r="D5" i="1"/>
  <c r="D6" i="1"/>
  <c r="D4" i="1"/>
  <c r="A25" i="1" s="1"/>
  <c r="S25" i="1" l="1"/>
  <c r="M6" i="1"/>
  <c r="N6" i="1"/>
  <c r="N7" i="1"/>
  <c r="M7" i="1"/>
  <c r="M5" i="1"/>
  <c r="N5" i="1"/>
  <c r="B8" i="1"/>
  <c r="C8" i="1" s="1"/>
  <c r="K8" i="1"/>
  <c r="L5" i="1"/>
  <c r="A9" i="1"/>
  <c r="D8" i="1"/>
  <c r="A26" i="1" s="1"/>
  <c r="S24" i="1" l="1"/>
  <c r="M8" i="1"/>
  <c r="N8" i="1"/>
  <c r="B9" i="1"/>
  <c r="C9" i="1" s="1"/>
  <c r="K9" i="1"/>
  <c r="L6" i="1"/>
  <c r="D9" i="1"/>
  <c r="A10" i="1"/>
  <c r="N9" i="1" l="1"/>
  <c r="M9" i="1"/>
  <c r="K10" i="1"/>
  <c r="L7" i="1"/>
  <c r="A11" i="1"/>
  <c r="B10" i="1"/>
  <c r="C10" i="1" s="1"/>
  <c r="D10" i="1"/>
  <c r="R5" i="1" s="1"/>
  <c r="N10" i="1" l="1"/>
  <c r="M10" i="1"/>
  <c r="A12" i="1"/>
  <c r="A13" i="1" s="1"/>
  <c r="A14" i="1" s="1"/>
  <c r="B14" i="1" s="1"/>
  <c r="C14" i="1" s="1"/>
  <c r="K11" i="1"/>
  <c r="L8" i="1"/>
  <c r="D11" i="1"/>
  <c r="B11" i="1"/>
  <c r="C11" i="1" s="1"/>
  <c r="N11" i="1" l="1"/>
  <c r="M11" i="1"/>
  <c r="M14" i="1"/>
  <c r="N14" i="1"/>
  <c r="K13" i="1"/>
  <c r="D13" i="1"/>
  <c r="B13" i="1"/>
  <c r="C13" i="1" s="1"/>
  <c r="K12" i="1"/>
  <c r="B12" i="1"/>
  <c r="C12" i="1" s="1"/>
  <c r="L9" i="1"/>
  <c r="D12" i="1"/>
  <c r="M12" i="1" l="1"/>
  <c r="N12" i="1"/>
  <c r="M13" i="1"/>
  <c r="N13" i="1"/>
  <c r="A15" i="1"/>
  <c r="D14" i="1"/>
  <c r="L10" i="1"/>
  <c r="K14" i="1"/>
  <c r="S29" i="1" l="1"/>
  <c r="S26" i="1"/>
  <c r="A16" i="1"/>
  <c r="S35" i="1"/>
  <c r="D15" i="1"/>
  <c r="K16" i="1"/>
  <c r="K15" i="1"/>
  <c r="B15" i="1"/>
  <c r="C15" i="1" s="1"/>
  <c r="B16" i="1"/>
  <c r="C16" i="1" s="1"/>
  <c r="A17" i="1"/>
  <c r="A18" i="1" s="1"/>
  <c r="B18" i="1" s="1"/>
  <c r="C18" i="1" s="1"/>
  <c r="L11" i="1"/>
  <c r="D16" i="1" l="1"/>
  <c r="M16" i="1"/>
  <c r="N16" i="1"/>
  <c r="N15" i="1"/>
  <c r="S30" i="1" s="1"/>
  <c r="M15" i="1"/>
  <c r="M18" i="1"/>
  <c r="N18" i="1"/>
  <c r="K17" i="1"/>
  <c r="B17" i="1"/>
  <c r="C17" i="1" s="1"/>
  <c r="D17" i="1"/>
  <c r="K18" i="1"/>
  <c r="A19" i="1"/>
  <c r="D18" i="1"/>
  <c r="L12" i="1"/>
  <c r="L13" i="1" s="1"/>
  <c r="S27" i="1" l="1"/>
  <c r="S28" i="1" s="1"/>
  <c r="S32" i="1"/>
  <c r="S34" i="1"/>
  <c r="M17" i="1"/>
  <c r="N17" i="1"/>
  <c r="L14" i="1"/>
  <c r="L15" i="1" s="1"/>
  <c r="L16" i="1" s="1"/>
  <c r="L17" i="1" s="1"/>
  <c r="L18" i="1" s="1"/>
  <c r="B19" i="1"/>
  <c r="C19" i="1" s="1"/>
  <c r="K19" i="1"/>
  <c r="D19" i="1"/>
  <c r="A20" i="1"/>
  <c r="S33" i="1" l="1"/>
  <c r="N19" i="1"/>
  <c r="M19" i="1"/>
  <c r="D20" i="1"/>
  <c r="D27" i="1" s="1"/>
  <c r="K20" i="1"/>
  <c r="B20" i="1"/>
  <c r="C20" i="1" s="1"/>
  <c r="N20" i="1" l="1"/>
  <c r="M20" i="1"/>
  <c r="L19" i="1"/>
  <c r="L20" i="1" s="1"/>
</calcChain>
</file>

<file path=xl/sharedStrings.xml><?xml version="1.0" encoding="utf-8"?>
<sst xmlns="http://schemas.openxmlformats.org/spreadsheetml/2006/main" count="97" uniqueCount="58">
  <si>
    <t>UTC</t>
  </si>
  <si>
    <t>UTC (ms)</t>
  </si>
  <si>
    <t>id</t>
  </si>
  <si>
    <t>V</t>
  </si>
  <si>
    <t>A</t>
  </si>
  <si>
    <t>kW</t>
  </si>
  <si>
    <t>mode</t>
  </si>
  <si>
    <t>mode name</t>
  </si>
  <si>
    <t>offline</t>
  </si>
  <si>
    <t>charge</t>
  </si>
  <si>
    <t>start of charge</t>
  </si>
  <si>
    <t>start of discharge</t>
  </si>
  <si>
    <t>discharge</t>
  </si>
  <si>
    <t>A-sec</t>
  </si>
  <si>
    <t>Vmax</t>
  </si>
  <si>
    <t>midTime</t>
  </si>
  <si>
    <t>endDischarge_S1</t>
  </si>
  <si>
    <t>discharge snapshot</t>
  </si>
  <si>
    <t>AH integ</t>
  </si>
  <si>
    <t>endDischarge_S2</t>
  </si>
  <si>
    <t>set endval</t>
  </si>
  <si>
    <t>1.5 A</t>
  </si>
  <si>
    <t>reference values</t>
  </si>
  <si>
    <t>reference values (ID=1)</t>
  </si>
  <si>
    <t>deltaT(sec)</t>
  </si>
  <si>
    <t>deltaT (hr)</t>
  </si>
  <si>
    <t>event markers</t>
  </si>
  <si>
    <t>trigger</t>
  </si>
  <si>
    <t>deltaE (kWhr)</t>
  </si>
  <si>
    <t>deltaAHr</t>
  </si>
  <si>
    <t>Pconst_discharged_kWh</t>
  </si>
  <si>
    <t>Ppost_discharged_kWh</t>
  </si>
  <si>
    <t>Pconst_discharged_ah</t>
  </si>
  <si>
    <t>Ppost_discharged_ah</t>
  </si>
  <si>
    <t>discharge_rate_kW</t>
  </si>
  <si>
    <t>charged_kWh</t>
  </si>
  <si>
    <t>charged_ah</t>
  </si>
  <si>
    <t>unique mode durations</t>
  </si>
  <si>
    <t>start</t>
  </si>
  <si>
    <t>end</t>
  </si>
  <si>
    <t>triggerTime</t>
  </si>
  <si>
    <t>set midTime</t>
  </si>
  <si>
    <t>Efftotal</t>
  </si>
  <si>
    <t>Effconst_discharge</t>
  </si>
  <si>
    <t>notes: stepwise integration from previous step, +A = discharge, P/E/AHr are abs</t>
  </si>
  <si>
    <t>Effcoulombic</t>
  </si>
  <si>
    <t>Total_discharged_kWh</t>
  </si>
  <si>
    <t>full_discharge_minutes</t>
  </si>
  <si>
    <t>Pconst_discharge_minutes</t>
  </si>
  <si>
    <t>last sample</t>
  </si>
  <si>
    <t>prevTimeStamp</t>
  </si>
  <si>
    <t>timeStamp</t>
  </si>
  <si>
    <t>State Machine</t>
  </si>
  <si>
    <t>END</t>
  </si>
  <si>
    <t>START</t>
  </si>
  <si>
    <t>CHARGING</t>
  </si>
  <si>
    <t>DISCHARGING_PCONST</t>
  </si>
  <si>
    <t>DISCHARGING_POST_PCONST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</si>
</sst>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" fontId="4" fillId="0" borderId="0" xfId="0" applyNumberFormat="1" applyFont="1"/>
    <xf numFmtId="1" fontId="3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64" fontId="3" fillId="0" borderId="0" xfId="0" applyNumberFormat="1" applyFont="1"/>
    <xf numFmtId="1" fontId="5" fillId="0" borderId="0" xfId="0" applyNumberFormat="1" applyFont="1"/>
    <xf numFmtId="1" fontId="0" fillId="0" borderId="0" xfId="0" applyNumberFormat="1" applyFill="1"/>
    <xf numFmtId="0" fontId="3" fillId="0" borderId="1" xfId="0" applyFont="1" applyBorder="1"/>
    <xf numFmtId="1" fontId="0" fillId="0" borderId="1" xfId="0" applyNumberFormat="1" applyBorder="1"/>
    <xf numFmtId="1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165" fontId="0" fillId="0" borderId="0" xfId="0" applyNumberFormat="1"/>
    <xf numFmtId="0" fontId="3" fillId="0" borderId="1" xfId="0" applyFont="1" applyBorder="1" applyAlignment="1">
      <alignment wrapText="1"/>
    </xf>
    <xf numFmtId="0" fontId="0" fillId="0" borderId="2" xfId="0" applyBorder="1"/>
    <xf numFmtId="1" fontId="3" fillId="0" borderId="1" xfId="0" applyNumberFormat="1" applyFont="1" applyBorder="1"/>
    <xf numFmtId="0" fontId="0" fillId="0" borderId="0" xfId="0" applyAlignment="1">
      <alignment horizontal="left"/>
    </xf>
    <xf numFmtId="1" fontId="2" fillId="0" borderId="0" xfId="0" applyNumberFormat="1" applyFont="1"/>
    <xf numFmtId="0" fontId="2" fillId="0" borderId="0" xfId="0" applyFont="1"/>
    <xf numFmtId="0" fontId="0" fillId="0" borderId="1" xfId="0" applyBorder="1" applyAlignment="1">
      <alignment wrapText="1"/>
    </xf>
    <xf numFmtId="165" fontId="0" fillId="0" borderId="0" xfId="1" applyNumberFormat="1" applyFont="1"/>
    <xf numFmtId="2" fontId="3" fillId="0" borderId="0" xfId="0" applyNumberFormat="1" applyFon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D01785E-50C7-469D-B3D5-E416FEBD53BC}">
  <we:reference id="6aa0a319-61f7-4dfc-be4f-d6e46dd35049" version="1.0.0.0" store="\\ARCHIMATICA02\BatteryTracker\Viewer\Viewer\Viewer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B3" workbookViewId="0">
      <selection activeCell="J29" sqref="J29"/>
    </sheetView>
  </sheetViews>
  <sheetFormatPr defaultRowHeight="15" x14ac:dyDescent="0.25"/>
  <cols>
    <col min="1" max="1" width="16.42578125" style="1" customWidth="1"/>
    <col min="2" max="2" width="11.140625" style="1" customWidth="1"/>
    <col min="3" max="3" width="12.5703125" style="1" customWidth="1"/>
    <col min="4" max="4" width="16.7109375" style="1" bestFit="1" customWidth="1"/>
    <col min="5" max="5" width="15" style="1" customWidth="1"/>
    <col min="6" max="6" width="6.140625" style="1" customWidth="1"/>
    <col min="7" max="7" width="5.42578125" customWidth="1"/>
    <col min="14" max="14" width="9.42578125" customWidth="1"/>
    <col min="15" max="15" width="26.85546875" customWidth="1"/>
    <col min="16" max="16" width="15.7109375" customWidth="1"/>
    <col min="17" max="17" width="14.140625" customWidth="1"/>
    <col min="18" max="18" width="14.140625" bestFit="1" customWidth="1"/>
  </cols>
  <sheetData>
    <row r="1" spans="1:18" ht="30" x14ac:dyDescent="0.25">
      <c r="A1" s="15" t="s">
        <v>0</v>
      </c>
      <c r="B1" s="15" t="s">
        <v>24</v>
      </c>
      <c r="C1" s="15" t="s">
        <v>25</v>
      </c>
      <c r="D1" s="16" t="s">
        <v>1</v>
      </c>
      <c r="E1" s="15" t="s">
        <v>7</v>
      </c>
      <c r="F1" s="24" t="s">
        <v>6</v>
      </c>
      <c r="G1" s="17" t="s">
        <v>2</v>
      </c>
      <c r="H1" s="17" t="s">
        <v>3</v>
      </c>
      <c r="I1" s="17" t="s">
        <v>4</v>
      </c>
      <c r="J1" s="17" t="s">
        <v>5</v>
      </c>
      <c r="K1" s="14" t="s">
        <v>13</v>
      </c>
      <c r="L1" s="18" t="s">
        <v>18</v>
      </c>
      <c r="M1" s="22" t="s">
        <v>28</v>
      </c>
      <c r="N1" s="19" t="s">
        <v>29</v>
      </c>
      <c r="O1" s="28" t="s">
        <v>52</v>
      </c>
      <c r="P1" s="14" t="s">
        <v>26</v>
      </c>
      <c r="Q1" s="4" t="s">
        <v>44</v>
      </c>
    </row>
    <row r="2" spans="1:18" x14ac:dyDescent="0.25">
      <c r="A2" s="1">
        <v>1360590000</v>
      </c>
      <c r="C2" s="21"/>
      <c r="D2" s="1">
        <f>A2*1000</f>
        <v>1360590000000</v>
      </c>
      <c r="E2" s="1" t="s">
        <v>8</v>
      </c>
      <c r="F2" s="1">
        <v>0</v>
      </c>
      <c r="G2">
        <v>1</v>
      </c>
      <c r="H2" s="2">
        <v>100</v>
      </c>
      <c r="I2" s="2">
        <v>0</v>
      </c>
      <c r="J2" s="3">
        <f t="shared" ref="J2:J20" si="0">H2*I2/1000</f>
        <v>0</v>
      </c>
      <c r="K2" s="1"/>
      <c r="L2" s="3">
        <v>0</v>
      </c>
      <c r="M2" s="3">
        <f>C2*J2</f>
        <v>0</v>
      </c>
      <c r="N2" s="3">
        <f>C2*I2</f>
        <v>0</v>
      </c>
      <c r="O2" s="3" t="s">
        <v>54</v>
      </c>
      <c r="Q2" t="s">
        <v>27</v>
      </c>
      <c r="R2" s="10">
        <v>2</v>
      </c>
    </row>
    <row r="3" spans="1:18" x14ac:dyDescent="0.25">
      <c r="A3" s="1">
        <v>1360590120</v>
      </c>
      <c r="C3" s="21"/>
      <c r="D3" s="1">
        <f>A3*1000</f>
        <v>1360590120000</v>
      </c>
      <c r="E3" s="1" t="s">
        <v>12</v>
      </c>
      <c r="F3" s="1">
        <v>6</v>
      </c>
      <c r="G3">
        <v>1</v>
      </c>
      <c r="H3" s="2">
        <v>100</v>
      </c>
      <c r="I3" s="2">
        <v>0</v>
      </c>
      <c r="J3" s="30">
        <f t="shared" ref="J3:J4" si="1">H3*I3/1000</f>
        <v>0</v>
      </c>
      <c r="K3" s="1">
        <v>0</v>
      </c>
      <c r="L3" s="3">
        <v>0</v>
      </c>
      <c r="M3" s="3">
        <f>C3*J3</f>
        <v>0</v>
      </c>
      <c r="N3" s="3">
        <f>C3*I3</f>
        <v>0</v>
      </c>
      <c r="O3" s="3" t="s">
        <v>54</v>
      </c>
      <c r="R3" s="10"/>
    </row>
    <row r="4" spans="1:18" x14ac:dyDescent="0.25">
      <c r="A4" s="1">
        <f>A2+1800</f>
        <v>1360591800</v>
      </c>
      <c r="B4" s="1">
        <f>A4-A3</f>
        <v>1680</v>
      </c>
      <c r="C4" s="21">
        <f>B4/(60*60)</f>
        <v>0.46666666666666667</v>
      </c>
      <c r="D4" s="7">
        <f>A4*1000</f>
        <v>1360591800000</v>
      </c>
      <c r="E4" s="1" t="s">
        <v>9</v>
      </c>
      <c r="F4" s="12">
        <v>4</v>
      </c>
      <c r="G4">
        <v>1</v>
      </c>
      <c r="H4" s="2">
        <v>210</v>
      </c>
      <c r="I4" s="2">
        <v>-10</v>
      </c>
      <c r="J4" s="10">
        <f t="shared" si="1"/>
        <v>-2.1</v>
      </c>
      <c r="K4" s="1">
        <f t="shared" ref="K4" si="2">I4*(A4-A3)</f>
        <v>-16800</v>
      </c>
      <c r="L4" s="3">
        <f t="shared" ref="L4" si="3">L3-K4/(3600)</f>
        <v>4.666666666666667</v>
      </c>
      <c r="M4" s="3">
        <f t="shared" ref="M4" si="4">C4*J4</f>
        <v>-0.98000000000000009</v>
      </c>
      <c r="N4" s="3">
        <f t="shared" ref="N4" si="5">C4*I4</f>
        <v>-4.666666666666667</v>
      </c>
      <c r="O4" s="3" t="s">
        <v>55</v>
      </c>
      <c r="P4" s="6" t="s">
        <v>10</v>
      </c>
      <c r="Q4" s="1" t="s">
        <v>20</v>
      </c>
      <c r="R4" s="27" t="s">
        <v>21</v>
      </c>
    </row>
    <row r="5" spans="1:18" x14ac:dyDescent="0.25">
      <c r="A5" s="1">
        <f>A4+1800</f>
        <v>1360593600</v>
      </c>
      <c r="B5" s="1">
        <f t="shared" ref="B5:B19" si="6">A5-A4</f>
        <v>1800</v>
      </c>
      <c r="C5" s="21">
        <f t="shared" ref="C5:C20" si="7">B5/(60*60)</f>
        <v>0.5</v>
      </c>
      <c r="D5" s="1">
        <f t="shared" ref="D5:D19" si="8">A5*1000</f>
        <v>1360593600000</v>
      </c>
      <c r="E5" s="1" t="s">
        <v>9</v>
      </c>
      <c r="F5" s="1">
        <v>4</v>
      </c>
      <c r="G5">
        <v>1</v>
      </c>
      <c r="H5" s="2">
        <v>210</v>
      </c>
      <c r="I5" s="2">
        <v>-10</v>
      </c>
      <c r="J5" s="3">
        <f t="shared" si="0"/>
        <v>-2.1</v>
      </c>
      <c r="K5" s="1">
        <f t="shared" ref="K5:K13" si="9">I5*(A5-A4)</f>
        <v>-18000</v>
      </c>
      <c r="L5" s="3">
        <f t="shared" ref="L5:L19" si="10">L4-K5/(3600)</f>
        <v>9.6666666666666679</v>
      </c>
      <c r="M5" s="3">
        <f t="shared" ref="M5:M20" si="11">C5*J5</f>
        <v>-1.05</v>
      </c>
      <c r="N5" s="3">
        <f t="shared" ref="N5:N20" si="12">C5*I5</f>
        <v>-5</v>
      </c>
      <c r="O5" s="3" t="s">
        <v>55</v>
      </c>
      <c r="Q5" t="s">
        <v>41</v>
      </c>
      <c r="R5" s="26">
        <f>D10</f>
        <v>1360599062000</v>
      </c>
    </row>
    <row r="6" spans="1:18" x14ac:dyDescent="0.25">
      <c r="A6" s="1">
        <f>A5+1800</f>
        <v>1360595400</v>
      </c>
      <c r="B6" s="1">
        <f t="shared" si="6"/>
        <v>1800</v>
      </c>
      <c r="C6" s="21">
        <f t="shared" si="7"/>
        <v>0.5</v>
      </c>
      <c r="D6" s="1">
        <f t="shared" si="8"/>
        <v>1360595400000</v>
      </c>
      <c r="E6" s="1" t="s">
        <v>9</v>
      </c>
      <c r="F6" s="1">
        <v>4</v>
      </c>
      <c r="G6">
        <v>1</v>
      </c>
      <c r="H6" s="5">
        <v>220</v>
      </c>
      <c r="I6" s="2">
        <v>-5</v>
      </c>
      <c r="J6" s="3">
        <f t="shared" si="0"/>
        <v>-1.1000000000000001</v>
      </c>
      <c r="K6" s="1">
        <f t="shared" si="9"/>
        <v>-9000</v>
      </c>
      <c r="L6" s="3">
        <f t="shared" si="10"/>
        <v>12.166666666666668</v>
      </c>
      <c r="M6" s="3">
        <f t="shared" si="11"/>
        <v>-0.55000000000000004</v>
      </c>
      <c r="N6" s="3">
        <f t="shared" si="12"/>
        <v>-2.5</v>
      </c>
      <c r="O6" s="3" t="s">
        <v>55</v>
      </c>
      <c r="P6" s="6" t="s">
        <v>14</v>
      </c>
    </row>
    <row r="7" spans="1:18" x14ac:dyDescent="0.25">
      <c r="A7" s="1">
        <f>A6+2</f>
        <v>1360595402</v>
      </c>
      <c r="B7" s="1">
        <f t="shared" si="6"/>
        <v>2</v>
      </c>
      <c r="C7" s="21">
        <f t="shared" si="7"/>
        <v>5.5555555555555556E-4</v>
      </c>
      <c r="D7" s="8">
        <f>A7*1000</f>
        <v>1360595402000</v>
      </c>
      <c r="E7" s="1" t="s">
        <v>9</v>
      </c>
      <c r="F7" s="8">
        <v>4</v>
      </c>
      <c r="G7">
        <v>1</v>
      </c>
      <c r="H7" s="2">
        <v>210</v>
      </c>
      <c r="I7" s="11">
        <v>0</v>
      </c>
      <c r="J7" s="3">
        <f t="shared" si="0"/>
        <v>0</v>
      </c>
      <c r="K7" s="13">
        <f t="shared" si="9"/>
        <v>0</v>
      </c>
      <c r="L7" s="3">
        <f t="shared" si="10"/>
        <v>12.166666666666668</v>
      </c>
      <c r="M7" s="3">
        <f t="shared" si="11"/>
        <v>0</v>
      </c>
      <c r="N7" s="3">
        <f t="shared" si="12"/>
        <v>0</v>
      </c>
      <c r="O7" s="3" t="s">
        <v>55</v>
      </c>
      <c r="P7" s="4"/>
    </row>
    <row r="8" spans="1:18" x14ac:dyDescent="0.25">
      <c r="A8" s="1">
        <f>A7+1800</f>
        <v>1360597202</v>
      </c>
      <c r="B8" s="1">
        <f t="shared" si="6"/>
        <v>1800</v>
      </c>
      <c r="C8" s="21">
        <f t="shared" si="7"/>
        <v>0.5</v>
      </c>
      <c r="D8" s="7">
        <f t="shared" si="8"/>
        <v>1360597202000</v>
      </c>
      <c r="E8" s="1" t="s">
        <v>12</v>
      </c>
      <c r="F8" s="12">
        <v>6</v>
      </c>
      <c r="G8">
        <v>1</v>
      </c>
      <c r="H8" s="2">
        <v>100</v>
      </c>
      <c r="I8" s="9">
        <v>0.2</v>
      </c>
      <c r="J8" s="3">
        <f t="shared" si="0"/>
        <v>0.02</v>
      </c>
      <c r="K8" s="13">
        <f t="shared" si="9"/>
        <v>360</v>
      </c>
      <c r="L8" s="3">
        <f t="shared" si="10"/>
        <v>12.066666666666668</v>
      </c>
      <c r="M8" s="3">
        <f t="shared" si="11"/>
        <v>0.01</v>
      </c>
      <c r="N8" s="3">
        <f t="shared" si="12"/>
        <v>0.1</v>
      </c>
      <c r="O8" s="3" t="s">
        <v>56</v>
      </c>
      <c r="P8" s="6" t="s">
        <v>11</v>
      </c>
    </row>
    <row r="9" spans="1:18" x14ac:dyDescent="0.25">
      <c r="A9" s="1">
        <f>A8+1800</f>
        <v>1360599002</v>
      </c>
      <c r="B9" s="1">
        <f t="shared" si="6"/>
        <v>1800</v>
      </c>
      <c r="C9" s="21">
        <f t="shared" si="7"/>
        <v>0.5</v>
      </c>
      <c r="D9" s="7">
        <f t="shared" si="8"/>
        <v>1360599002000</v>
      </c>
      <c r="E9" s="1" t="s">
        <v>12</v>
      </c>
      <c r="F9" s="12">
        <v>6</v>
      </c>
      <c r="G9">
        <v>1</v>
      </c>
      <c r="H9" s="2">
        <v>100</v>
      </c>
      <c r="I9" s="9">
        <v>2</v>
      </c>
      <c r="J9" s="3">
        <f t="shared" si="0"/>
        <v>0.2</v>
      </c>
      <c r="K9" s="13">
        <f t="shared" si="9"/>
        <v>3600</v>
      </c>
      <c r="L9" s="3">
        <f t="shared" si="10"/>
        <v>11.066666666666668</v>
      </c>
      <c r="M9" s="3">
        <f t="shared" si="11"/>
        <v>0.1</v>
      </c>
      <c r="N9" s="3">
        <f t="shared" si="12"/>
        <v>1</v>
      </c>
      <c r="O9" s="3" t="s">
        <v>56</v>
      </c>
      <c r="P9" s="6" t="s">
        <v>17</v>
      </c>
    </row>
    <row r="10" spans="1:18" x14ac:dyDescent="0.25">
      <c r="A10" s="8">
        <f>A9+60</f>
        <v>1360599062</v>
      </c>
      <c r="B10" s="1">
        <f t="shared" si="6"/>
        <v>60</v>
      </c>
      <c r="C10" s="21">
        <f t="shared" si="7"/>
        <v>1.6666666666666666E-2</v>
      </c>
      <c r="D10" s="26">
        <f t="shared" ref="D10" si="13">A10*1000</f>
        <v>1360599062000</v>
      </c>
      <c r="E10" s="1" t="s">
        <v>12</v>
      </c>
      <c r="F10" s="1">
        <v>6</v>
      </c>
      <c r="G10">
        <v>1</v>
      </c>
      <c r="H10" s="2">
        <v>100</v>
      </c>
      <c r="I10" s="2">
        <v>5</v>
      </c>
      <c r="J10" s="3">
        <f t="shared" si="0"/>
        <v>0.5</v>
      </c>
      <c r="K10" s="13">
        <f t="shared" si="9"/>
        <v>300</v>
      </c>
      <c r="L10" s="3">
        <f t="shared" si="10"/>
        <v>10.983333333333334</v>
      </c>
      <c r="M10" s="3">
        <f t="shared" si="11"/>
        <v>8.3333333333333332E-3</v>
      </c>
      <c r="N10" s="3">
        <f t="shared" si="12"/>
        <v>8.3333333333333329E-2</v>
      </c>
      <c r="O10" s="3" t="s">
        <v>56</v>
      </c>
      <c r="P10" s="6" t="s">
        <v>15</v>
      </c>
    </row>
    <row r="11" spans="1:18" x14ac:dyDescent="0.25">
      <c r="A11" s="1">
        <f>A10+1800</f>
        <v>1360600862</v>
      </c>
      <c r="B11" s="1">
        <f t="shared" si="6"/>
        <v>1800</v>
      </c>
      <c r="C11" s="21">
        <f t="shared" si="7"/>
        <v>0.5</v>
      </c>
      <c r="D11" s="1">
        <f t="shared" si="8"/>
        <v>1360600862000</v>
      </c>
      <c r="E11" s="1" t="s">
        <v>12</v>
      </c>
      <c r="F11" s="1">
        <v>6</v>
      </c>
      <c r="G11">
        <v>1</v>
      </c>
      <c r="H11" s="2">
        <v>100</v>
      </c>
      <c r="I11" s="2">
        <v>5</v>
      </c>
      <c r="J11" s="3">
        <f t="shared" si="0"/>
        <v>0.5</v>
      </c>
      <c r="K11" s="13">
        <f t="shared" si="9"/>
        <v>9000</v>
      </c>
      <c r="L11" s="3">
        <f t="shared" si="10"/>
        <v>8.4833333333333343</v>
      </c>
      <c r="M11" s="3">
        <f t="shared" si="11"/>
        <v>0.25</v>
      </c>
      <c r="N11" s="3">
        <f t="shared" si="12"/>
        <v>2.5</v>
      </c>
      <c r="O11" s="3" t="s">
        <v>56</v>
      </c>
    </row>
    <row r="12" spans="1:18" x14ac:dyDescent="0.25">
      <c r="A12" s="1">
        <f t="shared" ref="A12" si="14">A11+1800</f>
        <v>1360602662</v>
      </c>
      <c r="B12" s="1">
        <f t="shared" si="6"/>
        <v>1800</v>
      </c>
      <c r="C12" s="21">
        <f t="shared" si="7"/>
        <v>0.5</v>
      </c>
      <c r="D12" s="1">
        <f t="shared" si="8"/>
        <v>1360602662000</v>
      </c>
      <c r="E12" s="1" t="s">
        <v>12</v>
      </c>
      <c r="F12" s="1">
        <v>6</v>
      </c>
      <c r="G12">
        <v>1</v>
      </c>
      <c r="H12" s="2">
        <v>100</v>
      </c>
      <c r="I12" s="2">
        <v>5</v>
      </c>
      <c r="J12" s="3">
        <f t="shared" si="0"/>
        <v>0.5</v>
      </c>
      <c r="K12" s="13">
        <f t="shared" si="9"/>
        <v>9000</v>
      </c>
      <c r="L12" s="3">
        <f t="shared" si="10"/>
        <v>5.9833333333333343</v>
      </c>
      <c r="M12" s="3">
        <f t="shared" si="11"/>
        <v>0.25</v>
      </c>
      <c r="N12" s="3">
        <f t="shared" si="12"/>
        <v>2.5</v>
      </c>
      <c r="O12" s="3" t="s">
        <v>56</v>
      </c>
    </row>
    <row r="13" spans="1:18" x14ac:dyDescent="0.25">
      <c r="A13" s="1">
        <f t="shared" ref="A13:A19" si="15">A12+1800</f>
        <v>1360604462</v>
      </c>
      <c r="B13" s="1">
        <f t="shared" si="6"/>
        <v>1800</v>
      </c>
      <c r="C13" s="21">
        <f t="shared" si="7"/>
        <v>0.5</v>
      </c>
      <c r="D13" s="1">
        <f t="shared" ref="D13" si="16">A13*1000</f>
        <v>1360604462000</v>
      </c>
      <c r="E13" s="1" t="s">
        <v>12</v>
      </c>
      <c r="F13" s="1">
        <v>6</v>
      </c>
      <c r="G13">
        <v>1</v>
      </c>
      <c r="H13" s="2">
        <v>100</v>
      </c>
      <c r="I13" s="2">
        <v>5</v>
      </c>
      <c r="J13" s="3">
        <f t="shared" si="0"/>
        <v>0.5</v>
      </c>
      <c r="K13" s="13">
        <f t="shared" si="9"/>
        <v>9000</v>
      </c>
      <c r="L13" s="3">
        <f t="shared" si="10"/>
        <v>3.4833333333333343</v>
      </c>
      <c r="M13" s="3">
        <f t="shared" si="11"/>
        <v>0.25</v>
      </c>
      <c r="N13" s="3">
        <f t="shared" si="12"/>
        <v>2.5</v>
      </c>
      <c r="O13" s="3" t="s">
        <v>56</v>
      </c>
    </row>
    <row r="14" spans="1:18" x14ac:dyDescent="0.25">
      <c r="A14" s="1">
        <f t="shared" si="15"/>
        <v>1360606262</v>
      </c>
      <c r="B14" s="1">
        <f t="shared" si="6"/>
        <v>1800</v>
      </c>
      <c r="C14" s="21">
        <f t="shared" si="7"/>
        <v>0.5</v>
      </c>
      <c r="D14" s="8">
        <f t="shared" ref="D14" si="17">A14*1000</f>
        <v>1360606262000</v>
      </c>
      <c r="E14" s="1" t="s">
        <v>12</v>
      </c>
      <c r="F14" s="1">
        <v>6</v>
      </c>
      <c r="G14">
        <v>1</v>
      </c>
      <c r="H14" s="2">
        <v>100</v>
      </c>
      <c r="I14" s="11">
        <v>2.5</v>
      </c>
      <c r="J14" s="3">
        <f t="shared" si="0"/>
        <v>0.25</v>
      </c>
      <c r="K14" s="13">
        <f>I14*(A14-A12)</f>
        <v>9000</v>
      </c>
      <c r="L14" s="3">
        <f t="shared" si="10"/>
        <v>0.98333333333333428</v>
      </c>
      <c r="M14" s="3">
        <f t="shared" si="11"/>
        <v>0.125</v>
      </c>
      <c r="N14" s="3">
        <f t="shared" si="12"/>
        <v>1.25</v>
      </c>
      <c r="O14" s="3" t="s">
        <v>56</v>
      </c>
    </row>
    <row r="15" spans="1:18" x14ac:dyDescent="0.25">
      <c r="A15" s="1">
        <f t="shared" si="15"/>
        <v>1360608062</v>
      </c>
      <c r="B15" s="1">
        <f t="shared" si="6"/>
        <v>1800</v>
      </c>
      <c r="C15" s="21">
        <f t="shared" si="7"/>
        <v>0.5</v>
      </c>
      <c r="D15" s="7">
        <f>A15*1000</f>
        <v>1360608062000</v>
      </c>
      <c r="E15" s="1" t="s">
        <v>12</v>
      </c>
      <c r="F15" s="1">
        <v>6</v>
      </c>
      <c r="G15">
        <v>1</v>
      </c>
      <c r="H15" s="2">
        <v>100</v>
      </c>
      <c r="I15" s="9">
        <v>1</v>
      </c>
      <c r="J15" s="3">
        <f t="shared" si="0"/>
        <v>0.1</v>
      </c>
      <c r="K15" s="13">
        <f>I15*(A15-A14)</f>
        <v>1800</v>
      </c>
      <c r="L15" s="3">
        <f t="shared" si="10"/>
        <v>0.48333333333333428</v>
      </c>
      <c r="M15" s="3">
        <f t="shared" si="11"/>
        <v>0.05</v>
      </c>
      <c r="N15" s="3">
        <f t="shared" si="12"/>
        <v>0.5</v>
      </c>
      <c r="O15" s="3" t="s">
        <v>57</v>
      </c>
      <c r="P15" s="6" t="s">
        <v>16</v>
      </c>
    </row>
    <row r="16" spans="1:18" x14ac:dyDescent="0.25">
      <c r="A16" s="1">
        <f t="shared" si="15"/>
        <v>1360609862</v>
      </c>
      <c r="B16" s="1">
        <f t="shared" si="6"/>
        <v>1800</v>
      </c>
      <c r="C16" s="21">
        <f t="shared" si="7"/>
        <v>0.5</v>
      </c>
      <c r="D16" s="7">
        <f t="shared" ref="D16" si="18">A16*1000</f>
        <v>1360609862000</v>
      </c>
      <c r="E16" s="1" t="s">
        <v>12</v>
      </c>
      <c r="F16" s="1">
        <v>6</v>
      </c>
      <c r="G16">
        <v>1</v>
      </c>
      <c r="H16" s="2">
        <v>100</v>
      </c>
      <c r="I16" s="2">
        <v>0.8</v>
      </c>
      <c r="J16" s="3">
        <f t="shared" si="0"/>
        <v>0.08</v>
      </c>
      <c r="K16" s="13">
        <f>I16*(A16-A15)</f>
        <v>1440</v>
      </c>
      <c r="L16" s="10">
        <f t="shared" si="10"/>
        <v>8.3333333333334259E-2</v>
      </c>
      <c r="M16" s="3">
        <f t="shared" si="11"/>
        <v>0.04</v>
      </c>
      <c r="N16" s="3">
        <f t="shared" si="12"/>
        <v>0.4</v>
      </c>
      <c r="O16" s="3" t="s">
        <v>53</v>
      </c>
      <c r="P16" s="6" t="s">
        <v>19</v>
      </c>
    </row>
    <row r="17" spans="1:19" x14ac:dyDescent="0.25">
      <c r="A17" s="1">
        <f t="shared" si="15"/>
        <v>1360611662</v>
      </c>
      <c r="B17" s="1">
        <f t="shared" si="6"/>
        <v>1800</v>
      </c>
      <c r="C17" s="21">
        <f t="shared" si="7"/>
        <v>0.5</v>
      </c>
      <c r="D17" s="8">
        <f t="shared" ref="D17" si="19">A17*1000</f>
        <v>1360611662000</v>
      </c>
      <c r="E17" s="1" t="s">
        <v>12</v>
      </c>
      <c r="F17" s="1">
        <v>6</v>
      </c>
      <c r="G17">
        <v>1</v>
      </c>
      <c r="H17" s="2">
        <v>100</v>
      </c>
      <c r="I17" s="2">
        <v>0</v>
      </c>
      <c r="J17" s="3">
        <f t="shared" si="0"/>
        <v>0</v>
      </c>
      <c r="K17" s="13">
        <f>I17*(A17-A16)</f>
        <v>0</v>
      </c>
      <c r="L17" s="3">
        <f t="shared" si="10"/>
        <v>8.3333333333334259E-2</v>
      </c>
      <c r="M17" s="3">
        <f t="shared" si="11"/>
        <v>0</v>
      </c>
      <c r="N17" s="3">
        <f t="shared" si="12"/>
        <v>0</v>
      </c>
      <c r="O17" s="3" t="s">
        <v>53</v>
      </c>
    </row>
    <row r="18" spans="1:19" x14ac:dyDescent="0.25">
      <c r="A18" s="1">
        <f t="shared" si="15"/>
        <v>1360613462</v>
      </c>
      <c r="B18" s="1">
        <f t="shared" si="6"/>
        <v>1800</v>
      </c>
      <c r="C18" s="21">
        <f t="shared" si="7"/>
        <v>0.5</v>
      </c>
      <c r="D18" s="1">
        <f t="shared" si="8"/>
        <v>1360613462000</v>
      </c>
      <c r="E18" s="1" t="s">
        <v>9</v>
      </c>
      <c r="F18" s="8">
        <v>4</v>
      </c>
      <c r="G18">
        <v>1</v>
      </c>
      <c r="H18" s="2">
        <v>100</v>
      </c>
      <c r="I18" s="2">
        <v>0</v>
      </c>
      <c r="J18" s="3">
        <f t="shared" si="0"/>
        <v>0</v>
      </c>
      <c r="K18" s="13">
        <f>I18*(A18-A15)</f>
        <v>0</v>
      </c>
      <c r="L18" s="3">
        <f t="shared" si="10"/>
        <v>8.3333333333334259E-2</v>
      </c>
      <c r="M18" s="3">
        <f t="shared" si="11"/>
        <v>0</v>
      </c>
      <c r="N18" s="3">
        <f t="shared" si="12"/>
        <v>0</v>
      </c>
      <c r="O18" s="3" t="s">
        <v>53</v>
      </c>
    </row>
    <row r="19" spans="1:19" x14ac:dyDescent="0.25">
      <c r="A19" s="1">
        <f t="shared" si="15"/>
        <v>1360615262</v>
      </c>
      <c r="B19" s="1">
        <f t="shared" si="6"/>
        <v>1800</v>
      </c>
      <c r="C19" s="21">
        <f t="shared" si="7"/>
        <v>0.5</v>
      </c>
      <c r="D19" s="1">
        <f t="shared" si="8"/>
        <v>1360615262000</v>
      </c>
      <c r="E19" s="1" t="s">
        <v>9</v>
      </c>
      <c r="F19" s="8">
        <v>4</v>
      </c>
      <c r="G19">
        <v>1</v>
      </c>
      <c r="H19" s="2">
        <v>100</v>
      </c>
      <c r="I19" s="2">
        <v>0</v>
      </c>
      <c r="J19" s="3">
        <f t="shared" si="0"/>
        <v>0</v>
      </c>
      <c r="K19" s="1">
        <f>I19*(A19-A18)</f>
        <v>0</v>
      </c>
      <c r="L19" s="3">
        <f t="shared" si="10"/>
        <v>8.3333333333334259E-2</v>
      </c>
      <c r="M19" s="3">
        <f t="shared" si="11"/>
        <v>0</v>
      </c>
      <c r="N19" s="3">
        <f t="shared" si="12"/>
        <v>0</v>
      </c>
      <c r="O19" s="3" t="s">
        <v>53</v>
      </c>
    </row>
    <row r="20" spans="1:19" x14ac:dyDescent="0.25">
      <c r="A20" s="1">
        <f>A19+1800</f>
        <v>1360617062</v>
      </c>
      <c r="B20" s="1">
        <f>A20-A19</f>
        <v>1800</v>
      </c>
      <c r="C20" s="21">
        <f t="shared" si="7"/>
        <v>0.5</v>
      </c>
      <c r="D20" s="1">
        <f t="shared" ref="D20" si="20">A20*1000</f>
        <v>1360617062000</v>
      </c>
      <c r="E20" s="1" t="s">
        <v>9</v>
      </c>
      <c r="F20" s="8">
        <v>4</v>
      </c>
      <c r="G20">
        <v>1</v>
      </c>
      <c r="H20" s="2">
        <v>100</v>
      </c>
      <c r="I20" s="2">
        <v>0</v>
      </c>
      <c r="J20" s="3">
        <f t="shared" si="0"/>
        <v>0</v>
      </c>
      <c r="K20" s="1">
        <f>I20*(A20-A19)</f>
        <v>0</v>
      </c>
      <c r="L20" s="3">
        <f>L19-K20/(3600)</f>
        <v>8.3333333333334259E-2</v>
      </c>
      <c r="M20" s="3">
        <f t="shared" si="11"/>
        <v>0</v>
      </c>
      <c r="N20" s="3">
        <f t="shared" si="12"/>
        <v>0</v>
      </c>
      <c r="O20" s="3" t="s">
        <v>53</v>
      </c>
    </row>
    <row r="21" spans="1:19" x14ac:dyDescent="0.25">
      <c r="P21" s="20" t="s">
        <v>23</v>
      </c>
    </row>
    <row r="22" spans="1:19" x14ac:dyDescent="0.25">
      <c r="A22" s="1" t="s">
        <v>37</v>
      </c>
      <c r="Q22" s="19"/>
    </row>
    <row r="23" spans="1:19" x14ac:dyDescent="0.25">
      <c r="A23" s="15" t="s">
        <v>38</v>
      </c>
      <c r="B23" s="31" t="s">
        <v>6</v>
      </c>
      <c r="C23" s="31"/>
      <c r="D23" s="15" t="s">
        <v>39</v>
      </c>
      <c r="Q23" s="23" t="s">
        <v>22</v>
      </c>
    </row>
    <row r="24" spans="1:19" x14ac:dyDescent="0.25">
      <c r="A24" s="1">
        <f>D2</f>
        <v>1360590000000</v>
      </c>
      <c r="B24" s="1" t="str">
        <f t="shared" ref="B24:C24" si="21">E2</f>
        <v>offline</v>
      </c>
      <c r="C24" s="1">
        <f t="shared" si="21"/>
        <v>0</v>
      </c>
      <c r="E24" s="1">
        <v>1360590000000</v>
      </c>
      <c r="Q24" s="33" t="s">
        <v>35</v>
      </c>
      <c r="R24" s="33"/>
      <c r="S24" s="21">
        <f>ABS(SUM(M4:M7))</f>
        <v>2.58</v>
      </c>
    </row>
    <row r="25" spans="1:19" x14ac:dyDescent="0.25">
      <c r="A25" s="1">
        <f>D4</f>
        <v>1360591800000</v>
      </c>
      <c r="B25" s="1" t="str">
        <f t="shared" ref="B25" si="22">E4</f>
        <v>charge</v>
      </c>
      <c r="C25" s="1">
        <f t="shared" ref="C25" si="23">F4</f>
        <v>4</v>
      </c>
      <c r="E25" s="1">
        <v>1360591800000</v>
      </c>
      <c r="Q25" s="33" t="s">
        <v>36</v>
      </c>
      <c r="R25" s="33"/>
      <c r="S25" s="21">
        <f>ABS(SUM(N4:N7))</f>
        <v>12.166666666666668</v>
      </c>
    </row>
    <row r="26" spans="1:19" x14ac:dyDescent="0.25">
      <c r="A26" s="1">
        <f>D8</f>
        <v>1360597202000</v>
      </c>
      <c r="B26" s="1" t="str">
        <f t="shared" ref="B26:C26" si="24">E8</f>
        <v>discharge</v>
      </c>
      <c r="C26" s="1">
        <f t="shared" si="24"/>
        <v>6</v>
      </c>
      <c r="E26" s="1">
        <v>1360597202000</v>
      </c>
      <c r="Q26" s="33" t="s">
        <v>30</v>
      </c>
      <c r="R26" s="33"/>
      <c r="S26" s="21">
        <f>SUM(M8:M14)</f>
        <v>0.9933333333333334</v>
      </c>
    </row>
    <row r="27" spans="1:19" x14ac:dyDescent="0.25">
      <c r="A27" s="1">
        <f>D18</f>
        <v>1360613462000</v>
      </c>
      <c r="B27" s="1" t="str">
        <f t="shared" ref="B27:C27" si="25">E18</f>
        <v>charge</v>
      </c>
      <c r="C27" s="1">
        <f t="shared" si="25"/>
        <v>4</v>
      </c>
      <c r="D27" s="1">
        <f>D20</f>
        <v>1360617062000</v>
      </c>
      <c r="E27" s="1">
        <v>1360613462000</v>
      </c>
      <c r="Q27" s="33" t="s">
        <v>31</v>
      </c>
      <c r="R27" s="33"/>
      <c r="S27" s="21">
        <f>M15</f>
        <v>0.05</v>
      </c>
    </row>
    <row r="28" spans="1:19" x14ac:dyDescent="0.25">
      <c r="D28" s="1">
        <v>1360617062000</v>
      </c>
      <c r="Q28" s="25" t="s">
        <v>46</v>
      </c>
      <c r="R28" s="25"/>
      <c r="S28" s="21">
        <f>S26+S27</f>
        <v>1.0433333333333334</v>
      </c>
    </row>
    <row r="29" spans="1:19" x14ac:dyDescent="0.25">
      <c r="D29" s="6" t="s">
        <v>16</v>
      </c>
      <c r="E29" s="1">
        <v>1360608062000</v>
      </c>
      <c r="Q29" s="33" t="s">
        <v>32</v>
      </c>
      <c r="R29" s="33"/>
      <c r="S29" s="21">
        <f>SUM(N8:N14)</f>
        <v>9.9333333333333336</v>
      </c>
    </row>
    <row r="30" spans="1:19" x14ac:dyDescent="0.25">
      <c r="D30" s="1" t="s">
        <v>40</v>
      </c>
      <c r="E30" s="1">
        <v>1360606262000</v>
      </c>
      <c r="Q30" s="33" t="s">
        <v>33</v>
      </c>
      <c r="R30" s="33"/>
      <c r="S30" s="21">
        <f>N15</f>
        <v>0.5</v>
      </c>
    </row>
    <row r="31" spans="1:19" x14ac:dyDescent="0.25">
      <c r="D31" s="6" t="s">
        <v>19</v>
      </c>
      <c r="E31" s="1">
        <v>1360609862000</v>
      </c>
      <c r="Q31" s="32" t="s">
        <v>34</v>
      </c>
      <c r="R31" s="32"/>
      <c r="S31" s="21">
        <f>J9</f>
        <v>0.2</v>
      </c>
    </row>
    <row r="32" spans="1:19" x14ac:dyDescent="0.25">
      <c r="C32" s="15" t="s">
        <v>49</v>
      </c>
      <c r="D32" s="15"/>
      <c r="Q32" t="s">
        <v>43</v>
      </c>
      <c r="S32" s="29">
        <f>ABS(S26/S24)</f>
        <v>0.38501291989664083</v>
      </c>
    </row>
    <row r="33" spans="3:19" x14ac:dyDescent="0.25">
      <c r="C33" s="1" t="s">
        <v>50</v>
      </c>
      <c r="D33" s="1">
        <v>1360608062000</v>
      </c>
      <c r="Q33" t="s">
        <v>42</v>
      </c>
      <c r="S33" s="29">
        <f>ABS((S26+S27)/S24)</f>
        <v>0.40439276485788117</v>
      </c>
    </row>
    <row r="34" spans="3:19" x14ac:dyDescent="0.25">
      <c r="C34" s="1" t="s">
        <v>51</v>
      </c>
      <c r="D34" s="1">
        <v>1360609862000</v>
      </c>
      <c r="Q34" t="s">
        <v>45</v>
      </c>
      <c r="S34" s="29">
        <f>(S29+S30)/S25</f>
        <v>0.85753424657534238</v>
      </c>
    </row>
    <row r="35" spans="3:19" x14ac:dyDescent="0.25">
      <c r="Q35" t="s">
        <v>48</v>
      </c>
      <c r="S35">
        <f>(A15-A8)/60</f>
        <v>181</v>
      </c>
    </row>
    <row r="36" spans="3:19" x14ac:dyDescent="0.25">
      <c r="Q36" t="s">
        <v>47</v>
      </c>
      <c r="S36">
        <f>(A16-A8)/60</f>
        <v>211</v>
      </c>
    </row>
  </sheetData>
  <mergeCells count="8">
    <mergeCell ref="B23:C23"/>
    <mergeCell ref="Q31:R31"/>
    <mergeCell ref="Q25:R25"/>
    <mergeCell ref="Q24:R24"/>
    <mergeCell ref="Q26:R26"/>
    <mergeCell ref="Q27:R27"/>
    <mergeCell ref="Q29:R29"/>
    <mergeCell ref="Q30:R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25" sqref="C25"/>
    </sheetView>
  </sheetViews>
  <sheetFormatPr defaultRowHeight="15" x14ac:dyDescent="0.25"/>
  <cols>
    <col min="1" max="1" width="16.7109375" style="1" bestFit="1" customWidth="1"/>
    <col min="2" max="2" width="5.42578125" customWidth="1"/>
  </cols>
  <sheetData>
    <row r="1" spans="1:6" x14ac:dyDescent="0.25">
      <c r="A1" s="16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8" t="s">
        <v>18</v>
      </c>
    </row>
    <row r="2" spans="1:6" x14ac:dyDescent="0.25">
      <c r="A2" s="1">
        <v>1360590000000</v>
      </c>
      <c r="B2">
        <v>1</v>
      </c>
      <c r="C2" s="2">
        <v>100</v>
      </c>
      <c r="D2" s="2">
        <v>0</v>
      </c>
      <c r="E2" s="3">
        <v>0</v>
      </c>
      <c r="F2" s="3">
        <v>0</v>
      </c>
    </row>
    <row r="3" spans="1:6" x14ac:dyDescent="0.25">
      <c r="A3" s="1">
        <v>1360590120000</v>
      </c>
      <c r="B3">
        <v>1</v>
      </c>
      <c r="C3" s="2">
        <v>100</v>
      </c>
      <c r="D3" s="2">
        <v>0</v>
      </c>
      <c r="E3" s="30">
        <v>0</v>
      </c>
      <c r="F3" s="3">
        <v>0</v>
      </c>
    </row>
    <row r="4" spans="1:6" x14ac:dyDescent="0.25">
      <c r="A4" s="7">
        <v>1360591800000</v>
      </c>
      <c r="B4">
        <v>1</v>
      </c>
      <c r="C4" s="2">
        <v>210</v>
      </c>
      <c r="D4" s="2">
        <v>-10</v>
      </c>
      <c r="E4" s="10">
        <v>-2.1</v>
      </c>
      <c r="F4" s="3">
        <v>4.666666666666667</v>
      </c>
    </row>
    <row r="5" spans="1:6" x14ac:dyDescent="0.25">
      <c r="A5" s="1">
        <v>1360593600000</v>
      </c>
      <c r="B5">
        <v>1</v>
      </c>
      <c r="C5" s="2">
        <v>210</v>
      </c>
      <c r="D5" s="2">
        <v>-10</v>
      </c>
      <c r="E5" s="3">
        <v>-2.1</v>
      </c>
      <c r="F5" s="3">
        <v>9.6666666666666679</v>
      </c>
    </row>
    <row r="6" spans="1:6" x14ac:dyDescent="0.25">
      <c r="A6" s="1">
        <v>1360595400000</v>
      </c>
      <c r="B6">
        <v>1</v>
      </c>
      <c r="C6" s="5">
        <v>220</v>
      </c>
      <c r="D6" s="2">
        <v>-5</v>
      </c>
      <c r="E6" s="3">
        <v>-1.1000000000000001</v>
      </c>
      <c r="F6" s="3">
        <v>12.166666666666668</v>
      </c>
    </row>
    <row r="7" spans="1:6" x14ac:dyDescent="0.25">
      <c r="A7" s="8">
        <v>1360595402000</v>
      </c>
      <c r="B7">
        <v>1</v>
      </c>
      <c r="C7" s="2">
        <v>210</v>
      </c>
      <c r="D7" s="11">
        <v>0</v>
      </c>
      <c r="E7" s="3">
        <v>0</v>
      </c>
      <c r="F7" s="3">
        <v>12.166666666666668</v>
      </c>
    </row>
    <row r="8" spans="1:6" x14ac:dyDescent="0.25">
      <c r="A8" s="7">
        <v>1360597202000</v>
      </c>
      <c r="B8">
        <v>1</v>
      </c>
      <c r="C8" s="2">
        <v>100</v>
      </c>
      <c r="D8" s="9">
        <v>0.2</v>
      </c>
      <c r="E8" s="3">
        <v>0.02</v>
      </c>
      <c r="F8" s="3">
        <v>12.066666666666668</v>
      </c>
    </row>
    <row r="9" spans="1:6" x14ac:dyDescent="0.25">
      <c r="A9" s="7">
        <v>1360599002000</v>
      </c>
      <c r="B9">
        <v>1</v>
      </c>
      <c r="C9" s="2">
        <v>100</v>
      </c>
      <c r="D9" s="9">
        <v>2</v>
      </c>
      <c r="E9" s="3">
        <v>0.2</v>
      </c>
      <c r="F9" s="3">
        <v>11.066666666666668</v>
      </c>
    </row>
    <row r="10" spans="1:6" x14ac:dyDescent="0.25">
      <c r="A10" s="26">
        <v>1360599062000</v>
      </c>
      <c r="B10">
        <v>1</v>
      </c>
      <c r="C10" s="2">
        <v>100</v>
      </c>
      <c r="D10" s="2">
        <v>5</v>
      </c>
      <c r="E10" s="3">
        <v>0.5</v>
      </c>
      <c r="F10" s="3">
        <v>10.983333333333334</v>
      </c>
    </row>
    <row r="11" spans="1:6" x14ac:dyDescent="0.25">
      <c r="A11" s="1">
        <v>1360600862000</v>
      </c>
      <c r="B11">
        <v>1</v>
      </c>
      <c r="C11" s="2">
        <v>100</v>
      </c>
      <c r="D11" s="2">
        <v>5</v>
      </c>
      <c r="E11" s="3">
        <v>0.5</v>
      </c>
      <c r="F11" s="3">
        <v>8.4833333333333343</v>
      </c>
    </row>
    <row r="12" spans="1:6" x14ac:dyDescent="0.25">
      <c r="A12" s="1">
        <v>1360602662000</v>
      </c>
      <c r="B12">
        <v>1</v>
      </c>
      <c r="C12" s="2">
        <v>100</v>
      </c>
      <c r="D12" s="2">
        <v>5</v>
      </c>
      <c r="E12" s="3">
        <v>0.5</v>
      </c>
      <c r="F12" s="3">
        <v>5.9833333333333343</v>
      </c>
    </row>
    <row r="13" spans="1:6" x14ac:dyDescent="0.25">
      <c r="A13" s="1">
        <v>1360604462000</v>
      </c>
      <c r="B13">
        <v>1</v>
      </c>
      <c r="C13" s="2">
        <v>100</v>
      </c>
      <c r="D13" s="2">
        <v>5</v>
      </c>
      <c r="E13" s="3">
        <v>0.5</v>
      </c>
      <c r="F13" s="3">
        <v>3.4833333333333343</v>
      </c>
    </row>
    <row r="14" spans="1:6" x14ac:dyDescent="0.25">
      <c r="A14" s="8">
        <v>1360606262000</v>
      </c>
      <c r="B14">
        <v>1</v>
      </c>
      <c r="C14" s="2">
        <v>100</v>
      </c>
      <c r="D14" s="11">
        <v>2.5</v>
      </c>
      <c r="E14" s="3">
        <v>0.25</v>
      </c>
      <c r="F14" s="3">
        <v>0.98333333333333428</v>
      </c>
    </row>
    <row r="15" spans="1:6" x14ac:dyDescent="0.25">
      <c r="A15" s="7">
        <v>1360608062000</v>
      </c>
      <c r="B15">
        <v>1</v>
      </c>
      <c r="C15" s="2">
        <v>100</v>
      </c>
      <c r="D15" s="9">
        <v>1</v>
      </c>
      <c r="E15" s="3">
        <v>0.1</v>
      </c>
      <c r="F15" s="3">
        <v>0.48333333333333428</v>
      </c>
    </row>
    <row r="16" spans="1:6" x14ac:dyDescent="0.25">
      <c r="A16" s="7">
        <v>1360609862000</v>
      </c>
      <c r="B16">
        <v>1</v>
      </c>
      <c r="C16" s="2">
        <v>100</v>
      </c>
      <c r="D16" s="2">
        <v>0.8</v>
      </c>
      <c r="E16" s="3">
        <v>0.08</v>
      </c>
      <c r="F16" s="10">
        <v>8.3333333333334259E-2</v>
      </c>
    </row>
    <row r="17" spans="1:6" x14ac:dyDescent="0.25">
      <c r="A17" s="8">
        <v>1360611662000</v>
      </c>
      <c r="B17">
        <v>1</v>
      </c>
      <c r="C17" s="2">
        <v>100</v>
      </c>
      <c r="D17" s="2">
        <v>0</v>
      </c>
      <c r="E17" s="3">
        <v>0</v>
      </c>
      <c r="F17" s="3">
        <v>8.3333333333334259E-2</v>
      </c>
    </row>
    <row r="18" spans="1:6" x14ac:dyDescent="0.25">
      <c r="A18" s="1">
        <v>1360613462000</v>
      </c>
      <c r="B18">
        <v>1</v>
      </c>
      <c r="C18" s="2">
        <v>100</v>
      </c>
      <c r="D18" s="2">
        <v>0</v>
      </c>
      <c r="E18" s="3">
        <v>0</v>
      </c>
      <c r="F18" s="3">
        <v>8.3333333333334259E-2</v>
      </c>
    </row>
    <row r="19" spans="1:6" x14ac:dyDescent="0.25">
      <c r="A19" s="1">
        <v>1360615262000</v>
      </c>
      <c r="B19">
        <v>1</v>
      </c>
      <c r="C19" s="2">
        <v>100</v>
      </c>
      <c r="D19" s="2">
        <v>0</v>
      </c>
      <c r="E19" s="3">
        <v>0</v>
      </c>
      <c r="F19" s="3">
        <v>8.3333333333334259E-2</v>
      </c>
    </row>
    <row r="20" spans="1:6" x14ac:dyDescent="0.25">
      <c r="A20" s="1">
        <v>1360617062000</v>
      </c>
      <c r="B20">
        <v>1</v>
      </c>
      <c r="C20" s="2">
        <v>100</v>
      </c>
      <c r="D20" s="2">
        <v>0</v>
      </c>
      <c r="E20" s="3">
        <v>0</v>
      </c>
      <c r="F20" s="3">
        <v>8.3333333333334259E-2</v>
      </c>
    </row>
    <row r="21" spans="1:6" x14ac:dyDescent="0.25">
      <c r="A21"/>
    </row>
    <row r="22" spans="1:6" x14ac:dyDescent="0.25">
      <c r="A22"/>
    </row>
    <row r="23" spans="1:6" x14ac:dyDescent="0.25">
      <c r="A23"/>
    </row>
    <row r="24" spans="1:6" x14ac:dyDescent="0.25">
      <c r="A24"/>
    </row>
    <row r="25" spans="1:6" x14ac:dyDescent="0.25">
      <c r="A25"/>
    </row>
    <row r="26" spans="1:6" x14ac:dyDescent="0.25">
      <c r="A26"/>
    </row>
    <row r="27" spans="1:6" x14ac:dyDescent="0.25">
      <c r="A27"/>
    </row>
    <row r="28" spans="1:6" x14ac:dyDescent="0.25">
      <c r="A28"/>
    </row>
    <row r="29" spans="1:6" x14ac:dyDescent="0.25">
      <c r="A29"/>
    </row>
    <row r="30" spans="1:6" x14ac:dyDescent="0.25">
      <c r="A30"/>
    </row>
    <row r="31" spans="1:6" x14ac:dyDescent="0.25">
      <c r="A31"/>
    </row>
    <row r="32" spans="1:6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21" sqref="B21"/>
    </sheetView>
  </sheetViews>
  <sheetFormatPr defaultRowHeight="15" x14ac:dyDescent="0.25"/>
  <cols>
    <col min="1" max="1" width="16.7109375" style="1" bestFit="1" customWidth="1"/>
    <col min="2" max="2" width="5.42578125" customWidth="1"/>
  </cols>
  <sheetData>
    <row r="1" spans="1:6" x14ac:dyDescent="0.25">
      <c r="A1" s="1">
        <v>1360590000000</v>
      </c>
      <c r="B1">
        <v>1</v>
      </c>
      <c r="C1" s="2">
        <v>100</v>
      </c>
      <c r="D1" s="2">
        <v>0</v>
      </c>
      <c r="E1" s="3">
        <v>0</v>
      </c>
      <c r="F1" s="3">
        <v>0</v>
      </c>
    </row>
    <row r="2" spans="1:6" x14ac:dyDescent="0.25">
      <c r="A2" s="7">
        <v>1360591800000</v>
      </c>
      <c r="B2">
        <v>1</v>
      </c>
      <c r="C2" s="2">
        <v>200</v>
      </c>
      <c r="D2" s="11">
        <v>-1</v>
      </c>
      <c r="E2" s="10">
        <v>-0.2</v>
      </c>
      <c r="F2" s="3">
        <v>0.5</v>
      </c>
    </row>
    <row r="3" spans="1:6" x14ac:dyDescent="0.25">
      <c r="A3" s="1">
        <v>1360593600000</v>
      </c>
      <c r="B3">
        <v>1</v>
      </c>
      <c r="C3" s="2">
        <v>210</v>
      </c>
      <c r="D3" s="2">
        <v>-10</v>
      </c>
      <c r="E3" s="3">
        <v>-2.1</v>
      </c>
      <c r="F3" s="3">
        <v>5.5</v>
      </c>
    </row>
    <row r="4" spans="1:6" x14ac:dyDescent="0.25">
      <c r="A4" s="1">
        <v>1360595400000</v>
      </c>
      <c r="B4">
        <v>1</v>
      </c>
      <c r="C4" s="5">
        <v>220</v>
      </c>
      <c r="D4" s="2">
        <v>-10</v>
      </c>
      <c r="E4" s="3">
        <v>-2.2000000000000002</v>
      </c>
      <c r="F4" s="3">
        <v>10.5</v>
      </c>
    </row>
    <row r="5" spans="1:6" x14ac:dyDescent="0.25">
      <c r="A5" s="7">
        <v>1360595402000</v>
      </c>
      <c r="B5">
        <v>1</v>
      </c>
      <c r="C5" s="2">
        <v>210</v>
      </c>
      <c r="D5" s="11">
        <v>0</v>
      </c>
      <c r="E5" s="3">
        <v>0</v>
      </c>
      <c r="F5" s="3">
        <v>10.5</v>
      </c>
    </row>
    <row r="6" spans="1:6" x14ac:dyDescent="0.25">
      <c r="A6" s="7">
        <v>1360597202000</v>
      </c>
      <c r="B6">
        <v>1</v>
      </c>
      <c r="C6" s="2">
        <v>100</v>
      </c>
      <c r="D6" s="9">
        <v>0.2</v>
      </c>
      <c r="E6" s="3">
        <v>0.02</v>
      </c>
      <c r="F6" s="3">
        <v>10.4</v>
      </c>
    </row>
    <row r="7" spans="1:6" x14ac:dyDescent="0.25">
      <c r="A7" s="7">
        <v>1360599002000</v>
      </c>
      <c r="B7">
        <v>1</v>
      </c>
      <c r="C7" s="2">
        <v>100</v>
      </c>
      <c r="D7" s="9">
        <v>2</v>
      </c>
      <c r="E7" s="3">
        <v>0.2</v>
      </c>
      <c r="F7" s="3">
        <v>9.4</v>
      </c>
    </row>
    <row r="8" spans="1:6" x14ac:dyDescent="0.25">
      <c r="A8" s="26">
        <v>1360599062000</v>
      </c>
      <c r="B8">
        <v>1</v>
      </c>
      <c r="C8" s="2">
        <v>100</v>
      </c>
      <c r="D8" s="2">
        <v>5</v>
      </c>
      <c r="E8" s="3">
        <v>0.5</v>
      </c>
      <c r="F8" s="3">
        <v>9.3166666666666664</v>
      </c>
    </row>
    <row r="9" spans="1:6" x14ac:dyDescent="0.25">
      <c r="A9" s="1">
        <v>1360600862000</v>
      </c>
      <c r="B9">
        <v>1</v>
      </c>
      <c r="C9" s="2">
        <v>100</v>
      </c>
      <c r="D9" s="2">
        <v>5</v>
      </c>
      <c r="E9" s="3">
        <v>0.5</v>
      </c>
      <c r="F9" s="3">
        <v>6.8166666666666664</v>
      </c>
    </row>
    <row r="10" spans="1:6" x14ac:dyDescent="0.25">
      <c r="A10" s="1">
        <v>1360602662000</v>
      </c>
      <c r="B10">
        <v>1</v>
      </c>
      <c r="C10" s="2">
        <v>100</v>
      </c>
      <c r="D10" s="2">
        <v>5</v>
      </c>
      <c r="E10" s="3">
        <v>0.5</v>
      </c>
      <c r="F10" s="3">
        <v>4.3166666666666664</v>
      </c>
    </row>
    <row r="11" spans="1:6" x14ac:dyDescent="0.25">
      <c r="A11" s="1">
        <v>1360604462000</v>
      </c>
      <c r="B11">
        <v>1</v>
      </c>
      <c r="C11" s="2">
        <v>100</v>
      </c>
      <c r="D11" s="2">
        <v>3</v>
      </c>
      <c r="E11" s="3">
        <v>0.3</v>
      </c>
      <c r="F11" s="3">
        <v>2.8166666666666664</v>
      </c>
    </row>
    <row r="12" spans="1:6" x14ac:dyDescent="0.25">
      <c r="A12" s="8">
        <v>1360606262000</v>
      </c>
      <c r="B12">
        <v>1</v>
      </c>
      <c r="C12" s="2">
        <v>100</v>
      </c>
      <c r="D12" s="11">
        <v>2</v>
      </c>
      <c r="E12" s="3">
        <v>0.2</v>
      </c>
      <c r="F12" s="3">
        <v>0.81666666666666643</v>
      </c>
    </row>
    <row r="13" spans="1:6" x14ac:dyDescent="0.25">
      <c r="A13" s="7">
        <v>1360608062000</v>
      </c>
      <c r="B13">
        <v>1</v>
      </c>
      <c r="C13" s="2">
        <v>100</v>
      </c>
      <c r="D13" s="9">
        <v>1</v>
      </c>
      <c r="E13" s="3">
        <v>0.1</v>
      </c>
      <c r="F13" s="3">
        <v>0.31666666666666643</v>
      </c>
    </row>
    <row r="14" spans="1:6" x14ac:dyDescent="0.25">
      <c r="A14" s="7">
        <v>1360609862000</v>
      </c>
      <c r="B14">
        <v>1</v>
      </c>
      <c r="C14" s="2">
        <v>100</v>
      </c>
      <c r="D14" s="2">
        <v>0.5</v>
      </c>
      <c r="E14" s="3">
        <v>0.05</v>
      </c>
      <c r="F14" s="10">
        <v>6.666666666666643E-2</v>
      </c>
    </row>
    <row r="15" spans="1:6" x14ac:dyDescent="0.25">
      <c r="A15" s="8">
        <v>1360611662000</v>
      </c>
      <c r="B15">
        <v>1</v>
      </c>
      <c r="C15" s="2">
        <v>100</v>
      </c>
      <c r="D15" s="2">
        <v>0</v>
      </c>
      <c r="E15" s="3">
        <v>0</v>
      </c>
      <c r="F15" s="3">
        <v>6.666666666666643E-2</v>
      </c>
    </row>
    <row r="16" spans="1:6" x14ac:dyDescent="0.25">
      <c r="A16" s="1">
        <v>1360613462000</v>
      </c>
      <c r="B16">
        <v>1</v>
      </c>
      <c r="C16" s="2">
        <v>100</v>
      </c>
      <c r="D16" s="2">
        <v>-10</v>
      </c>
      <c r="E16" s="3">
        <v>-1</v>
      </c>
      <c r="F16" s="3">
        <v>15.066666666666666</v>
      </c>
    </row>
    <row r="17" spans="1:6" x14ac:dyDescent="0.25">
      <c r="A17" s="1">
        <v>1360615262000</v>
      </c>
      <c r="B17">
        <v>1</v>
      </c>
      <c r="C17" s="2">
        <v>100</v>
      </c>
      <c r="D17" s="2">
        <v>-1</v>
      </c>
      <c r="E17" s="3">
        <v>-0.1</v>
      </c>
      <c r="F17" s="3">
        <v>15.566666666666666</v>
      </c>
    </row>
    <row r="18" spans="1:6" x14ac:dyDescent="0.25">
      <c r="A18" s="1">
        <v>1360617062000</v>
      </c>
      <c r="B18">
        <v>1</v>
      </c>
      <c r="C18" s="2">
        <v>100</v>
      </c>
      <c r="D18" s="2">
        <v>-1</v>
      </c>
      <c r="E18" s="3">
        <v>-0.1</v>
      </c>
      <c r="F18" s="3">
        <v>16.066666666666666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dcdc charge-discharge cycle</vt:lpstr>
      <vt:lpstr>dcdc charge-discharge cycle (2</vt:lpstr>
      <vt:lpstr>dcdc charge-discharge export</vt:lpstr>
    </vt:vector>
  </TitlesOfParts>
  <Company>archimatica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Wu</dc:creator>
  <cp:lastModifiedBy>Art Wu</cp:lastModifiedBy>
  <dcterms:created xsi:type="dcterms:W3CDTF">2013-02-11T14:05:25Z</dcterms:created>
  <dcterms:modified xsi:type="dcterms:W3CDTF">2013-02-19T04:02:16Z</dcterms:modified>
</cp:coreProperties>
</file>