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ybritten/Dropbox/Working/CANADIAN_FISHERIES/github/dropbox/data/"/>
    </mc:Choice>
  </mc:AlternateContent>
  <xr:revisionPtr revIDLastSave="0" documentId="13_ncr:1_{18885B05-4554-D54E-A056-431FAE7ADE6A}" xr6:coauthVersionLast="47" xr6:coauthVersionMax="47" xr10:uidLastSave="{00000000-0000-0000-0000-000000000000}"/>
  <bookViews>
    <workbookView xWindow="0" yWindow="500" windowWidth="35840" windowHeight="21900" activeTab="2" xr2:uid="{80159D01-A53B-B640-94E5-EAE5004A869F}"/>
  </bookViews>
  <sheets>
    <sheet name="Data fields" sheetId="3" r:id="rId1"/>
    <sheet name="Codes" sheetId="2" r:id="rId2"/>
    <sheet name="2022 Fishery attributes" sheetId="6" r:id="rId3"/>
    <sheet name="2021 Fishery attributes" sheetId="5" r:id="rId4"/>
    <sheet name="2020 Fishery attributes" sheetId="1" r:id="rId5"/>
  </sheets>
  <definedNames>
    <definedName name="_xlnm._FilterDatabase" localSheetId="4" hidden="1">'2020 Fishery attributes'!$D$1:$D$228</definedName>
    <definedName name="_xlnm._FilterDatabase" localSheetId="3" hidden="1">'2021 Fishery attributes'!$A$1:$AA$230</definedName>
    <definedName name="_xlnm._FilterDatabase" localSheetId="2" hidden="1">'2022 Fishery attributes'!$A$1:$BG$231</definedName>
    <definedName name="_xlnm._FilterDatabase" localSheetId="1" hidden="1">Codes!$Z$3:$AE$230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1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" i="6"/>
  <c r="B48" i="6"/>
  <c r="B49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" i="6"/>
  <c r="AA2" i="5"/>
  <c r="X3" i="6"/>
  <c r="X4" i="6"/>
  <c r="X5" i="6"/>
  <c r="X6" i="6"/>
  <c r="X7" i="6"/>
  <c r="X8" i="6"/>
  <c r="X9" i="6"/>
  <c r="X10" i="6"/>
  <c r="X11" i="6"/>
  <c r="X12" i="6"/>
  <c r="X13" i="6"/>
  <c r="X14" i="6"/>
  <c r="X15" i="6"/>
  <c r="W15" i="6" s="1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W31" i="6" s="1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W47" i="6" s="1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W63" i="6" s="1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W79" i="6" s="1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W127" i="6" s="1"/>
  <c r="X128" i="6"/>
  <c r="X129" i="6"/>
  <c r="X130" i="6"/>
  <c r="X131" i="6"/>
  <c r="X132" i="6"/>
  <c r="W132" i="6" s="1"/>
  <c r="X133" i="6"/>
  <c r="X134" i="6"/>
  <c r="X135" i="6"/>
  <c r="X136" i="6"/>
  <c r="X137" i="6"/>
  <c r="X138" i="6"/>
  <c r="X139" i="6"/>
  <c r="X140" i="6"/>
  <c r="X141" i="6"/>
  <c r="W141" i="6" s="1"/>
  <c r="X142" i="6"/>
  <c r="W142" i="6" s="1"/>
  <c r="X143" i="6"/>
  <c r="X144" i="6"/>
  <c r="X145" i="6"/>
  <c r="X146" i="6"/>
  <c r="X147" i="6"/>
  <c r="X148" i="6"/>
  <c r="X149" i="6"/>
  <c r="X150" i="6"/>
  <c r="X151" i="6"/>
  <c r="X152" i="6"/>
  <c r="W152" i="6" s="1"/>
  <c r="X153" i="6"/>
  <c r="X154" i="6"/>
  <c r="X155" i="6"/>
  <c r="X156" i="6"/>
  <c r="X157" i="6"/>
  <c r="W157" i="6" s="1"/>
  <c r="X158" i="6"/>
  <c r="W158" i="6" s="1"/>
  <c r="X159" i="6"/>
  <c r="W159" i="6" s="1"/>
  <c r="X160" i="6"/>
  <c r="X161" i="6"/>
  <c r="W161" i="6" s="1"/>
  <c r="X162" i="6"/>
  <c r="W162" i="6" s="1"/>
  <c r="X163" i="6"/>
  <c r="X164" i="6"/>
  <c r="X165" i="6"/>
  <c r="X166" i="6"/>
  <c r="X167" i="6"/>
  <c r="X168" i="6"/>
  <c r="X169" i="6"/>
  <c r="X170" i="6"/>
  <c r="X171" i="6"/>
  <c r="W171" i="6" s="1"/>
  <c r="X172" i="6"/>
  <c r="X173" i="6"/>
  <c r="X174" i="6"/>
  <c r="X175" i="6"/>
  <c r="X176" i="6"/>
  <c r="X177" i="6"/>
  <c r="X178" i="6"/>
  <c r="X179" i="6"/>
  <c r="X180" i="6"/>
  <c r="X181" i="6"/>
  <c r="W181" i="6" s="1"/>
  <c r="X182" i="6"/>
  <c r="W182" i="6" s="1"/>
  <c r="X183" i="6"/>
  <c r="X184" i="6"/>
  <c r="X185" i="6"/>
  <c r="X186" i="6"/>
  <c r="X187" i="6"/>
  <c r="X188" i="6"/>
  <c r="X189" i="6"/>
  <c r="X190" i="6"/>
  <c r="X191" i="6"/>
  <c r="W191" i="6" s="1"/>
  <c r="X192" i="6"/>
  <c r="W192" i="6" s="1"/>
  <c r="X193" i="6"/>
  <c r="X194" i="6"/>
  <c r="X195" i="6"/>
  <c r="X196" i="6"/>
  <c r="X197" i="6"/>
  <c r="X198" i="6"/>
  <c r="X199" i="6"/>
  <c r="X200" i="6"/>
  <c r="X201" i="6"/>
  <c r="W201" i="6" s="1"/>
  <c r="X202" i="6"/>
  <c r="W202" i="6" s="1"/>
  <c r="X203" i="6"/>
  <c r="X204" i="6"/>
  <c r="X205" i="6"/>
  <c r="W205" i="6" s="1"/>
  <c r="X206" i="6"/>
  <c r="X207" i="6"/>
  <c r="X208" i="6"/>
  <c r="X209" i="6"/>
  <c r="X210" i="6"/>
  <c r="X211" i="6"/>
  <c r="W211" i="6" s="1"/>
  <c r="X212" i="6"/>
  <c r="X213" i="6"/>
  <c r="X214" i="6"/>
  <c r="X215" i="6"/>
  <c r="X216" i="6"/>
  <c r="X217" i="6"/>
  <c r="X218" i="6"/>
  <c r="X219" i="6"/>
  <c r="X220" i="6"/>
  <c r="X221" i="6"/>
  <c r="W221" i="6" s="1"/>
  <c r="X222" i="6"/>
  <c r="X223" i="6"/>
  <c r="W223" i="6" s="1"/>
  <c r="X224" i="6"/>
  <c r="X225" i="6"/>
  <c r="X226" i="6"/>
  <c r="W226" i="6" s="1"/>
  <c r="X227" i="6"/>
  <c r="W227" i="6" s="1"/>
  <c r="X228" i="6"/>
  <c r="W228" i="6" s="1"/>
  <c r="X229" i="6"/>
  <c r="X230" i="6"/>
  <c r="X231" i="6"/>
  <c r="W231" i="6" s="1"/>
  <c r="X2" i="6"/>
  <c r="W3" i="6"/>
  <c r="W11" i="6"/>
  <c r="W17" i="6"/>
  <c r="W44" i="6"/>
  <c r="W48" i="6"/>
  <c r="W49" i="6"/>
  <c r="W73" i="6"/>
  <c r="W76" i="6"/>
  <c r="W95" i="6"/>
  <c r="W98" i="6"/>
  <c r="W103" i="6"/>
  <c r="W111" i="6"/>
  <c r="W119" i="6"/>
  <c r="W120" i="6"/>
  <c r="W121" i="6"/>
  <c r="W123" i="6"/>
  <c r="W125" i="6"/>
  <c r="W143" i="6"/>
  <c r="W172" i="6"/>
  <c r="W173" i="6"/>
  <c r="W207" i="6"/>
  <c r="W212" i="6"/>
  <c r="W220" i="6"/>
  <c r="W222" i="6"/>
  <c r="W2" i="6"/>
  <c r="W4" i="6"/>
  <c r="W5" i="6"/>
  <c r="W6" i="6"/>
  <c r="W7" i="6"/>
  <c r="W8" i="6"/>
  <c r="W9" i="6"/>
  <c r="W10" i="6"/>
  <c r="W12" i="6"/>
  <c r="W13" i="6"/>
  <c r="W14" i="6"/>
  <c r="W16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2" i="6"/>
  <c r="W33" i="6"/>
  <c r="W34" i="6"/>
  <c r="W35" i="6"/>
  <c r="W36" i="6"/>
  <c r="W37" i="6"/>
  <c r="W38" i="6"/>
  <c r="W39" i="6"/>
  <c r="W40" i="6"/>
  <c r="W41" i="6"/>
  <c r="W42" i="6"/>
  <c r="W43" i="6"/>
  <c r="W45" i="6"/>
  <c r="W46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4" i="6"/>
  <c r="W65" i="6"/>
  <c r="W66" i="6"/>
  <c r="W67" i="6"/>
  <c r="W68" i="6"/>
  <c r="W69" i="6"/>
  <c r="W70" i="6"/>
  <c r="W71" i="6"/>
  <c r="W72" i="6"/>
  <c r="W74" i="6"/>
  <c r="W75" i="6"/>
  <c r="W77" i="6"/>
  <c r="W78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6" i="6"/>
  <c r="W97" i="6"/>
  <c r="W99" i="6"/>
  <c r="W100" i="6"/>
  <c r="W101" i="6"/>
  <c r="W102" i="6"/>
  <c r="W104" i="6"/>
  <c r="W105" i="6"/>
  <c r="W106" i="6"/>
  <c r="W107" i="6"/>
  <c r="W108" i="6"/>
  <c r="W109" i="6"/>
  <c r="W110" i="6"/>
  <c r="W112" i="6"/>
  <c r="W113" i="6"/>
  <c r="W114" i="6"/>
  <c r="W115" i="6"/>
  <c r="W116" i="6"/>
  <c r="W117" i="6"/>
  <c r="W118" i="6"/>
  <c r="W122" i="6"/>
  <c r="W124" i="6"/>
  <c r="W126" i="6"/>
  <c r="W128" i="6"/>
  <c r="W129" i="6"/>
  <c r="W130" i="6"/>
  <c r="W131" i="6"/>
  <c r="W133" i="6"/>
  <c r="W134" i="6"/>
  <c r="W135" i="6"/>
  <c r="W136" i="6"/>
  <c r="W137" i="6"/>
  <c r="W138" i="6"/>
  <c r="W139" i="6"/>
  <c r="W140" i="6"/>
  <c r="W144" i="6"/>
  <c r="W145" i="6"/>
  <c r="W146" i="6"/>
  <c r="W147" i="6"/>
  <c r="W148" i="6"/>
  <c r="W149" i="6"/>
  <c r="W150" i="6"/>
  <c r="W151" i="6"/>
  <c r="W153" i="6"/>
  <c r="W154" i="6"/>
  <c r="W155" i="6"/>
  <c r="W156" i="6"/>
  <c r="W160" i="6"/>
  <c r="W163" i="6"/>
  <c r="W164" i="6"/>
  <c r="W165" i="6"/>
  <c r="W166" i="6"/>
  <c r="W167" i="6"/>
  <c r="W168" i="6"/>
  <c r="W169" i="6"/>
  <c r="W170" i="6"/>
  <c r="W174" i="6"/>
  <c r="W175" i="6"/>
  <c r="W176" i="6"/>
  <c r="W177" i="6"/>
  <c r="W178" i="6"/>
  <c r="W179" i="6"/>
  <c r="W180" i="6"/>
  <c r="W183" i="6"/>
  <c r="W184" i="6"/>
  <c r="W185" i="6"/>
  <c r="W186" i="6"/>
  <c r="W187" i="6"/>
  <c r="W188" i="6"/>
  <c r="W189" i="6"/>
  <c r="W190" i="6"/>
  <c r="W193" i="6"/>
  <c r="W194" i="6"/>
  <c r="W195" i="6"/>
  <c r="W196" i="6"/>
  <c r="W197" i="6"/>
  <c r="W198" i="6"/>
  <c r="W199" i="6"/>
  <c r="W200" i="6"/>
  <c r="W203" i="6"/>
  <c r="W204" i="6"/>
  <c r="W206" i="6"/>
  <c r="W208" i="6"/>
  <c r="W209" i="6"/>
  <c r="W210" i="6"/>
  <c r="W213" i="6"/>
  <c r="W214" i="6"/>
  <c r="W215" i="6"/>
  <c r="W216" i="6"/>
  <c r="W217" i="6"/>
  <c r="W218" i="6"/>
  <c r="W219" i="6"/>
  <c r="W224" i="6"/>
  <c r="W225" i="6"/>
  <c r="W229" i="6"/>
  <c r="W230" i="6"/>
  <c r="Z2" i="5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Z10" i="1"/>
  <c r="Z16" i="1"/>
  <c r="Z44" i="1"/>
  <c r="Z48" i="1"/>
  <c r="Z72" i="1"/>
  <c r="Z75" i="1"/>
  <c r="Z94" i="1"/>
  <c r="Z102" i="1"/>
  <c r="Z110" i="1"/>
  <c r="Z118" i="1"/>
  <c r="Z119" i="1"/>
  <c r="Z120" i="1"/>
  <c r="Z122" i="1"/>
  <c r="Z124" i="1"/>
  <c r="Z142" i="1"/>
  <c r="Z170" i="1"/>
  <c r="Z171" i="1"/>
  <c r="Z205" i="1"/>
  <c r="Z209" i="1"/>
  <c r="Z217" i="1"/>
  <c r="Z219" i="1"/>
  <c r="Z2" i="1"/>
  <c r="Y3" i="5"/>
  <c r="Y11" i="5"/>
  <c r="Y17" i="5"/>
  <c r="Y44" i="5"/>
  <c r="Y48" i="5"/>
  <c r="Y72" i="5"/>
  <c r="Y75" i="5"/>
  <c r="Y94" i="5"/>
  <c r="Y97" i="5"/>
  <c r="Y102" i="5"/>
  <c r="Y110" i="5"/>
  <c r="Y118" i="5"/>
  <c r="Y119" i="5"/>
  <c r="Y120" i="5"/>
  <c r="Y122" i="5"/>
  <c r="Y124" i="5"/>
  <c r="Y142" i="5"/>
  <c r="Y171" i="5"/>
  <c r="Y172" i="5"/>
  <c r="Y206" i="5"/>
  <c r="Y211" i="5"/>
  <c r="Y219" i="5"/>
  <c r="Y221" i="5"/>
  <c r="Y2" i="5"/>
  <c r="X82" i="5"/>
  <c r="X83" i="5"/>
  <c r="X84" i="5"/>
  <c r="X86" i="5"/>
  <c r="X12" i="5"/>
  <c r="X17" i="5"/>
  <c r="X66" i="5"/>
  <c r="X20" i="5"/>
  <c r="X21" i="5"/>
  <c r="X24" i="5"/>
  <c r="X30" i="5"/>
  <c r="X31" i="5"/>
  <c r="X32" i="5"/>
  <c r="X33" i="5"/>
  <c r="X35" i="5"/>
  <c r="X36" i="5"/>
  <c r="X193" i="5"/>
  <c r="X194" i="5"/>
  <c r="X50" i="5"/>
  <c r="X59" i="5"/>
  <c r="X62" i="5"/>
  <c r="X67" i="5"/>
  <c r="X149" i="5"/>
  <c r="X151" i="5"/>
  <c r="X68" i="5"/>
  <c r="X69" i="5"/>
  <c r="X72" i="5"/>
  <c r="X73" i="5"/>
  <c r="X74" i="5"/>
  <c r="X88" i="5"/>
  <c r="X89" i="5"/>
  <c r="X90" i="5"/>
  <c r="X91" i="5"/>
  <c r="X93" i="5"/>
  <c r="X94" i="5"/>
  <c r="X95" i="5"/>
  <c r="X2" i="5"/>
  <c r="X125" i="5"/>
  <c r="X126" i="5"/>
  <c r="X128" i="5"/>
  <c r="X133" i="5"/>
  <c r="X143" i="5"/>
  <c r="X144" i="5"/>
  <c r="X53" i="5"/>
  <c r="X154" i="5"/>
  <c r="X156" i="5"/>
  <c r="X173" i="5"/>
  <c r="X183" i="5"/>
  <c r="X184" i="5"/>
  <c r="X185" i="5"/>
  <c r="X186" i="5"/>
  <c r="X187" i="5"/>
  <c r="X188" i="5"/>
  <c r="X189" i="5"/>
  <c r="X190" i="5"/>
  <c r="X191" i="5"/>
  <c r="X203" i="5"/>
  <c r="X142" i="5"/>
  <c r="X60" i="5"/>
  <c r="X162" i="5"/>
  <c r="X206" i="5"/>
  <c r="X207" i="5"/>
  <c r="X209" i="5"/>
  <c r="X208" i="5"/>
  <c r="X216" i="5"/>
  <c r="X16" i="5"/>
  <c r="X57" i="5"/>
  <c r="X199" i="5"/>
  <c r="X124" i="5"/>
  <c r="X132" i="5"/>
  <c r="X138" i="5"/>
  <c r="X3" i="5"/>
  <c r="X48" i="5"/>
  <c r="X137" i="5"/>
  <c r="X54" i="5"/>
  <c r="X200" i="5"/>
  <c r="X159" i="5"/>
  <c r="X161" i="5"/>
  <c r="X172" i="5"/>
  <c r="X179" i="5"/>
  <c r="X38" i="5"/>
  <c r="X196" i="5"/>
  <c r="X198" i="5"/>
  <c r="X210" i="5"/>
  <c r="X229" i="5"/>
  <c r="X115" i="5"/>
  <c r="X14" i="5"/>
  <c r="X41" i="5"/>
  <c r="X44" i="5"/>
  <c r="X46" i="5"/>
  <c r="X47" i="5"/>
  <c r="X52" i="5"/>
  <c r="X55" i="5"/>
  <c r="X56" i="5"/>
  <c r="X63" i="5"/>
  <c r="X150" i="5"/>
  <c r="X71" i="5"/>
  <c r="X123" i="5"/>
  <c r="X105" i="5"/>
  <c r="X97" i="5"/>
  <c r="X98" i="5"/>
  <c r="X99" i="5"/>
  <c r="X100" i="5"/>
  <c r="X101" i="5"/>
  <c r="X102" i="5"/>
  <c r="X4" i="5"/>
  <c r="X49" i="5"/>
  <c r="X153" i="5"/>
  <c r="X155" i="5"/>
  <c r="X166" i="5"/>
  <c r="X167" i="5"/>
  <c r="X168" i="5"/>
  <c r="X169" i="5"/>
  <c r="X170" i="5"/>
  <c r="X171" i="5"/>
  <c r="X61" i="5"/>
  <c r="X141" i="5"/>
  <c r="X219" i="5"/>
  <c r="X215" i="5"/>
  <c r="X6" i="5"/>
  <c r="X8" i="5"/>
  <c r="X9" i="5"/>
  <c r="X10" i="5"/>
  <c r="X39" i="5"/>
  <c r="X40" i="5"/>
  <c r="X42" i="5"/>
  <c r="X28" i="5"/>
  <c r="X75" i="5"/>
  <c r="X112" i="5"/>
  <c r="X113" i="5"/>
  <c r="X114" i="5"/>
  <c r="X117" i="5"/>
  <c r="X164" i="5"/>
  <c r="X217" i="5"/>
  <c r="X220" i="5"/>
  <c r="X225" i="5"/>
  <c r="X226" i="5"/>
  <c r="X76" i="5"/>
  <c r="X77" i="5"/>
  <c r="X78" i="5"/>
  <c r="X79" i="5"/>
  <c r="X80" i="5"/>
  <c r="X85" i="5"/>
  <c r="X87" i="5"/>
  <c r="X7" i="5"/>
  <c r="X11" i="5"/>
  <c r="X43" i="5"/>
  <c r="X27" i="5"/>
  <c r="X34" i="5"/>
  <c r="X37" i="5"/>
  <c r="X51" i="5"/>
  <c r="X58" i="5"/>
  <c r="X64" i="5"/>
  <c r="X65" i="5"/>
  <c r="X70" i="5"/>
  <c r="X152" i="5"/>
  <c r="X96" i="5"/>
  <c r="X103" i="5"/>
  <c r="X104" i="5"/>
  <c r="X106" i="5"/>
  <c r="X107" i="5"/>
  <c r="X108" i="5"/>
  <c r="X109" i="5"/>
  <c r="X110" i="5"/>
  <c r="X111" i="5"/>
  <c r="X116" i="5"/>
  <c r="X118" i="5"/>
  <c r="X119" i="5"/>
  <c r="X120" i="5"/>
  <c r="X121" i="5"/>
  <c r="X122" i="5"/>
  <c r="X129" i="5"/>
  <c r="X130" i="5"/>
  <c r="X131" i="5"/>
  <c r="X127" i="5"/>
  <c r="X134" i="5"/>
  <c r="X135" i="5"/>
  <c r="X139" i="5"/>
  <c r="X140" i="5"/>
  <c r="X146" i="5"/>
  <c r="X147" i="5"/>
  <c r="X145" i="5"/>
  <c r="X148" i="5"/>
  <c r="X157" i="5"/>
  <c r="X158" i="5"/>
  <c r="X160" i="5"/>
  <c r="X165" i="5"/>
  <c r="X174" i="5"/>
  <c r="X175" i="5"/>
  <c r="X176" i="5"/>
  <c r="X177" i="5"/>
  <c r="X178" i="5"/>
  <c r="X192" i="5"/>
  <c r="X18" i="5"/>
  <c r="X195" i="5"/>
  <c r="X197" i="5"/>
  <c r="X202" i="5"/>
  <c r="X204" i="5"/>
  <c r="X205" i="5"/>
  <c r="X211" i="5"/>
  <c r="X213" i="5"/>
  <c r="X214" i="5"/>
  <c r="X218" i="5"/>
  <c r="X221" i="5"/>
  <c r="X223" i="5"/>
  <c r="X224" i="5"/>
  <c r="X13" i="5"/>
  <c r="X15" i="5"/>
  <c r="X45" i="5"/>
  <c r="X19" i="5"/>
  <c r="X22" i="5"/>
  <c r="X23" i="5"/>
  <c r="X25" i="5"/>
  <c r="X26" i="5"/>
  <c r="X92" i="5"/>
  <c r="X29" i="5"/>
  <c r="X5" i="5"/>
  <c r="X136" i="5"/>
  <c r="X163" i="5"/>
  <c r="X180" i="5"/>
  <c r="X181" i="5"/>
  <c r="X182" i="5"/>
  <c r="X201" i="5"/>
  <c r="X212" i="5"/>
  <c r="X222" i="5"/>
  <c r="X230" i="5"/>
  <c r="X227" i="5"/>
  <c r="X228" i="5"/>
  <c r="X81" i="5"/>
  <c r="O59" i="5"/>
  <c r="C82" i="5"/>
  <c r="C83" i="5"/>
  <c r="C84" i="5"/>
  <c r="C86" i="5"/>
  <c r="C12" i="5"/>
  <c r="C17" i="5"/>
  <c r="C66" i="5"/>
  <c r="C20" i="5"/>
  <c r="C21" i="5"/>
  <c r="C24" i="5"/>
  <c r="C30" i="5"/>
  <c r="C31" i="5"/>
  <c r="C32" i="5"/>
  <c r="C33" i="5"/>
  <c r="C35" i="5"/>
  <c r="C36" i="5"/>
  <c r="C193" i="5"/>
  <c r="C194" i="5"/>
  <c r="C50" i="5"/>
  <c r="C59" i="5"/>
  <c r="C62" i="5"/>
  <c r="C67" i="5"/>
  <c r="C149" i="5"/>
  <c r="C151" i="5"/>
  <c r="C68" i="5"/>
  <c r="C69" i="5"/>
  <c r="C72" i="5"/>
  <c r="C73" i="5"/>
  <c r="C74" i="5"/>
  <c r="C88" i="5"/>
  <c r="C89" i="5"/>
  <c r="C90" i="5"/>
  <c r="C91" i="5"/>
  <c r="C93" i="5"/>
  <c r="C94" i="5"/>
  <c r="C95" i="5"/>
  <c r="C2" i="5"/>
  <c r="C125" i="5"/>
  <c r="C126" i="5"/>
  <c r="C128" i="5"/>
  <c r="C133" i="5"/>
  <c r="C143" i="5"/>
  <c r="C144" i="5"/>
  <c r="C53" i="5"/>
  <c r="C154" i="5"/>
  <c r="C156" i="5"/>
  <c r="C173" i="5"/>
  <c r="C183" i="5"/>
  <c r="C184" i="5"/>
  <c r="C185" i="5"/>
  <c r="C186" i="5"/>
  <c r="C187" i="5"/>
  <c r="C188" i="5"/>
  <c r="C189" i="5"/>
  <c r="C190" i="5"/>
  <c r="C191" i="5"/>
  <c r="C203" i="5"/>
  <c r="C142" i="5"/>
  <c r="C60" i="5"/>
  <c r="C162" i="5"/>
  <c r="C206" i="5"/>
  <c r="C207" i="5"/>
  <c r="C209" i="5"/>
  <c r="C208" i="5"/>
  <c r="C216" i="5"/>
  <c r="C16" i="5"/>
  <c r="C57" i="5"/>
  <c r="C199" i="5"/>
  <c r="C124" i="5"/>
  <c r="C132" i="5"/>
  <c r="C138" i="5"/>
  <c r="C3" i="5"/>
  <c r="C48" i="5"/>
  <c r="C137" i="5"/>
  <c r="C54" i="5"/>
  <c r="C200" i="5"/>
  <c r="C159" i="5"/>
  <c r="C161" i="5"/>
  <c r="C172" i="5"/>
  <c r="C179" i="5"/>
  <c r="C38" i="5"/>
  <c r="C196" i="5"/>
  <c r="C198" i="5"/>
  <c r="C210" i="5"/>
  <c r="C229" i="5"/>
  <c r="C115" i="5"/>
  <c r="C14" i="5"/>
  <c r="C41" i="5"/>
  <c r="C44" i="5"/>
  <c r="C46" i="5"/>
  <c r="C47" i="5"/>
  <c r="C52" i="5"/>
  <c r="C55" i="5"/>
  <c r="C56" i="5"/>
  <c r="C63" i="5"/>
  <c r="C150" i="5"/>
  <c r="C71" i="5"/>
  <c r="C123" i="5"/>
  <c r="C105" i="5"/>
  <c r="C97" i="5"/>
  <c r="C98" i="5"/>
  <c r="C99" i="5"/>
  <c r="C100" i="5"/>
  <c r="C101" i="5"/>
  <c r="C102" i="5"/>
  <c r="C4" i="5"/>
  <c r="C49" i="5"/>
  <c r="C153" i="5"/>
  <c r="C155" i="5"/>
  <c r="C166" i="5"/>
  <c r="C167" i="5"/>
  <c r="C168" i="5"/>
  <c r="C169" i="5"/>
  <c r="C170" i="5"/>
  <c r="C171" i="5"/>
  <c r="C61" i="5"/>
  <c r="C141" i="5"/>
  <c r="C219" i="5"/>
  <c r="C215" i="5"/>
  <c r="C6" i="5"/>
  <c r="C8" i="5"/>
  <c r="C9" i="5"/>
  <c r="C10" i="5"/>
  <c r="C39" i="5"/>
  <c r="C40" i="5"/>
  <c r="C42" i="5"/>
  <c r="C28" i="5"/>
  <c r="C75" i="5"/>
  <c r="C112" i="5"/>
  <c r="C113" i="5"/>
  <c r="C114" i="5"/>
  <c r="C117" i="5"/>
  <c r="C164" i="5"/>
  <c r="C217" i="5"/>
  <c r="C220" i="5"/>
  <c r="C225" i="5"/>
  <c r="C226" i="5"/>
  <c r="C76" i="5"/>
  <c r="C77" i="5"/>
  <c r="C78" i="5"/>
  <c r="C79" i="5"/>
  <c r="C80" i="5"/>
  <c r="C85" i="5"/>
  <c r="C87" i="5"/>
  <c r="C7" i="5"/>
  <c r="C11" i="5"/>
  <c r="C43" i="5"/>
  <c r="C27" i="5"/>
  <c r="C34" i="5"/>
  <c r="C37" i="5"/>
  <c r="C51" i="5"/>
  <c r="C58" i="5"/>
  <c r="C64" i="5"/>
  <c r="C65" i="5"/>
  <c r="C70" i="5"/>
  <c r="C152" i="5"/>
  <c r="C96" i="5"/>
  <c r="C103" i="5"/>
  <c r="C104" i="5"/>
  <c r="C106" i="5"/>
  <c r="C107" i="5"/>
  <c r="C108" i="5"/>
  <c r="C109" i="5"/>
  <c r="C110" i="5"/>
  <c r="C111" i="5"/>
  <c r="C116" i="5"/>
  <c r="C118" i="5"/>
  <c r="C119" i="5"/>
  <c r="C120" i="5"/>
  <c r="C121" i="5"/>
  <c r="C122" i="5"/>
  <c r="C129" i="5"/>
  <c r="C130" i="5"/>
  <c r="C131" i="5"/>
  <c r="C127" i="5"/>
  <c r="C134" i="5"/>
  <c r="C135" i="5"/>
  <c r="C139" i="5"/>
  <c r="C140" i="5"/>
  <c r="C146" i="5"/>
  <c r="C147" i="5"/>
  <c r="C145" i="5"/>
  <c r="C148" i="5"/>
  <c r="C157" i="5"/>
  <c r="C158" i="5"/>
  <c r="C160" i="5"/>
  <c r="C165" i="5"/>
  <c r="C174" i="5"/>
  <c r="C175" i="5"/>
  <c r="C176" i="5"/>
  <c r="C177" i="5"/>
  <c r="C178" i="5"/>
  <c r="C192" i="5"/>
  <c r="C18" i="5"/>
  <c r="C195" i="5"/>
  <c r="C197" i="5"/>
  <c r="C202" i="5"/>
  <c r="C204" i="5"/>
  <c r="C205" i="5"/>
  <c r="C211" i="5"/>
  <c r="C213" i="5"/>
  <c r="C214" i="5"/>
  <c r="C218" i="5"/>
  <c r="C221" i="5"/>
  <c r="C223" i="5"/>
  <c r="C224" i="5"/>
  <c r="C13" i="5"/>
  <c r="C15" i="5"/>
  <c r="C45" i="5"/>
  <c r="C19" i="5"/>
  <c r="C22" i="5"/>
  <c r="C23" i="5"/>
  <c r="C25" i="5"/>
  <c r="C26" i="5"/>
  <c r="C92" i="5"/>
  <c r="C29" i="5"/>
  <c r="C5" i="5"/>
  <c r="C136" i="5"/>
  <c r="C163" i="5"/>
  <c r="C180" i="5"/>
  <c r="C181" i="5"/>
  <c r="C182" i="5"/>
  <c r="C201" i="5"/>
  <c r="C212" i="5"/>
  <c r="C222" i="5"/>
  <c r="C230" i="5"/>
  <c r="C227" i="5"/>
  <c r="C228" i="5"/>
  <c r="C81" i="5"/>
  <c r="B82" i="5"/>
  <c r="B83" i="5"/>
  <c r="B84" i="5"/>
  <c r="B86" i="5"/>
  <c r="B12" i="5"/>
  <c r="B17" i="5"/>
  <c r="B66" i="5"/>
  <c r="B20" i="5"/>
  <c r="B21" i="5"/>
  <c r="B24" i="5"/>
  <c r="B30" i="5"/>
  <c r="B31" i="5"/>
  <c r="B32" i="5"/>
  <c r="B33" i="5"/>
  <c r="B35" i="5"/>
  <c r="B36" i="5"/>
  <c r="B193" i="5"/>
  <c r="B194" i="5"/>
  <c r="B50" i="5"/>
  <c r="B59" i="5"/>
  <c r="B62" i="5"/>
  <c r="B67" i="5"/>
  <c r="B149" i="5"/>
  <c r="B151" i="5"/>
  <c r="B68" i="5"/>
  <c r="B69" i="5"/>
  <c r="B72" i="5"/>
  <c r="B73" i="5"/>
  <c r="B74" i="5"/>
  <c r="B88" i="5"/>
  <c r="B89" i="5"/>
  <c r="B90" i="5"/>
  <c r="B91" i="5"/>
  <c r="B93" i="5"/>
  <c r="B94" i="5"/>
  <c r="B95" i="5"/>
  <c r="B2" i="5"/>
  <c r="B125" i="5"/>
  <c r="B126" i="5"/>
  <c r="B128" i="5"/>
  <c r="B133" i="5"/>
  <c r="B143" i="5"/>
  <c r="B144" i="5"/>
  <c r="B53" i="5"/>
  <c r="B154" i="5"/>
  <c r="B156" i="5"/>
  <c r="B173" i="5"/>
  <c r="B183" i="5"/>
  <c r="B184" i="5"/>
  <c r="B185" i="5"/>
  <c r="B186" i="5"/>
  <c r="B187" i="5"/>
  <c r="B188" i="5"/>
  <c r="B189" i="5"/>
  <c r="B190" i="5"/>
  <c r="B191" i="5"/>
  <c r="B203" i="5"/>
  <c r="B142" i="5"/>
  <c r="B60" i="5"/>
  <c r="B162" i="5"/>
  <c r="B206" i="5"/>
  <c r="B207" i="5"/>
  <c r="B209" i="5"/>
  <c r="B208" i="5"/>
  <c r="B216" i="5"/>
  <c r="B16" i="5"/>
  <c r="B57" i="5"/>
  <c r="B199" i="5"/>
  <c r="B124" i="5"/>
  <c r="B132" i="5"/>
  <c r="B138" i="5"/>
  <c r="B3" i="5"/>
  <c r="B48" i="5"/>
  <c r="B137" i="5"/>
  <c r="B54" i="5"/>
  <c r="B200" i="5"/>
  <c r="B159" i="5"/>
  <c r="B161" i="5"/>
  <c r="B172" i="5"/>
  <c r="B179" i="5"/>
  <c r="B38" i="5"/>
  <c r="B196" i="5"/>
  <c r="B198" i="5"/>
  <c r="B210" i="5"/>
  <c r="B229" i="5"/>
  <c r="B115" i="5"/>
  <c r="B14" i="5"/>
  <c r="B41" i="5"/>
  <c r="B44" i="5"/>
  <c r="B46" i="5"/>
  <c r="B47" i="5"/>
  <c r="B52" i="5"/>
  <c r="B55" i="5"/>
  <c r="B56" i="5"/>
  <c r="B63" i="5"/>
  <c r="B150" i="5"/>
  <c r="B71" i="5"/>
  <c r="B123" i="5"/>
  <c r="B105" i="5"/>
  <c r="B97" i="5"/>
  <c r="B98" i="5"/>
  <c r="B99" i="5"/>
  <c r="B100" i="5"/>
  <c r="B101" i="5"/>
  <c r="B102" i="5"/>
  <c r="B4" i="5"/>
  <c r="B49" i="5"/>
  <c r="B153" i="5"/>
  <c r="B155" i="5"/>
  <c r="B166" i="5"/>
  <c r="B167" i="5"/>
  <c r="B168" i="5"/>
  <c r="B169" i="5"/>
  <c r="B170" i="5"/>
  <c r="B171" i="5"/>
  <c r="B61" i="5"/>
  <c r="B141" i="5"/>
  <c r="B219" i="5"/>
  <c r="B215" i="5"/>
  <c r="B6" i="5"/>
  <c r="B8" i="5"/>
  <c r="B9" i="5"/>
  <c r="B10" i="5"/>
  <c r="B39" i="5"/>
  <c r="B40" i="5"/>
  <c r="B42" i="5"/>
  <c r="B28" i="5"/>
  <c r="B75" i="5"/>
  <c r="B112" i="5"/>
  <c r="B113" i="5"/>
  <c r="B114" i="5"/>
  <c r="B117" i="5"/>
  <c r="B164" i="5"/>
  <c r="B217" i="5"/>
  <c r="B220" i="5"/>
  <c r="B225" i="5"/>
  <c r="B226" i="5"/>
  <c r="B76" i="5"/>
  <c r="B77" i="5"/>
  <c r="B78" i="5"/>
  <c r="B79" i="5"/>
  <c r="B80" i="5"/>
  <c r="B85" i="5"/>
  <c r="B87" i="5"/>
  <c r="B7" i="5"/>
  <c r="B11" i="5"/>
  <c r="B43" i="5"/>
  <c r="B27" i="5"/>
  <c r="B34" i="5"/>
  <c r="B37" i="5"/>
  <c r="B51" i="5"/>
  <c r="B58" i="5"/>
  <c r="B64" i="5"/>
  <c r="B65" i="5"/>
  <c r="B70" i="5"/>
  <c r="B152" i="5"/>
  <c r="B96" i="5"/>
  <c r="B103" i="5"/>
  <c r="B104" i="5"/>
  <c r="B106" i="5"/>
  <c r="B107" i="5"/>
  <c r="B108" i="5"/>
  <c r="B109" i="5"/>
  <c r="B110" i="5"/>
  <c r="B111" i="5"/>
  <c r="B116" i="5"/>
  <c r="B118" i="5"/>
  <c r="B119" i="5"/>
  <c r="B120" i="5"/>
  <c r="B121" i="5"/>
  <c r="B122" i="5"/>
  <c r="B129" i="5"/>
  <c r="B130" i="5"/>
  <c r="B131" i="5"/>
  <c r="B127" i="5"/>
  <c r="B134" i="5"/>
  <c r="B135" i="5"/>
  <c r="B139" i="5"/>
  <c r="B140" i="5"/>
  <c r="B146" i="5"/>
  <c r="B147" i="5"/>
  <c r="B145" i="5"/>
  <c r="B148" i="5"/>
  <c r="B157" i="5"/>
  <c r="B158" i="5"/>
  <c r="B160" i="5"/>
  <c r="B165" i="5"/>
  <c r="B174" i="5"/>
  <c r="B175" i="5"/>
  <c r="B176" i="5"/>
  <c r="B177" i="5"/>
  <c r="B178" i="5"/>
  <c r="B192" i="5"/>
  <c r="B18" i="5"/>
  <c r="B195" i="5"/>
  <c r="B197" i="5"/>
  <c r="B202" i="5"/>
  <c r="B204" i="5"/>
  <c r="B205" i="5"/>
  <c r="B211" i="5"/>
  <c r="B213" i="5"/>
  <c r="B214" i="5"/>
  <c r="B218" i="5"/>
  <c r="B221" i="5"/>
  <c r="B223" i="5"/>
  <c r="B224" i="5"/>
  <c r="B13" i="5"/>
  <c r="B15" i="5"/>
  <c r="B45" i="5"/>
  <c r="B19" i="5"/>
  <c r="B22" i="5"/>
  <c r="B23" i="5"/>
  <c r="B25" i="5"/>
  <c r="B26" i="5"/>
  <c r="B92" i="5"/>
  <c r="B29" i="5"/>
  <c r="B5" i="5"/>
  <c r="B136" i="5"/>
  <c r="B163" i="5"/>
  <c r="B180" i="5"/>
  <c r="B181" i="5"/>
  <c r="B182" i="5"/>
  <c r="B201" i="5"/>
  <c r="B212" i="5"/>
  <c r="B222" i="5"/>
  <c r="B230" i="5"/>
  <c r="B227" i="5"/>
  <c r="B228" i="5"/>
  <c r="B81" i="5"/>
  <c r="Z82" i="5"/>
  <c r="Y82" i="5" s="1"/>
  <c r="Z83" i="5"/>
  <c r="Y83" i="5" s="1"/>
  <c r="Z84" i="5"/>
  <c r="Y84" i="5" s="1"/>
  <c r="Z86" i="5"/>
  <c r="Y86" i="5" s="1"/>
  <c r="Z12" i="5"/>
  <c r="Y12" i="5" s="1"/>
  <c r="Z17" i="5"/>
  <c r="Z66" i="5"/>
  <c r="Y66" i="5" s="1"/>
  <c r="Z20" i="5"/>
  <c r="Y20" i="5" s="1"/>
  <c r="Z21" i="5"/>
  <c r="Y21" i="5" s="1"/>
  <c r="Z24" i="5"/>
  <c r="Y24" i="5" s="1"/>
  <c r="Z30" i="5"/>
  <c r="Y30" i="5" s="1"/>
  <c r="Z31" i="5"/>
  <c r="Y31" i="5" s="1"/>
  <c r="Z32" i="5"/>
  <c r="Y32" i="5" s="1"/>
  <c r="Z33" i="5"/>
  <c r="Y33" i="5" s="1"/>
  <c r="Z35" i="5"/>
  <c r="Y35" i="5" s="1"/>
  <c r="Z36" i="5"/>
  <c r="Y36" i="5" s="1"/>
  <c r="Z193" i="5"/>
  <c r="Y193" i="5" s="1"/>
  <c r="Z194" i="5"/>
  <c r="Y194" i="5" s="1"/>
  <c r="Z50" i="5"/>
  <c r="Y50" i="5" s="1"/>
  <c r="Z59" i="5"/>
  <c r="Y59" i="5" s="1"/>
  <c r="Z62" i="5"/>
  <c r="Y62" i="5" s="1"/>
  <c r="Z67" i="5"/>
  <c r="Y67" i="5" s="1"/>
  <c r="Z149" i="5"/>
  <c r="Y149" i="5" s="1"/>
  <c r="Z151" i="5"/>
  <c r="Y151" i="5" s="1"/>
  <c r="Z68" i="5"/>
  <c r="Y68" i="5" s="1"/>
  <c r="Z69" i="5"/>
  <c r="Y69" i="5" s="1"/>
  <c r="Z72" i="5"/>
  <c r="Z73" i="5"/>
  <c r="Y73" i="5" s="1"/>
  <c r="Z74" i="5"/>
  <c r="Y74" i="5" s="1"/>
  <c r="Z88" i="5"/>
  <c r="Y88" i="5" s="1"/>
  <c r="Z89" i="5"/>
  <c r="Y89" i="5" s="1"/>
  <c r="Z90" i="5"/>
  <c r="Y90" i="5" s="1"/>
  <c r="Z91" i="5"/>
  <c r="Y91" i="5" s="1"/>
  <c r="Z93" i="5"/>
  <c r="Y93" i="5" s="1"/>
  <c r="Z94" i="5"/>
  <c r="Z95" i="5"/>
  <c r="Y95" i="5" s="1"/>
  <c r="Z125" i="5"/>
  <c r="Y125" i="5" s="1"/>
  <c r="Z126" i="5"/>
  <c r="Y126" i="5" s="1"/>
  <c r="Z128" i="5"/>
  <c r="Y128" i="5" s="1"/>
  <c r="Z133" i="5"/>
  <c r="Y133" i="5" s="1"/>
  <c r="Z143" i="5"/>
  <c r="Y143" i="5" s="1"/>
  <c r="Z144" i="5"/>
  <c r="Y144" i="5" s="1"/>
  <c r="Z53" i="5"/>
  <c r="Y53" i="5" s="1"/>
  <c r="Z154" i="5"/>
  <c r="Y154" i="5" s="1"/>
  <c r="Z156" i="5"/>
  <c r="Y156" i="5" s="1"/>
  <c r="Z173" i="5"/>
  <c r="Y173" i="5" s="1"/>
  <c r="Z183" i="5"/>
  <c r="Y183" i="5" s="1"/>
  <c r="Z184" i="5"/>
  <c r="Y184" i="5" s="1"/>
  <c r="Z185" i="5"/>
  <c r="Y185" i="5" s="1"/>
  <c r="Z186" i="5"/>
  <c r="Y186" i="5" s="1"/>
  <c r="Z187" i="5"/>
  <c r="Y187" i="5" s="1"/>
  <c r="Z188" i="5"/>
  <c r="Y188" i="5" s="1"/>
  <c r="Z189" i="5"/>
  <c r="Y189" i="5" s="1"/>
  <c r="Z190" i="5"/>
  <c r="Y190" i="5" s="1"/>
  <c r="Z191" i="5"/>
  <c r="Y191" i="5" s="1"/>
  <c r="Z203" i="5"/>
  <c r="Y203" i="5" s="1"/>
  <c r="Z142" i="5"/>
  <c r="Z60" i="5"/>
  <c r="Y60" i="5" s="1"/>
  <c r="Z162" i="5"/>
  <c r="Y162" i="5" s="1"/>
  <c r="Z206" i="5"/>
  <c r="Z207" i="5"/>
  <c r="Y207" i="5" s="1"/>
  <c r="Z209" i="5"/>
  <c r="Y209" i="5" s="1"/>
  <c r="Z208" i="5"/>
  <c r="Y208" i="5" s="1"/>
  <c r="Z216" i="5"/>
  <c r="Y216" i="5" s="1"/>
  <c r="Z16" i="5"/>
  <c r="Y16" i="5" s="1"/>
  <c r="Z57" i="5"/>
  <c r="Y57" i="5" s="1"/>
  <c r="Z199" i="5"/>
  <c r="Y199" i="5" s="1"/>
  <c r="Z124" i="5"/>
  <c r="Z132" i="5"/>
  <c r="Y132" i="5" s="1"/>
  <c r="Z138" i="5"/>
  <c r="Y138" i="5" s="1"/>
  <c r="Z3" i="5"/>
  <c r="Z48" i="5"/>
  <c r="Z137" i="5"/>
  <c r="Y137" i="5" s="1"/>
  <c r="Z54" i="5"/>
  <c r="Y54" i="5" s="1"/>
  <c r="Z200" i="5"/>
  <c r="Y200" i="5" s="1"/>
  <c r="Z159" i="5"/>
  <c r="Y159" i="5" s="1"/>
  <c r="Z161" i="5"/>
  <c r="Y161" i="5" s="1"/>
  <c r="Z172" i="5"/>
  <c r="Z179" i="5"/>
  <c r="Y179" i="5" s="1"/>
  <c r="Z38" i="5"/>
  <c r="Y38" i="5" s="1"/>
  <c r="Z196" i="5"/>
  <c r="Y196" i="5" s="1"/>
  <c r="Z198" i="5"/>
  <c r="Y198" i="5" s="1"/>
  <c r="Z210" i="5"/>
  <c r="Y210" i="5" s="1"/>
  <c r="Z229" i="5"/>
  <c r="Y229" i="5" s="1"/>
  <c r="Z115" i="5"/>
  <c r="Y115" i="5" s="1"/>
  <c r="Z14" i="5"/>
  <c r="Y14" i="5" s="1"/>
  <c r="Z41" i="5"/>
  <c r="Y41" i="5" s="1"/>
  <c r="Z44" i="5"/>
  <c r="Z46" i="5"/>
  <c r="Y46" i="5" s="1"/>
  <c r="Z47" i="5"/>
  <c r="Y47" i="5" s="1"/>
  <c r="Z52" i="5"/>
  <c r="Y52" i="5" s="1"/>
  <c r="Z55" i="5"/>
  <c r="Y55" i="5" s="1"/>
  <c r="Z56" i="5"/>
  <c r="Y56" i="5" s="1"/>
  <c r="Z63" i="5"/>
  <c r="Y63" i="5" s="1"/>
  <c r="Z150" i="5"/>
  <c r="Y150" i="5" s="1"/>
  <c r="Z71" i="5"/>
  <c r="Y71" i="5" s="1"/>
  <c r="Z123" i="5"/>
  <c r="Y123" i="5" s="1"/>
  <c r="Z105" i="5"/>
  <c r="Y105" i="5" s="1"/>
  <c r="Z97" i="5"/>
  <c r="Z98" i="5"/>
  <c r="Y98" i="5" s="1"/>
  <c r="Z99" i="5"/>
  <c r="Y99" i="5" s="1"/>
  <c r="Z100" i="5"/>
  <c r="Y100" i="5" s="1"/>
  <c r="Z101" i="5"/>
  <c r="Y101" i="5" s="1"/>
  <c r="Z102" i="5"/>
  <c r="Z4" i="5"/>
  <c r="Y4" i="5" s="1"/>
  <c r="Z49" i="5"/>
  <c r="Y49" i="5" s="1"/>
  <c r="Z153" i="5"/>
  <c r="Y153" i="5" s="1"/>
  <c r="Z155" i="5"/>
  <c r="Y155" i="5" s="1"/>
  <c r="Z166" i="5"/>
  <c r="Y166" i="5" s="1"/>
  <c r="Z167" i="5"/>
  <c r="Y167" i="5" s="1"/>
  <c r="Z168" i="5"/>
  <c r="Y168" i="5" s="1"/>
  <c r="Z169" i="5"/>
  <c r="Y169" i="5" s="1"/>
  <c r="Z170" i="5"/>
  <c r="Y170" i="5" s="1"/>
  <c r="Z171" i="5"/>
  <c r="Z61" i="5"/>
  <c r="Y61" i="5" s="1"/>
  <c r="Z141" i="5"/>
  <c r="Y141" i="5" s="1"/>
  <c r="Z219" i="5"/>
  <c r="Z215" i="5"/>
  <c r="Y215" i="5" s="1"/>
  <c r="Z6" i="5"/>
  <c r="Y6" i="5" s="1"/>
  <c r="Z8" i="5"/>
  <c r="Y8" i="5" s="1"/>
  <c r="Z9" i="5"/>
  <c r="Y9" i="5" s="1"/>
  <c r="Z10" i="5"/>
  <c r="Y10" i="5" s="1"/>
  <c r="Z39" i="5"/>
  <c r="Y39" i="5" s="1"/>
  <c r="Z40" i="5"/>
  <c r="Y40" i="5" s="1"/>
  <c r="Z42" i="5"/>
  <c r="Y42" i="5" s="1"/>
  <c r="Z28" i="5"/>
  <c r="Y28" i="5" s="1"/>
  <c r="Z75" i="5"/>
  <c r="Z112" i="5"/>
  <c r="Y112" i="5" s="1"/>
  <c r="Z113" i="5"/>
  <c r="Y113" i="5" s="1"/>
  <c r="Z114" i="5"/>
  <c r="Y114" i="5" s="1"/>
  <c r="Z117" i="5"/>
  <c r="Y117" i="5" s="1"/>
  <c r="Z164" i="5"/>
  <c r="Y164" i="5" s="1"/>
  <c r="Z217" i="5"/>
  <c r="Y217" i="5" s="1"/>
  <c r="Z220" i="5"/>
  <c r="Y220" i="5" s="1"/>
  <c r="Z225" i="5"/>
  <c r="Y225" i="5" s="1"/>
  <c r="Z226" i="5"/>
  <c r="Y226" i="5" s="1"/>
  <c r="Z76" i="5"/>
  <c r="Y76" i="5" s="1"/>
  <c r="Z77" i="5"/>
  <c r="Y77" i="5" s="1"/>
  <c r="Z78" i="5"/>
  <c r="Y78" i="5" s="1"/>
  <c r="Z79" i="5"/>
  <c r="Y79" i="5" s="1"/>
  <c r="Z80" i="5"/>
  <c r="Y80" i="5" s="1"/>
  <c r="Z85" i="5"/>
  <c r="Y85" i="5" s="1"/>
  <c r="Z87" i="5"/>
  <c r="Y87" i="5" s="1"/>
  <c r="Z7" i="5"/>
  <c r="Y7" i="5" s="1"/>
  <c r="Z11" i="5"/>
  <c r="Z43" i="5"/>
  <c r="Y43" i="5" s="1"/>
  <c r="Z27" i="5"/>
  <c r="Y27" i="5" s="1"/>
  <c r="Z34" i="5"/>
  <c r="Y34" i="5" s="1"/>
  <c r="Z37" i="5"/>
  <c r="Y37" i="5" s="1"/>
  <c r="Z51" i="5"/>
  <c r="Y51" i="5" s="1"/>
  <c r="Z58" i="5"/>
  <c r="Y58" i="5" s="1"/>
  <c r="Z64" i="5"/>
  <c r="Y64" i="5" s="1"/>
  <c r="Z65" i="5"/>
  <c r="Y65" i="5" s="1"/>
  <c r="Z70" i="5"/>
  <c r="Y70" i="5" s="1"/>
  <c r="Z152" i="5"/>
  <c r="Y152" i="5" s="1"/>
  <c r="Z96" i="5"/>
  <c r="Y96" i="5" s="1"/>
  <c r="Z103" i="5"/>
  <c r="Y103" i="5" s="1"/>
  <c r="Z104" i="5"/>
  <c r="Y104" i="5" s="1"/>
  <c r="Z106" i="5"/>
  <c r="Y106" i="5" s="1"/>
  <c r="Z107" i="5"/>
  <c r="Y107" i="5" s="1"/>
  <c r="Z108" i="5"/>
  <c r="Y108" i="5" s="1"/>
  <c r="Z109" i="5"/>
  <c r="Y109" i="5" s="1"/>
  <c r="Z110" i="5"/>
  <c r="Z111" i="5"/>
  <c r="Y111" i="5" s="1"/>
  <c r="Z116" i="5"/>
  <c r="Y116" i="5" s="1"/>
  <c r="Z118" i="5"/>
  <c r="Z119" i="5"/>
  <c r="Z120" i="5"/>
  <c r="Z121" i="5"/>
  <c r="Y121" i="5" s="1"/>
  <c r="Z122" i="5"/>
  <c r="Z129" i="5"/>
  <c r="Y129" i="5" s="1"/>
  <c r="Z130" i="5"/>
  <c r="Y130" i="5" s="1"/>
  <c r="Z131" i="5"/>
  <c r="Y131" i="5" s="1"/>
  <c r="Z127" i="5"/>
  <c r="Y127" i="5" s="1"/>
  <c r="Z134" i="5"/>
  <c r="Y134" i="5" s="1"/>
  <c r="Z135" i="5"/>
  <c r="Y135" i="5" s="1"/>
  <c r="Z139" i="5"/>
  <c r="Y139" i="5" s="1"/>
  <c r="Z140" i="5"/>
  <c r="Y140" i="5" s="1"/>
  <c r="Z146" i="5"/>
  <c r="Y146" i="5" s="1"/>
  <c r="Z147" i="5"/>
  <c r="Y147" i="5" s="1"/>
  <c r="Z145" i="5"/>
  <c r="Y145" i="5" s="1"/>
  <c r="Z148" i="5"/>
  <c r="Y148" i="5" s="1"/>
  <c r="Z157" i="5"/>
  <c r="Y157" i="5" s="1"/>
  <c r="Z158" i="5"/>
  <c r="Y158" i="5" s="1"/>
  <c r="Z160" i="5"/>
  <c r="Y160" i="5" s="1"/>
  <c r="Z165" i="5"/>
  <c r="Y165" i="5" s="1"/>
  <c r="Z174" i="5"/>
  <c r="Y174" i="5" s="1"/>
  <c r="Z175" i="5"/>
  <c r="Y175" i="5" s="1"/>
  <c r="Z176" i="5"/>
  <c r="Y176" i="5" s="1"/>
  <c r="Z177" i="5"/>
  <c r="Y177" i="5" s="1"/>
  <c r="Z178" i="5"/>
  <c r="Y178" i="5" s="1"/>
  <c r="Z192" i="5"/>
  <c r="Y192" i="5" s="1"/>
  <c r="Z18" i="5"/>
  <c r="Y18" i="5" s="1"/>
  <c r="Z195" i="5"/>
  <c r="Y195" i="5" s="1"/>
  <c r="Z197" i="5"/>
  <c r="Y197" i="5" s="1"/>
  <c r="Z202" i="5"/>
  <c r="Y202" i="5" s="1"/>
  <c r="Z204" i="5"/>
  <c r="Y204" i="5" s="1"/>
  <c r="Z205" i="5"/>
  <c r="Y205" i="5" s="1"/>
  <c r="Z211" i="5"/>
  <c r="Z213" i="5"/>
  <c r="Y213" i="5" s="1"/>
  <c r="Z214" i="5"/>
  <c r="Y214" i="5" s="1"/>
  <c r="Z218" i="5"/>
  <c r="Y218" i="5" s="1"/>
  <c r="Z221" i="5"/>
  <c r="Z223" i="5"/>
  <c r="Y223" i="5" s="1"/>
  <c r="Z224" i="5"/>
  <c r="Y224" i="5" s="1"/>
  <c r="Z13" i="5"/>
  <c r="Y13" i="5" s="1"/>
  <c r="Z15" i="5"/>
  <c r="Y15" i="5" s="1"/>
  <c r="Z45" i="5"/>
  <c r="Y45" i="5" s="1"/>
  <c r="Z19" i="5"/>
  <c r="Y19" i="5" s="1"/>
  <c r="Z22" i="5"/>
  <c r="Y22" i="5" s="1"/>
  <c r="Z23" i="5"/>
  <c r="Y23" i="5" s="1"/>
  <c r="Z25" i="5"/>
  <c r="Y25" i="5" s="1"/>
  <c r="Z26" i="5"/>
  <c r="Y26" i="5" s="1"/>
  <c r="Z92" i="5"/>
  <c r="Y92" i="5" s="1"/>
  <c r="Z29" i="5"/>
  <c r="Y29" i="5" s="1"/>
  <c r="Z5" i="5"/>
  <c r="Y5" i="5" s="1"/>
  <c r="Z136" i="5"/>
  <c r="Y136" i="5" s="1"/>
  <c r="Z163" i="5"/>
  <c r="Y163" i="5" s="1"/>
  <c r="Z180" i="5"/>
  <c r="Y180" i="5" s="1"/>
  <c r="Z181" i="5"/>
  <c r="Y181" i="5" s="1"/>
  <c r="Z182" i="5"/>
  <c r="Y182" i="5" s="1"/>
  <c r="Z201" i="5"/>
  <c r="Y201" i="5" s="1"/>
  <c r="Z212" i="5"/>
  <c r="Y212" i="5" s="1"/>
  <c r="Z222" i="5"/>
  <c r="Y222" i="5" s="1"/>
  <c r="Z230" i="5"/>
  <c r="Y230" i="5" s="1"/>
  <c r="Z227" i="5"/>
  <c r="Y227" i="5" s="1"/>
  <c r="Z228" i="5"/>
  <c r="Y228" i="5" s="1"/>
  <c r="Z81" i="5"/>
  <c r="Y81" i="5" s="1"/>
  <c r="AA82" i="5"/>
  <c r="AA83" i="5"/>
  <c r="AA84" i="5"/>
  <c r="AA86" i="5"/>
  <c r="AA12" i="5"/>
  <c r="AA17" i="5"/>
  <c r="AA66" i="5"/>
  <c r="AA20" i="5"/>
  <c r="AA21" i="5"/>
  <c r="AA24" i="5"/>
  <c r="AA30" i="5"/>
  <c r="AA31" i="5"/>
  <c r="AA32" i="5"/>
  <c r="AA33" i="5"/>
  <c r="AA35" i="5"/>
  <c r="AA36" i="5"/>
  <c r="AA193" i="5"/>
  <c r="AA194" i="5"/>
  <c r="AA50" i="5"/>
  <c r="AA59" i="5"/>
  <c r="AA62" i="5"/>
  <c r="AA67" i="5"/>
  <c r="AA149" i="5"/>
  <c r="AA151" i="5"/>
  <c r="AA68" i="5"/>
  <c r="AA69" i="5"/>
  <c r="AA72" i="5"/>
  <c r="AA73" i="5"/>
  <c r="AA74" i="5"/>
  <c r="AA88" i="5"/>
  <c r="AA89" i="5"/>
  <c r="AA90" i="5"/>
  <c r="AA91" i="5"/>
  <c r="AA93" i="5"/>
  <c r="AA94" i="5"/>
  <c r="AA95" i="5"/>
  <c r="AA125" i="5"/>
  <c r="AA126" i="5"/>
  <c r="AA128" i="5"/>
  <c r="AA133" i="5"/>
  <c r="AA143" i="5"/>
  <c r="AA144" i="5"/>
  <c r="AA53" i="5"/>
  <c r="AA154" i="5"/>
  <c r="AA156" i="5"/>
  <c r="AA173" i="5"/>
  <c r="AA183" i="5"/>
  <c r="AA184" i="5"/>
  <c r="AA185" i="5"/>
  <c r="AA186" i="5"/>
  <c r="AA187" i="5"/>
  <c r="AA188" i="5"/>
  <c r="AA189" i="5"/>
  <c r="AA190" i="5"/>
  <c r="AA191" i="5"/>
  <c r="AA203" i="5"/>
  <c r="AA142" i="5"/>
  <c r="AA60" i="5"/>
  <c r="AA162" i="5"/>
  <c r="AA206" i="5"/>
  <c r="AA207" i="5"/>
  <c r="AA209" i="5"/>
  <c r="AA208" i="5"/>
  <c r="AA216" i="5"/>
  <c r="AA16" i="5"/>
  <c r="AA57" i="5"/>
  <c r="AA199" i="5"/>
  <c r="AA124" i="5"/>
  <c r="AA132" i="5"/>
  <c r="AA138" i="5"/>
  <c r="AA3" i="5"/>
  <c r="AA48" i="5"/>
  <c r="AA137" i="5"/>
  <c r="AA54" i="5"/>
  <c r="AA200" i="5"/>
  <c r="AA159" i="5"/>
  <c r="AA161" i="5"/>
  <c r="AA172" i="5"/>
  <c r="AA179" i="5"/>
  <c r="AA38" i="5"/>
  <c r="AA196" i="5"/>
  <c r="AA198" i="5"/>
  <c r="AA210" i="5"/>
  <c r="AA229" i="5"/>
  <c r="AA115" i="5"/>
  <c r="AA14" i="5"/>
  <c r="AA41" i="5"/>
  <c r="AA44" i="5"/>
  <c r="AA46" i="5"/>
  <c r="AA47" i="5"/>
  <c r="AA52" i="5"/>
  <c r="AA55" i="5"/>
  <c r="AA56" i="5"/>
  <c r="AA63" i="5"/>
  <c r="AA150" i="5"/>
  <c r="AA71" i="5"/>
  <c r="AA123" i="5"/>
  <c r="AA105" i="5"/>
  <c r="AA97" i="5"/>
  <c r="AA98" i="5"/>
  <c r="AA99" i="5"/>
  <c r="AA100" i="5"/>
  <c r="AA101" i="5"/>
  <c r="AA102" i="5"/>
  <c r="AA4" i="5"/>
  <c r="AA49" i="5"/>
  <c r="AA153" i="5"/>
  <c r="AA155" i="5"/>
  <c r="AA166" i="5"/>
  <c r="AA167" i="5"/>
  <c r="AA168" i="5"/>
  <c r="AA169" i="5"/>
  <c r="AA170" i="5"/>
  <c r="AA171" i="5"/>
  <c r="AA61" i="5"/>
  <c r="AA141" i="5"/>
  <c r="AA219" i="5"/>
  <c r="AA215" i="5"/>
  <c r="AA6" i="5"/>
  <c r="AA8" i="5"/>
  <c r="AA9" i="5"/>
  <c r="AA10" i="5"/>
  <c r="AA39" i="5"/>
  <c r="AA40" i="5"/>
  <c r="AA42" i="5"/>
  <c r="AA28" i="5"/>
  <c r="AA75" i="5"/>
  <c r="AA112" i="5"/>
  <c r="AA113" i="5"/>
  <c r="AA114" i="5"/>
  <c r="AA117" i="5"/>
  <c r="AA164" i="5"/>
  <c r="AA217" i="5"/>
  <c r="AA220" i="5"/>
  <c r="AA225" i="5"/>
  <c r="AA226" i="5"/>
  <c r="AA76" i="5"/>
  <c r="AA77" i="5"/>
  <c r="AA78" i="5"/>
  <c r="AA79" i="5"/>
  <c r="AA80" i="5"/>
  <c r="AA85" i="5"/>
  <c r="AA87" i="5"/>
  <c r="AA7" i="5"/>
  <c r="AA11" i="5"/>
  <c r="AA43" i="5"/>
  <c r="AA27" i="5"/>
  <c r="AA34" i="5"/>
  <c r="AA37" i="5"/>
  <c r="AA51" i="5"/>
  <c r="AA58" i="5"/>
  <c r="AA64" i="5"/>
  <c r="AA65" i="5"/>
  <c r="AA70" i="5"/>
  <c r="AA152" i="5"/>
  <c r="AA96" i="5"/>
  <c r="AA103" i="5"/>
  <c r="AA104" i="5"/>
  <c r="AA106" i="5"/>
  <c r="AA107" i="5"/>
  <c r="AA108" i="5"/>
  <c r="AA109" i="5"/>
  <c r="AA110" i="5"/>
  <c r="AA111" i="5"/>
  <c r="AA116" i="5"/>
  <c r="AA118" i="5"/>
  <c r="AA119" i="5"/>
  <c r="AA120" i="5"/>
  <c r="AA121" i="5"/>
  <c r="AA122" i="5"/>
  <c r="AA129" i="5"/>
  <c r="AA130" i="5"/>
  <c r="AA131" i="5"/>
  <c r="AA127" i="5"/>
  <c r="AA134" i="5"/>
  <c r="AA135" i="5"/>
  <c r="AA139" i="5"/>
  <c r="AA140" i="5"/>
  <c r="AA146" i="5"/>
  <c r="AA147" i="5"/>
  <c r="AA145" i="5"/>
  <c r="AA148" i="5"/>
  <c r="AA157" i="5"/>
  <c r="AA158" i="5"/>
  <c r="AA160" i="5"/>
  <c r="AA165" i="5"/>
  <c r="AA174" i="5"/>
  <c r="AA175" i="5"/>
  <c r="AA176" i="5"/>
  <c r="AA177" i="5"/>
  <c r="AA178" i="5"/>
  <c r="AA192" i="5"/>
  <c r="AA18" i="5"/>
  <c r="AA195" i="5"/>
  <c r="AA197" i="5"/>
  <c r="AA202" i="5"/>
  <c r="AA204" i="5"/>
  <c r="AA205" i="5"/>
  <c r="AA211" i="5"/>
  <c r="AA213" i="5"/>
  <c r="AA214" i="5"/>
  <c r="AA218" i="5"/>
  <c r="AA221" i="5"/>
  <c r="AA223" i="5"/>
  <c r="AA224" i="5"/>
  <c r="AA13" i="5"/>
  <c r="AA15" i="5"/>
  <c r="AA45" i="5"/>
  <c r="AA19" i="5"/>
  <c r="AA22" i="5"/>
  <c r="AA23" i="5"/>
  <c r="AA25" i="5"/>
  <c r="AA26" i="5"/>
  <c r="AA92" i="5"/>
  <c r="AA29" i="5"/>
  <c r="AA5" i="5"/>
  <c r="AA136" i="5"/>
  <c r="AA163" i="5"/>
  <c r="AA180" i="5"/>
  <c r="AA181" i="5"/>
  <c r="AA182" i="5"/>
  <c r="AA201" i="5"/>
  <c r="AA212" i="5"/>
  <c r="AA222" i="5"/>
  <c r="AA230" i="5"/>
  <c r="AA227" i="5"/>
  <c r="AA228" i="5"/>
  <c r="AA81" i="5"/>
  <c r="V82" i="5"/>
  <c r="V83" i="5"/>
  <c r="V84" i="5"/>
  <c r="V86" i="5"/>
  <c r="V12" i="5"/>
  <c r="V17" i="5"/>
  <c r="V66" i="5"/>
  <c r="V20" i="5"/>
  <c r="V21" i="5"/>
  <c r="V24" i="5"/>
  <c r="V30" i="5"/>
  <c r="V31" i="5"/>
  <c r="V32" i="5"/>
  <c r="V33" i="5"/>
  <c r="V35" i="5"/>
  <c r="V36" i="5"/>
  <c r="V193" i="5"/>
  <c r="V194" i="5"/>
  <c r="V50" i="5"/>
  <c r="V59" i="5"/>
  <c r="V62" i="5"/>
  <c r="V67" i="5"/>
  <c r="V149" i="5"/>
  <c r="V151" i="5"/>
  <c r="V68" i="5"/>
  <c r="V69" i="5"/>
  <c r="V72" i="5"/>
  <c r="V73" i="5"/>
  <c r="V74" i="5"/>
  <c r="V88" i="5"/>
  <c r="V89" i="5"/>
  <c r="V90" i="5"/>
  <c r="V91" i="5"/>
  <c r="V93" i="5"/>
  <c r="V94" i="5"/>
  <c r="V95" i="5"/>
  <c r="V2" i="5"/>
  <c r="V125" i="5"/>
  <c r="V126" i="5"/>
  <c r="V128" i="5"/>
  <c r="V133" i="5"/>
  <c r="V143" i="5"/>
  <c r="V144" i="5"/>
  <c r="V53" i="5"/>
  <c r="V154" i="5"/>
  <c r="V156" i="5"/>
  <c r="V173" i="5"/>
  <c r="V183" i="5"/>
  <c r="V184" i="5"/>
  <c r="V185" i="5"/>
  <c r="V186" i="5"/>
  <c r="V187" i="5"/>
  <c r="V188" i="5"/>
  <c r="V189" i="5"/>
  <c r="V190" i="5"/>
  <c r="V191" i="5"/>
  <c r="V203" i="5"/>
  <c r="V142" i="5"/>
  <c r="V60" i="5"/>
  <c r="V162" i="5"/>
  <c r="V206" i="5"/>
  <c r="V207" i="5"/>
  <c r="V209" i="5"/>
  <c r="V208" i="5"/>
  <c r="V216" i="5"/>
  <c r="V16" i="5"/>
  <c r="V57" i="5"/>
  <c r="V199" i="5"/>
  <c r="V124" i="5"/>
  <c r="V132" i="5"/>
  <c r="V138" i="5"/>
  <c r="V3" i="5"/>
  <c r="V48" i="5"/>
  <c r="V137" i="5"/>
  <c r="V54" i="5"/>
  <c r="V200" i="5"/>
  <c r="V159" i="5"/>
  <c r="V161" i="5"/>
  <c r="V172" i="5"/>
  <c r="V179" i="5"/>
  <c r="V38" i="5"/>
  <c r="V196" i="5"/>
  <c r="V198" i="5"/>
  <c r="V210" i="5"/>
  <c r="V229" i="5"/>
  <c r="V115" i="5"/>
  <c r="V14" i="5"/>
  <c r="V41" i="5"/>
  <c r="V44" i="5"/>
  <c r="V46" i="5"/>
  <c r="V47" i="5"/>
  <c r="V52" i="5"/>
  <c r="V55" i="5"/>
  <c r="V56" i="5"/>
  <c r="V63" i="5"/>
  <c r="V150" i="5"/>
  <c r="V71" i="5"/>
  <c r="V123" i="5"/>
  <c r="V105" i="5"/>
  <c r="V97" i="5"/>
  <c r="V98" i="5"/>
  <c r="V99" i="5"/>
  <c r="V100" i="5"/>
  <c r="V101" i="5"/>
  <c r="V102" i="5"/>
  <c r="V4" i="5"/>
  <c r="V49" i="5"/>
  <c r="V153" i="5"/>
  <c r="V155" i="5"/>
  <c r="V166" i="5"/>
  <c r="V167" i="5"/>
  <c r="V168" i="5"/>
  <c r="V169" i="5"/>
  <c r="V170" i="5"/>
  <c r="V171" i="5"/>
  <c r="V61" i="5"/>
  <c r="V141" i="5"/>
  <c r="V219" i="5"/>
  <c r="V215" i="5"/>
  <c r="V6" i="5"/>
  <c r="V8" i="5"/>
  <c r="V9" i="5"/>
  <c r="V10" i="5"/>
  <c r="V39" i="5"/>
  <c r="V40" i="5"/>
  <c r="V42" i="5"/>
  <c r="V28" i="5"/>
  <c r="V75" i="5"/>
  <c r="V112" i="5"/>
  <c r="V113" i="5"/>
  <c r="V114" i="5"/>
  <c r="V117" i="5"/>
  <c r="V164" i="5"/>
  <c r="V217" i="5"/>
  <c r="V220" i="5"/>
  <c r="V225" i="5"/>
  <c r="V226" i="5"/>
  <c r="V76" i="5"/>
  <c r="V77" i="5"/>
  <c r="V78" i="5"/>
  <c r="V79" i="5"/>
  <c r="V80" i="5"/>
  <c r="V85" i="5"/>
  <c r="V87" i="5"/>
  <c r="V7" i="5"/>
  <c r="V11" i="5"/>
  <c r="V43" i="5"/>
  <c r="V27" i="5"/>
  <c r="V34" i="5"/>
  <c r="V37" i="5"/>
  <c r="V51" i="5"/>
  <c r="V58" i="5"/>
  <c r="V64" i="5"/>
  <c r="V65" i="5"/>
  <c r="V70" i="5"/>
  <c r="V152" i="5"/>
  <c r="V96" i="5"/>
  <c r="V103" i="5"/>
  <c r="V104" i="5"/>
  <c r="V106" i="5"/>
  <c r="V107" i="5"/>
  <c r="V108" i="5"/>
  <c r="V109" i="5"/>
  <c r="V110" i="5"/>
  <c r="V111" i="5"/>
  <c r="V116" i="5"/>
  <c r="V118" i="5"/>
  <c r="V119" i="5"/>
  <c r="V120" i="5"/>
  <c r="V121" i="5"/>
  <c r="V122" i="5"/>
  <c r="V129" i="5"/>
  <c r="V130" i="5"/>
  <c r="V131" i="5"/>
  <c r="V127" i="5"/>
  <c r="V134" i="5"/>
  <c r="V135" i="5"/>
  <c r="V139" i="5"/>
  <c r="V140" i="5"/>
  <c r="V146" i="5"/>
  <c r="V147" i="5"/>
  <c r="V145" i="5"/>
  <c r="V148" i="5"/>
  <c r="V157" i="5"/>
  <c r="V158" i="5"/>
  <c r="V160" i="5"/>
  <c r="V165" i="5"/>
  <c r="V174" i="5"/>
  <c r="V175" i="5"/>
  <c r="V176" i="5"/>
  <c r="V177" i="5"/>
  <c r="V178" i="5"/>
  <c r="V192" i="5"/>
  <c r="V18" i="5"/>
  <c r="V195" i="5"/>
  <c r="V197" i="5"/>
  <c r="V202" i="5"/>
  <c r="V204" i="5"/>
  <c r="V205" i="5"/>
  <c r="V211" i="5"/>
  <c r="V213" i="5"/>
  <c r="V214" i="5"/>
  <c r="V218" i="5"/>
  <c r="V221" i="5"/>
  <c r="V223" i="5"/>
  <c r="V224" i="5"/>
  <c r="V13" i="5"/>
  <c r="V15" i="5"/>
  <c r="V45" i="5"/>
  <c r="V19" i="5"/>
  <c r="V22" i="5"/>
  <c r="V23" i="5"/>
  <c r="V25" i="5"/>
  <c r="V26" i="5"/>
  <c r="V92" i="5"/>
  <c r="V29" i="5"/>
  <c r="V5" i="5"/>
  <c r="V136" i="5"/>
  <c r="V163" i="5"/>
  <c r="V180" i="5"/>
  <c r="V181" i="5"/>
  <c r="V182" i="5"/>
  <c r="V201" i="5"/>
  <c r="V212" i="5"/>
  <c r="V222" i="5"/>
  <c r="V230" i="5"/>
  <c r="V227" i="5"/>
  <c r="V228" i="5"/>
  <c r="V81" i="5"/>
  <c r="I82" i="5"/>
  <c r="I83" i="5"/>
  <c r="I84" i="5"/>
  <c r="I86" i="5"/>
  <c r="I12" i="5"/>
  <c r="I17" i="5"/>
  <c r="I66" i="5"/>
  <c r="I20" i="5"/>
  <c r="I21" i="5"/>
  <c r="I24" i="5"/>
  <c r="I30" i="5"/>
  <c r="I31" i="5"/>
  <c r="I32" i="5"/>
  <c r="I33" i="5"/>
  <c r="I35" i="5"/>
  <c r="I36" i="5"/>
  <c r="I193" i="5"/>
  <c r="I194" i="5"/>
  <c r="I50" i="5"/>
  <c r="I59" i="5"/>
  <c r="I62" i="5"/>
  <c r="I67" i="5"/>
  <c r="I149" i="5"/>
  <c r="I151" i="5"/>
  <c r="I68" i="5"/>
  <c r="I69" i="5"/>
  <c r="I72" i="5"/>
  <c r="I73" i="5"/>
  <c r="I74" i="5"/>
  <c r="I88" i="5"/>
  <c r="I89" i="5"/>
  <c r="I90" i="5"/>
  <c r="I91" i="5"/>
  <c r="I93" i="5"/>
  <c r="I94" i="5"/>
  <c r="I95" i="5"/>
  <c r="I2" i="5"/>
  <c r="I125" i="5"/>
  <c r="I126" i="5"/>
  <c r="I128" i="5"/>
  <c r="I133" i="5"/>
  <c r="I143" i="5"/>
  <c r="I144" i="5"/>
  <c r="I53" i="5"/>
  <c r="I154" i="5"/>
  <c r="I156" i="5"/>
  <c r="I173" i="5"/>
  <c r="I183" i="5"/>
  <c r="I184" i="5"/>
  <c r="I185" i="5"/>
  <c r="I186" i="5"/>
  <c r="I187" i="5"/>
  <c r="I188" i="5"/>
  <c r="I189" i="5"/>
  <c r="I190" i="5"/>
  <c r="I191" i="5"/>
  <c r="I203" i="5"/>
  <c r="I142" i="5"/>
  <c r="I60" i="5"/>
  <c r="I162" i="5"/>
  <c r="I206" i="5"/>
  <c r="I207" i="5"/>
  <c r="I209" i="5"/>
  <c r="I208" i="5"/>
  <c r="I216" i="5"/>
  <c r="I16" i="5"/>
  <c r="I57" i="5"/>
  <c r="I199" i="5"/>
  <c r="I124" i="5"/>
  <c r="I132" i="5"/>
  <c r="I138" i="5"/>
  <c r="I3" i="5"/>
  <c r="I48" i="5"/>
  <c r="I54" i="5"/>
  <c r="I200" i="5"/>
  <c r="I159" i="5"/>
  <c r="I161" i="5"/>
  <c r="I172" i="5"/>
  <c r="I179" i="5"/>
  <c r="I38" i="5"/>
  <c r="I196" i="5"/>
  <c r="I198" i="5"/>
  <c r="I210" i="5"/>
  <c r="I229" i="5"/>
  <c r="I115" i="5"/>
  <c r="I14" i="5"/>
  <c r="I41" i="5"/>
  <c r="I44" i="5"/>
  <c r="I46" i="5"/>
  <c r="I47" i="5"/>
  <c r="I52" i="5"/>
  <c r="I55" i="5"/>
  <c r="I56" i="5"/>
  <c r="I63" i="5"/>
  <c r="I150" i="5"/>
  <c r="I71" i="5"/>
  <c r="I123" i="5"/>
  <c r="I105" i="5"/>
  <c r="I97" i="5"/>
  <c r="I98" i="5"/>
  <c r="I99" i="5"/>
  <c r="I100" i="5"/>
  <c r="I101" i="5"/>
  <c r="I102" i="5"/>
  <c r="I4" i="5"/>
  <c r="I49" i="5"/>
  <c r="I153" i="5"/>
  <c r="I155" i="5"/>
  <c r="I166" i="5"/>
  <c r="I167" i="5"/>
  <c r="I168" i="5"/>
  <c r="I169" i="5"/>
  <c r="I170" i="5"/>
  <c r="I171" i="5"/>
  <c r="I61" i="5"/>
  <c r="I141" i="5"/>
  <c r="I219" i="5"/>
  <c r="I215" i="5"/>
  <c r="I6" i="5"/>
  <c r="I8" i="5"/>
  <c r="I9" i="5"/>
  <c r="I10" i="5"/>
  <c r="I39" i="5"/>
  <c r="I40" i="5"/>
  <c r="I42" i="5"/>
  <c r="I28" i="5"/>
  <c r="I75" i="5"/>
  <c r="I112" i="5"/>
  <c r="I113" i="5"/>
  <c r="I114" i="5"/>
  <c r="I117" i="5"/>
  <c r="I164" i="5"/>
  <c r="I217" i="5"/>
  <c r="I220" i="5"/>
  <c r="I225" i="5"/>
  <c r="I226" i="5"/>
  <c r="I76" i="5"/>
  <c r="I77" i="5"/>
  <c r="I78" i="5"/>
  <c r="I79" i="5"/>
  <c r="I80" i="5"/>
  <c r="I85" i="5"/>
  <c r="I87" i="5"/>
  <c r="I7" i="5"/>
  <c r="I11" i="5"/>
  <c r="I43" i="5"/>
  <c r="I27" i="5"/>
  <c r="I34" i="5"/>
  <c r="I37" i="5"/>
  <c r="I51" i="5"/>
  <c r="I58" i="5"/>
  <c r="I64" i="5"/>
  <c r="I65" i="5"/>
  <c r="I70" i="5"/>
  <c r="I152" i="5"/>
  <c r="I96" i="5"/>
  <c r="I103" i="5"/>
  <c r="I104" i="5"/>
  <c r="I106" i="5"/>
  <c r="I107" i="5"/>
  <c r="I108" i="5"/>
  <c r="I109" i="5"/>
  <c r="I110" i="5"/>
  <c r="I111" i="5"/>
  <c r="I116" i="5"/>
  <c r="I118" i="5"/>
  <c r="I119" i="5"/>
  <c r="I120" i="5"/>
  <c r="I121" i="5"/>
  <c r="I122" i="5"/>
  <c r="I129" i="5"/>
  <c r="I130" i="5"/>
  <c r="I131" i="5"/>
  <c r="I127" i="5"/>
  <c r="I134" i="5"/>
  <c r="I135" i="5"/>
  <c r="I139" i="5"/>
  <c r="I140" i="5"/>
  <c r="I146" i="5"/>
  <c r="I147" i="5"/>
  <c r="I145" i="5"/>
  <c r="I148" i="5"/>
  <c r="I157" i="5"/>
  <c r="I158" i="5"/>
  <c r="I160" i="5"/>
  <c r="I165" i="5"/>
  <c r="I174" i="5"/>
  <c r="I175" i="5"/>
  <c r="I176" i="5"/>
  <c r="I177" i="5"/>
  <c r="I178" i="5"/>
  <c r="I192" i="5"/>
  <c r="I18" i="5"/>
  <c r="I195" i="5"/>
  <c r="I197" i="5"/>
  <c r="I202" i="5"/>
  <c r="I204" i="5"/>
  <c r="I205" i="5"/>
  <c r="I211" i="5"/>
  <c r="I213" i="5"/>
  <c r="I214" i="5"/>
  <c r="I218" i="5"/>
  <c r="I221" i="5"/>
  <c r="I223" i="5"/>
  <c r="I224" i="5"/>
  <c r="I13" i="5"/>
  <c r="I15" i="5"/>
  <c r="I45" i="5"/>
  <c r="I19" i="5"/>
  <c r="I22" i="5"/>
  <c r="I23" i="5"/>
  <c r="I25" i="5"/>
  <c r="I26" i="5"/>
  <c r="I92" i="5"/>
  <c r="I29" i="5"/>
  <c r="I5" i="5"/>
  <c r="I163" i="5"/>
  <c r="I180" i="5"/>
  <c r="I181" i="5"/>
  <c r="I182" i="5"/>
  <c r="I201" i="5"/>
  <c r="I212" i="5"/>
  <c r="I222" i="5"/>
  <c r="I230" i="5"/>
  <c r="I227" i="5"/>
  <c r="I228" i="5"/>
  <c r="I81" i="5"/>
  <c r="G82" i="5"/>
  <c r="G83" i="5"/>
  <c r="G84" i="5"/>
  <c r="G86" i="5"/>
  <c r="G12" i="5"/>
  <c r="G17" i="5"/>
  <c r="G66" i="5"/>
  <c r="G20" i="5"/>
  <c r="G21" i="5"/>
  <c r="G24" i="5"/>
  <c r="G30" i="5"/>
  <c r="G31" i="5"/>
  <c r="G32" i="5"/>
  <c r="G33" i="5"/>
  <c r="G35" i="5"/>
  <c r="G36" i="5"/>
  <c r="G193" i="5"/>
  <c r="G194" i="5"/>
  <c r="G50" i="5"/>
  <c r="G59" i="5"/>
  <c r="G62" i="5"/>
  <c r="G67" i="5"/>
  <c r="G149" i="5"/>
  <c r="G151" i="5"/>
  <c r="G68" i="5"/>
  <c r="G69" i="5"/>
  <c r="G72" i="5"/>
  <c r="G73" i="5"/>
  <c r="G74" i="5"/>
  <c r="G88" i="5"/>
  <c r="G89" i="5"/>
  <c r="G90" i="5"/>
  <c r="G91" i="5"/>
  <c r="G93" i="5"/>
  <c r="G94" i="5"/>
  <c r="G95" i="5"/>
  <c r="G2" i="5"/>
  <c r="G125" i="5"/>
  <c r="G126" i="5"/>
  <c r="G128" i="5"/>
  <c r="G133" i="5"/>
  <c r="G143" i="5"/>
  <c r="G144" i="5"/>
  <c r="G53" i="5"/>
  <c r="G154" i="5"/>
  <c r="G156" i="5"/>
  <c r="G173" i="5"/>
  <c r="G183" i="5"/>
  <c r="G184" i="5"/>
  <c r="G185" i="5"/>
  <c r="G186" i="5"/>
  <c r="G187" i="5"/>
  <c r="G188" i="5"/>
  <c r="G189" i="5"/>
  <c r="G190" i="5"/>
  <c r="G191" i="5"/>
  <c r="G203" i="5"/>
  <c r="G142" i="5"/>
  <c r="G60" i="5"/>
  <c r="G162" i="5"/>
  <c r="G206" i="5"/>
  <c r="G207" i="5"/>
  <c r="G209" i="5"/>
  <c r="G208" i="5"/>
  <c r="G216" i="5"/>
  <c r="G16" i="5"/>
  <c r="G57" i="5"/>
  <c r="G199" i="5"/>
  <c r="G124" i="5"/>
  <c r="G132" i="5"/>
  <c r="G138" i="5"/>
  <c r="G3" i="5"/>
  <c r="G48" i="5"/>
  <c r="G137" i="5"/>
  <c r="G54" i="5"/>
  <c r="G200" i="5"/>
  <c r="G159" i="5"/>
  <c r="G161" i="5"/>
  <c r="G172" i="5"/>
  <c r="G179" i="5"/>
  <c r="G38" i="5"/>
  <c r="G196" i="5"/>
  <c r="G198" i="5"/>
  <c r="G210" i="5"/>
  <c r="G229" i="5"/>
  <c r="G115" i="5"/>
  <c r="G14" i="5"/>
  <c r="G41" i="5"/>
  <c r="G44" i="5"/>
  <c r="G46" i="5"/>
  <c r="G47" i="5"/>
  <c r="G52" i="5"/>
  <c r="G55" i="5"/>
  <c r="G56" i="5"/>
  <c r="G63" i="5"/>
  <c r="G150" i="5"/>
  <c r="G71" i="5"/>
  <c r="G123" i="5"/>
  <c r="G105" i="5"/>
  <c r="G97" i="5"/>
  <c r="G98" i="5"/>
  <c r="G99" i="5"/>
  <c r="G100" i="5"/>
  <c r="G101" i="5"/>
  <c r="G102" i="5"/>
  <c r="G4" i="5"/>
  <c r="G49" i="5"/>
  <c r="G153" i="5"/>
  <c r="G155" i="5"/>
  <c r="G166" i="5"/>
  <c r="G167" i="5"/>
  <c r="G168" i="5"/>
  <c r="G169" i="5"/>
  <c r="G170" i="5"/>
  <c r="G171" i="5"/>
  <c r="G61" i="5"/>
  <c r="G141" i="5"/>
  <c r="G219" i="5"/>
  <c r="G215" i="5"/>
  <c r="G6" i="5"/>
  <c r="G8" i="5"/>
  <c r="G9" i="5"/>
  <c r="G10" i="5"/>
  <c r="G39" i="5"/>
  <c r="G40" i="5"/>
  <c r="G42" i="5"/>
  <c r="G28" i="5"/>
  <c r="G75" i="5"/>
  <c r="G112" i="5"/>
  <c r="G113" i="5"/>
  <c r="G114" i="5"/>
  <c r="G117" i="5"/>
  <c r="G164" i="5"/>
  <c r="G217" i="5"/>
  <c r="G220" i="5"/>
  <c r="G225" i="5"/>
  <c r="G226" i="5"/>
  <c r="G76" i="5"/>
  <c r="G77" i="5"/>
  <c r="G78" i="5"/>
  <c r="G79" i="5"/>
  <c r="G80" i="5"/>
  <c r="G85" i="5"/>
  <c r="G87" i="5"/>
  <c r="G7" i="5"/>
  <c r="G11" i="5"/>
  <c r="G43" i="5"/>
  <c r="G27" i="5"/>
  <c r="G34" i="5"/>
  <c r="G37" i="5"/>
  <c r="G51" i="5"/>
  <c r="G58" i="5"/>
  <c r="G64" i="5"/>
  <c r="G65" i="5"/>
  <c r="G70" i="5"/>
  <c r="G152" i="5"/>
  <c r="G96" i="5"/>
  <c r="G103" i="5"/>
  <c r="G104" i="5"/>
  <c r="G106" i="5"/>
  <c r="G107" i="5"/>
  <c r="G108" i="5"/>
  <c r="G109" i="5"/>
  <c r="G110" i="5"/>
  <c r="G111" i="5"/>
  <c r="G116" i="5"/>
  <c r="G118" i="5"/>
  <c r="G119" i="5"/>
  <c r="G120" i="5"/>
  <c r="G121" i="5"/>
  <c r="G122" i="5"/>
  <c r="G129" i="5"/>
  <c r="G130" i="5"/>
  <c r="G131" i="5"/>
  <c r="G127" i="5"/>
  <c r="G134" i="5"/>
  <c r="G135" i="5"/>
  <c r="G139" i="5"/>
  <c r="G140" i="5"/>
  <c r="G146" i="5"/>
  <c r="G147" i="5"/>
  <c r="G145" i="5"/>
  <c r="G148" i="5"/>
  <c r="G157" i="5"/>
  <c r="G158" i="5"/>
  <c r="G160" i="5"/>
  <c r="G165" i="5"/>
  <c r="G174" i="5"/>
  <c r="G175" i="5"/>
  <c r="G176" i="5"/>
  <c r="G177" i="5"/>
  <c r="G178" i="5"/>
  <c r="G192" i="5"/>
  <c r="G18" i="5"/>
  <c r="G195" i="5"/>
  <c r="G197" i="5"/>
  <c r="G202" i="5"/>
  <c r="G204" i="5"/>
  <c r="G205" i="5"/>
  <c r="G211" i="5"/>
  <c r="G213" i="5"/>
  <c r="G214" i="5"/>
  <c r="G218" i="5"/>
  <c r="G221" i="5"/>
  <c r="G223" i="5"/>
  <c r="G224" i="5"/>
  <c r="G13" i="5"/>
  <c r="G15" i="5"/>
  <c r="G45" i="5"/>
  <c r="G19" i="5"/>
  <c r="G22" i="5"/>
  <c r="G23" i="5"/>
  <c r="G25" i="5"/>
  <c r="G26" i="5"/>
  <c r="G92" i="5"/>
  <c r="G29" i="5"/>
  <c r="G5" i="5"/>
  <c r="G136" i="5"/>
  <c r="G163" i="5"/>
  <c r="G180" i="5"/>
  <c r="G181" i="5"/>
  <c r="G182" i="5"/>
  <c r="G201" i="5"/>
  <c r="G212" i="5"/>
  <c r="G222" i="5"/>
  <c r="G230" i="5"/>
  <c r="G227" i="5"/>
  <c r="G228" i="5"/>
  <c r="G81" i="5"/>
  <c r="H82" i="5"/>
  <c r="H83" i="5"/>
  <c r="H84" i="5"/>
  <c r="H86" i="5"/>
  <c r="H12" i="5"/>
  <c r="H17" i="5"/>
  <c r="H66" i="5"/>
  <c r="H20" i="5"/>
  <c r="H21" i="5"/>
  <c r="H24" i="5"/>
  <c r="H30" i="5"/>
  <c r="H31" i="5"/>
  <c r="H32" i="5"/>
  <c r="H33" i="5"/>
  <c r="H35" i="5"/>
  <c r="H36" i="5"/>
  <c r="H193" i="5"/>
  <c r="H194" i="5"/>
  <c r="H50" i="5"/>
  <c r="H59" i="5"/>
  <c r="H62" i="5"/>
  <c r="H67" i="5"/>
  <c r="H149" i="5"/>
  <c r="H151" i="5"/>
  <c r="H68" i="5"/>
  <c r="H69" i="5"/>
  <c r="H72" i="5"/>
  <c r="H73" i="5"/>
  <c r="H74" i="5"/>
  <c r="H88" i="5"/>
  <c r="H89" i="5"/>
  <c r="H90" i="5"/>
  <c r="H91" i="5"/>
  <c r="H93" i="5"/>
  <c r="H94" i="5"/>
  <c r="H95" i="5"/>
  <c r="H2" i="5"/>
  <c r="H125" i="5"/>
  <c r="H126" i="5"/>
  <c r="H128" i="5"/>
  <c r="H133" i="5"/>
  <c r="H143" i="5"/>
  <c r="H144" i="5"/>
  <c r="H53" i="5"/>
  <c r="H154" i="5"/>
  <c r="H156" i="5"/>
  <c r="H173" i="5"/>
  <c r="H183" i="5"/>
  <c r="H184" i="5"/>
  <c r="H185" i="5"/>
  <c r="H186" i="5"/>
  <c r="H187" i="5"/>
  <c r="H188" i="5"/>
  <c r="H189" i="5"/>
  <c r="H190" i="5"/>
  <c r="H191" i="5"/>
  <c r="H203" i="5"/>
  <c r="H142" i="5"/>
  <c r="H60" i="5"/>
  <c r="H162" i="5"/>
  <c r="H206" i="5"/>
  <c r="H207" i="5"/>
  <c r="H209" i="5"/>
  <c r="H208" i="5"/>
  <c r="H216" i="5"/>
  <c r="H16" i="5"/>
  <c r="H57" i="5"/>
  <c r="H199" i="5"/>
  <c r="H124" i="5"/>
  <c r="H132" i="5"/>
  <c r="H138" i="5"/>
  <c r="H3" i="5"/>
  <c r="H48" i="5"/>
  <c r="H54" i="5"/>
  <c r="H200" i="5"/>
  <c r="H159" i="5"/>
  <c r="H161" i="5"/>
  <c r="H172" i="5"/>
  <c r="H179" i="5"/>
  <c r="H38" i="5"/>
  <c r="H196" i="5"/>
  <c r="H198" i="5"/>
  <c r="H210" i="5"/>
  <c r="H229" i="5"/>
  <c r="H115" i="5"/>
  <c r="H14" i="5"/>
  <c r="H41" i="5"/>
  <c r="H44" i="5"/>
  <c r="H46" i="5"/>
  <c r="H47" i="5"/>
  <c r="H52" i="5"/>
  <c r="H55" i="5"/>
  <c r="H56" i="5"/>
  <c r="H63" i="5"/>
  <c r="H150" i="5"/>
  <c r="H71" i="5"/>
  <c r="H123" i="5"/>
  <c r="H105" i="5"/>
  <c r="H97" i="5"/>
  <c r="H98" i="5"/>
  <c r="H99" i="5"/>
  <c r="H100" i="5"/>
  <c r="H101" i="5"/>
  <c r="H102" i="5"/>
  <c r="H4" i="5"/>
  <c r="H49" i="5"/>
  <c r="H153" i="5"/>
  <c r="H155" i="5"/>
  <c r="H166" i="5"/>
  <c r="H167" i="5"/>
  <c r="H168" i="5"/>
  <c r="H169" i="5"/>
  <c r="H170" i="5"/>
  <c r="H171" i="5"/>
  <c r="H61" i="5"/>
  <c r="H141" i="5"/>
  <c r="H219" i="5"/>
  <c r="H215" i="5"/>
  <c r="H6" i="5"/>
  <c r="H8" i="5"/>
  <c r="H9" i="5"/>
  <c r="H10" i="5"/>
  <c r="H39" i="5"/>
  <c r="H40" i="5"/>
  <c r="H42" i="5"/>
  <c r="H28" i="5"/>
  <c r="H75" i="5"/>
  <c r="H112" i="5"/>
  <c r="H113" i="5"/>
  <c r="H114" i="5"/>
  <c r="H117" i="5"/>
  <c r="H164" i="5"/>
  <c r="H217" i="5"/>
  <c r="H220" i="5"/>
  <c r="H225" i="5"/>
  <c r="H226" i="5"/>
  <c r="H76" i="5"/>
  <c r="H77" i="5"/>
  <c r="H78" i="5"/>
  <c r="H79" i="5"/>
  <c r="H80" i="5"/>
  <c r="H85" i="5"/>
  <c r="H87" i="5"/>
  <c r="H7" i="5"/>
  <c r="H11" i="5"/>
  <c r="H43" i="5"/>
  <c r="H27" i="5"/>
  <c r="H34" i="5"/>
  <c r="H37" i="5"/>
  <c r="H51" i="5"/>
  <c r="H58" i="5"/>
  <c r="H64" i="5"/>
  <c r="H65" i="5"/>
  <c r="H70" i="5"/>
  <c r="H152" i="5"/>
  <c r="H96" i="5"/>
  <c r="H103" i="5"/>
  <c r="H104" i="5"/>
  <c r="H106" i="5"/>
  <c r="H107" i="5"/>
  <c r="H108" i="5"/>
  <c r="H109" i="5"/>
  <c r="H110" i="5"/>
  <c r="H111" i="5"/>
  <c r="H116" i="5"/>
  <c r="H118" i="5"/>
  <c r="H119" i="5"/>
  <c r="H120" i="5"/>
  <c r="H121" i="5"/>
  <c r="H122" i="5"/>
  <c r="H129" i="5"/>
  <c r="H130" i="5"/>
  <c r="H131" i="5"/>
  <c r="H127" i="5"/>
  <c r="H134" i="5"/>
  <c r="H135" i="5"/>
  <c r="H139" i="5"/>
  <c r="H140" i="5"/>
  <c r="H146" i="5"/>
  <c r="H147" i="5"/>
  <c r="H145" i="5"/>
  <c r="H148" i="5"/>
  <c r="H157" i="5"/>
  <c r="H158" i="5"/>
  <c r="H160" i="5"/>
  <c r="H165" i="5"/>
  <c r="H174" i="5"/>
  <c r="H175" i="5"/>
  <c r="H176" i="5"/>
  <c r="H177" i="5"/>
  <c r="H178" i="5"/>
  <c r="H192" i="5"/>
  <c r="H18" i="5"/>
  <c r="H195" i="5"/>
  <c r="H197" i="5"/>
  <c r="H202" i="5"/>
  <c r="H204" i="5"/>
  <c r="H205" i="5"/>
  <c r="H211" i="5"/>
  <c r="H213" i="5"/>
  <c r="H214" i="5"/>
  <c r="H218" i="5"/>
  <c r="H221" i="5"/>
  <c r="H223" i="5"/>
  <c r="H224" i="5"/>
  <c r="H13" i="5"/>
  <c r="H15" i="5"/>
  <c r="H45" i="5"/>
  <c r="H19" i="5"/>
  <c r="H22" i="5"/>
  <c r="H23" i="5"/>
  <c r="H25" i="5"/>
  <c r="H26" i="5"/>
  <c r="H92" i="5"/>
  <c r="H29" i="5"/>
  <c r="H5" i="5"/>
  <c r="H163" i="5"/>
  <c r="H180" i="5"/>
  <c r="H181" i="5"/>
  <c r="H182" i="5"/>
  <c r="H201" i="5"/>
  <c r="H212" i="5"/>
  <c r="H222" i="5"/>
  <c r="H230" i="5"/>
  <c r="H227" i="5"/>
  <c r="H228" i="5"/>
  <c r="H81" i="5"/>
  <c r="T82" i="5"/>
  <c r="T83" i="5"/>
  <c r="T84" i="5"/>
  <c r="T86" i="5"/>
  <c r="T12" i="5"/>
  <c r="T17" i="5"/>
  <c r="T66" i="5"/>
  <c r="T20" i="5"/>
  <c r="T21" i="5"/>
  <c r="T24" i="5"/>
  <c r="T30" i="5"/>
  <c r="T31" i="5"/>
  <c r="T32" i="5"/>
  <c r="T33" i="5"/>
  <c r="T35" i="5"/>
  <c r="T36" i="5"/>
  <c r="T193" i="5"/>
  <c r="T194" i="5"/>
  <c r="T50" i="5"/>
  <c r="T59" i="5"/>
  <c r="T62" i="5"/>
  <c r="T67" i="5"/>
  <c r="T149" i="5"/>
  <c r="T151" i="5"/>
  <c r="T68" i="5"/>
  <c r="T69" i="5"/>
  <c r="T72" i="5"/>
  <c r="T73" i="5"/>
  <c r="T74" i="5"/>
  <c r="T88" i="5"/>
  <c r="T89" i="5"/>
  <c r="T90" i="5"/>
  <c r="T91" i="5"/>
  <c r="T93" i="5"/>
  <c r="T94" i="5"/>
  <c r="T95" i="5"/>
  <c r="T2" i="5"/>
  <c r="T125" i="5"/>
  <c r="T126" i="5"/>
  <c r="T128" i="5"/>
  <c r="T133" i="5"/>
  <c r="T143" i="5"/>
  <c r="T144" i="5"/>
  <c r="T53" i="5"/>
  <c r="T154" i="5"/>
  <c r="T156" i="5"/>
  <c r="T173" i="5"/>
  <c r="T183" i="5"/>
  <c r="T184" i="5"/>
  <c r="T185" i="5"/>
  <c r="T186" i="5"/>
  <c r="T187" i="5"/>
  <c r="T188" i="5"/>
  <c r="T189" i="5"/>
  <c r="T190" i="5"/>
  <c r="T191" i="5"/>
  <c r="T203" i="5"/>
  <c r="T142" i="5"/>
  <c r="T60" i="5"/>
  <c r="T162" i="5"/>
  <c r="T206" i="5"/>
  <c r="T207" i="5"/>
  <c r="T209" i="5"/>
  <c r="T208" i="5"/>
  <c r="T216" i="5"/>
  <c r="T16" i="5"/>
  <c r="T57" i="5"/>
  <c r="T199" i="5"/>
  <c r="T124" i="5"/>
  <c r="T132" i="5"/>
  <c r="T138" i="5"/>
  <c r="T3" i="5"/>
  <c r="T48" i="5"/>
  <c r="T137" i="5"/>
  <c r="T54" i="5"/>
  <c r="T200" i="5"/>
  <c r="T159" i="5"/>
  <c r="T161" i="5"/>
  <c r="T172" i="5"/>
  <c r="T179" i="5"/>
  <c r="T38" i="5"/>
  <c r="T196" i="5"/>
  <c r="T198" i="5"/>
  <c r="T210" i="5"/>
  <c r="T229" i="5"/>
  <c r="T115" i="5"/>
  <c r="T14" i="5"/>
  <c r="T41" i="5"/>
  <c r="T44" i="5"/>
  <c r="T46" i="5"/>
  <c r="T47" i="5"/>
  <c r="T52" i="5"/>
  <c r="T55" i="5"/>
  <c r="T56" i="5"/>
  <c r="T63" i="5"/>
  <c r="T150" i="5"/>
  <c r="T71" i="5"/>
  <c r="T123" i="5"/>
  <c r="T105" i="5"/>
  <c r="T97" i="5"/>
  <c r="T98" i="5"/>
  <c r="T99" i="5"/>
  <c r="T100" i="5"/>
  <c r="T101" i="5"/>
  <c r="T102" i="5"/>
  <c r="T4" i="5"/>
  <c r="T49" i="5"/>
  <c r="T153" i="5"/>
  <c r="T155" i="5"/>
  <c r="T166" i="5"/>
  <c r="T167" i="5"/>
  <c r="T168" i="5"/>
  <c r="T169" i="5"/>
  <c r="T170" i="5"/>
  <c r="T171" i="5"/>
  <c r="T61" i="5"/>
  <c r="T141" i="5"/>
  <c r="T219" i="5"/>
  <c r="T215" i="5"/>
  <c r="T6" i="5"/>
  <c r="T8" i="5"/>
  <c r="T9" i="5"/>
  <c r="T10" i="5"/>
  <c r="T39" i="5"/>
  <c r="T40" i="5"/>
  <c r="T42" i="5"/>
  <c r="T28" i="5"/>
  <c r="T75" i="5"/>
  <c r="T112" i="5"/>
  <c r="T113" i="5"/>
  <c r="T114" i="5"/>
  <c r="T117" i="5"/>
  <c r="T164" i="5"/>
  <c r="T217" i="5"/>
  <c r="T220" i="5"/>
  <c r="T225" i="5"/>
  <c r="T226" i="5"/>
  <c r="T76" i="5"/>
  <c r="T77" i="5"/>
  <c r="T78" i="5"/>
  <c r="T79" i="5"/>
  <c r="T80" i="5"/>
  <c r="T85" i="5"/>
  <c r="T87" i="5"/>
  <c r="T7" i="5"/>
  <c r="T11" i="5"/>
  <c r="T43" i="5"/>
  <c r="T27" i="5"/>
  <c r="T34" i="5"/>
  <c r="T37" i="5"/>
  <c r="T51" i="5"/>
  <c r="T58" i="5"/>
  <c r="T64" i="5"/>
  <c r="T65" i="5"/>
  <c r="T70" i="5"/>
  <c r="T152" i="5"/>
  <c r="T96" i="5"/>
  <c r="T103" i="5"/>
  <c r="T104" i="5"/>
  <c r="T106" i="5"/>
  <c r="T107" i="5"/>
  <c r="T108" i="5"/>
  <c r="T109" i="5"/>
  <c r="T110" i="5"/>
  <c r="T111" i="5"/>
  <c r="T116" i="5"/>
  <c r="T118" i="5"/>
  <c r="T119" i="5"/>
  <c r="T120" i="5"/>
  <c r="T121" i="5"/>
  <c r="T122" i="5"/>
  <c r="T129" i="5"/>
  <c r="T130" i="5"/>
  <c r="T131" i="5"/>
  <c r="T127" i="5"/>
  <c r="T134" i="5"/>
  <c r="T135" i="5"/>
  <c r="T139" i="5"/>
  <c r="T140" i="5"/>
  <c r="T146" i="5"/>
  <c r="T147" i="5"/>
  <c r="T145" i="5"/>
  <c r="T148" i="5"/>
  <c r="T157" i="5"/>
  <c r="T158" i="5"/>
  <c r="T160" i="5"/>
  <c r="T165" i="5"/>
  <c r="T174" i="5"/>
  <c r="T175" i="5"/>
  <c r="T176" i="5"/>
  <c r="T177" i="5"/>
  <c r="T178" i="5"/>
  <c r="T192" i="5"/>
  <c r="T18" i="5"/>
  <c r="T195" i="5"/>
  <c r="T197" i="5"/>
  <c r="T202" i="5"/>
  <c r="T204" i="5"/>
  <c r="T205" i="5"/>
  <c r="T211" i="5"/>
  <c r="T213" i="5"/>
  <c r="T214" i="5"/>
  <c r="T218" i="5"/>
  <c r="T221" i="5"/>
  <c r="T223" i="5"/>
  <c r="T224" i="5"/>
  <c r="T13" i="5"/>
  <c r="T15" i="5"/>
  <c r="T45" i="5"/>
  <c r="T19" i="5"/>
  <c r="T22" i="5"/>
  <c r="T23" i="5"/>
  <c r="T25" i="5"/>
  <c r="T26" i="5"/>
  <c r="T92" i="5"/>
  <c r="T29" i="5"/>
  <c r="T5" i="5"/>
  <c r="T136" i="5"/>
  <c r="T163" i="5"/>
  <c r="T180" i="5"/>
  <c r="T181" i="5"/>
  <c r="T182" i="5"/>
  <c r="T201" i="5"/>
  <c r="T212" i="5"/>
  <c r="T222" i="5"/>
  <c r="T230" i="5"/>
  <c r="T227" i="5"/>
  <c r="T228" i="5"/>
  <c r="T81" i="5"/>
  <c r="Q82" i="5"/>
  <c r="Q83" i="5"/>
  <c r="Q84" i="5"/>
  <c r="Q86" i="5"/>
  <c r="Q12" i="5"/>
  <c r="Q14" i="5"/>
  <c r="Q17" i="5"/>
  <c r="Q41" i="5"/>
  <c r="Q44" i="5"/>
  <c r="Q46" i="5"/>
  <c r="Q66" i="5"/>
  <c r="Q20" i="5"/>
  <c r="Q21" i="5"/>
  <c r="Q24" i="5"/>
  <c r="Q30" i="5"/>
  <c r="Q31" i="5"/>
  <c r="Q32" i="5"/>
  <c r="Q33" i="5"/>
  <c r="Q35" i="5"/>
  <c r="Q36" i="5"/>
  <c r="Q47" i="5"/>
  <c r="Q193" i="5"/>
  <c r="Q194" i="5"/>
  <c r="Q50" i="5"/>
  <c r="Q52" i="5"/>
  <c r="Q55" i="5"/>
  <c r="Q56" i="5"/>
  <c r="Q59" i="5"/>
  <c r="Q62" i="5"/>
  <c r="Q63" i="5"/>
  <c r="Q67" i="5"/>
  <c r="Q149" i="5"/>
  <c r="Q150" i="5"/>
  <c r="Q151" i="5"/>
  <c r="Q68" i="5"/>
  <c r="Q69" i="5"/>
  <c r="Q71" i="5"/>
  <c r="Q72" i="5"/>
  <c r="Q73" i="5"/>
  <c r="Q74" i="5"/>
  <c r="Q123" i="5"/>
  <c r="Q88" i="5"/>
  <c r="Q89" i="5"/>
  <c r="Q90" i="5"/>
  <c r="Q91" i="5"/>
  <c r="Q93" i="5"/>
  <c r="Q94" i="5"/>
  <c r="Q95" i="5"/>
  <c r="Q2" i="5"/>
  <c r="Q105" i="5"/>
  <c r="Q97" i="5"/>
  <c r="Q98" i="5"/>
  <c r="Q99" i="5"/>
  <c r="Q100" i="5"/>
  <c r="Q101" i="5"/>
  <c r="Q102" i="5"/>
  <c r="Q125" i="5"/>
  <c r="Q126" i="5"/>
  <c r="Q128" i="5"/>
  <c r="Q133" i="5"/>
  <c r="Q4" i="5"/>
  <c r="Q49" i="5"/>
  <c r="Q143" i="5"/>
  <c r="Q144" i="5"/>
  <c r="Q53" i="5"/>
  <c r="Q153" i="5"/>
  <c r="Q154" i="5"/>
  <c r="Q155" i="5"/>
  <c r="Q156" i="5"/>
  <c r="Q166" i="5"/>
  <c r="Q167" i="5"/>
  <c r="Q168" i="5"/>
  <c r="Q169" i="5"/>
  <c r="Q170" i="5"/>
  <c r="Q171" i="5"/>
  <c r="Q173" i="5"/>
  <c r="Q183" i="5"/>
  <c r="Q184" i="5"/>
  <c r="Q185" i="5"/>
  <c r="Q186" i="5"/>
  <c r="Q187" i="5"/>
  <c r="Q188" i="5"/>
  <c r="Q189" i="5"/>
  <c r="Q190" i="5"/>
  <c r="Q191" i="5"/>
  <c r="Q203" i="5"/>
  <c r="Q142" i="5"/>
  <c r="Q60" i="5"/>
  <c r="Q61" i="5"/>
  <c r="Q141" i="5"/>
  <c r="Q162" i="5"/>
  <c r="Q206" i="5"/>
  <c r="Q207" i="5"/>
  <c r="Q209" i="5"/>
  <c r="Q208" i="5"/>
  <c r="Q216" i="5"/>
  <c r="Q219" i="5"/>
  <c r="Q215" i="5"/>
  <c r="Q6" i="5"/>
  <c r="Q8" i="5"/>
  <c r="Q9" i="5"/>
  <c r="Q10" i="5"/>
  <c r="Q16" i="5"/>
  <c r="Q39" i="5"/>
  <c r="Q40" i="5"/>
  <c r="Q42" i="5"/>
  <c r="Q28" i="5"/>
  <c r="Q57" i="5"/>
  <c r="Q75" i="5"/>
  <c r="Q112" i="5"/>
  <c r="Q113" i="5"/>
  <c r="Q114" i="5"/>
  <c r="Q117" i="5"/>
  <c r="Q164" i="5"/>
  <c r="Q217" i="5"/>
  <c r="Q220" i="5"/>
  <c r="Q225" i="5"/>
  <c r="Q226" i="5"/>
  <c r="Q76" i="5"/>
  <c r="Q77" i="5"/>
  <c r="Q78" i="5"/>
  <c r="Q79" i="5"/>
  <c r="Q80" i="5"/>
  <c r="Q85" i="5"/>
  <c r="Q87" i="5"/>
  <c r="Q7" i="5"/>
  <c r="Q11" i="5"/>
  <c r="Q199" i="5"/>
  <c r="Q43" i="5"/>
  <c r="Q27" i="5"/>
  <c r="Q34" i="5"/>
  <c r="Q37" i="5"/>
  <c r="Q51" i="5"/>
  <c r="Q58" i="5"/>
  <c r="Q64" i="5"/>
  <c r="Q65" i="5"/>
  <c r="Q70" i="5"/>
  <c r="Q152" i="5"/>
  <c r="Q96" i="5"/>
  <c r="Q103" i="5"/>
  <c r="Q104" i="5"/>
  <c r="Q106" i="5"/>
  <c r="Q107" i="5"/>
  <c r="Q108" i="5"/>
  <c r="Q109" i="5"/>
  <c r="Q110" i="5"/>
  <c r="Q111" i="5"/>
  <c r="Q116" i="5"/>
  <c r="Q118" i="5"/>
  <c r="Q119" i="5"/>
  <c r="Q120" i="5"/>
  <c r="Q121" i="5"/>
  <c r="Q122" i="5"/>
  <c r="Q129" i="5"/>
  <c r="Q130" i="5"/>
  <c r="Q131" i="5"/>
  <c r="Q124" i="5"/>
  <c r="Q127" i="5"/>
  <c r="Q132" i="5"/>
  <c r="Q134" i="5"/>
  <c r="Q135" i="5"/>
  <c r="Q138" i="5"/>
  <c r="Q3" i="5"/>
  <c r="Q48" i="5"/>
  <c r="Q137" i="5"/>
  <c r="Q139" i="5"/>
  <c r="Q140" i="5"/>
  <c r="Q146" i="5"/>
  <c r="Q147" i="5"/>
  <c r="Q145" i="5"/>
  <c r="Q54" i="5"/>
  <c r="Q148" i="5"/>
  <c r="Q200" i="5"/>
  <c r="Q157" i="5"/>
  <c r="Q158" i="5"/>
  <c r="Q159" i="5"/>
  <c r="Q160" i="5"/>
  <c r="Q161" i="5"/>
  <c r="Q165" i="5"/>
  <c r="Q172" i="5"/>
  <c r="Q174" i="5"/>
  <c r="Q175" i="5"/>
  <c r="Q176" i="5"/>
  <c r="Q177" i="5"/>
  <c r="Q178" i="5"/>
  <c r="Q179" i="5"/>
  <c r="Q192" i="5"/>
  <c r="Q38" i="5"/>
  <c r="Q18" i="5"/>
  <c r="Q195" i="5"/>
  <c r="Q196" i="5"/>
  <c r="Q197" i="5"/>
  <c r="Q198" i="5"/>
  <c r="Q202" i="5"/>
  <c r="Q204" i="5"/>
  <c r="Q205" i="5"/>
  <c r="Q210" i="5"/>
  <c r="Q211" i="5"/>
  <c r="Q213" i="5"/>
  <c r="Q214" i="5"/>
  <c r="Q218" i="5"/>
  <c r="Q221" i="5"/>
  <c r="Q223" i="5"/>
  <c r="Q224" i="5"/>
  <c r="Q229" i="5"/>
  <c r="Q13" i="5"/>
  <c r="Q15" i="5"/>
  <c r="Q45" i="5"/>
  <c r="Q19" i="5"/>
  <c r="Q22" i="5"/>
  <c r="Q23" i="5"/>
  <c r="Q25" i="5"/>
  <c r="Q26" i="5"/>
  <c r="Q92" i="5"/>
  <c r="Q29" i="5"/>
  <c r="Q115" i="5"/>
  <c r="Q5" i="5"/>
  <c r="Q136" i="5"/>
  <c r="Q163" i="5"/>
  <c r="Q180" i="5"/>
  <c r="Q181" i="5"/>
  <c r="Q182" i="5"/>
  <c r="Q201" i="5"/>
  <c r="Q212" i="5"/>
  <c r="Q222" i="5"/>
  <c r="Q230" i="5"/>
  <c r="Q227" i="5"/>
  <c r="Q228" i="5"/>
  <c r="Q81" i="5"/>
  <c r="C76" i="1"/>
  <c r="C77" i="1"/>
  <c r="C78" i="1"/>
  <c r="C79" i="1"/>
  <c r="C80" i="1"/>
  <c r="C81" i="1"/>
  <c r="C82" i="1"/>
  <c r="C83" i="1"/>
  <c r="C84" i="1"/>
  <c r="C85" i="1"/>
  <c r="C86" i="1"/>
  <c r="C87" i="1"/>
  <c r="C6" i="1"/>
  <c r="C7" i="1"/>
  <c r="C8" i="1"/>
  <c r="C9" i="1"/>
  <c r="C10" i="1"/>
  <c r="C11" i="1"/>
  <c r="C12" i="1"/>
  <c r="C13" i="1"/>
  <c r="C198" i="1"/>
  <c r="C14" i="1"/>
  <c r="C15" i="1"/>
  <c r="C16" i="1"/>
  <c r="C39" i="1"/>
  <c r="C40" i="1"/>
  <c r="C41" i="1"/>
  <c r="C42" i="1"/>
  <c r="C43" i="1"/>
  <c r="C44" i="1"/>
  <c r="C45" i="1"/>
  <c r="C46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6" i="1"/>
  <c r="C34" i="1"/>
  <c r="C35" i="1"/>
  <c r="C47" i="1"/>
  <c r="C192" i="1"/>
  <c r="C193" i="1"/>
  <c r="C50" i="1"/>
  <c r="C51" i="1"/>
  <c r="C52" i="1"/>
  <c r="C55" i="1"/>
  <c r="C56" i="1"/>
  <c r="C57" i="1"/>
  <c r="C58" i="1"/>
  <c r="C59" i="1"/>
  <c r="C62" i="1"/>
  <c r="C63" i="1"/>
  <c r="C64" i="1"/>
  <c r="C65" i="1"/>
  <c r="C66" i="1"/>
  <c r="C67" i="1"/>
  <c r="C149" i="1"/>
  <c r="C150" i="1"/>
  <c r="C151" i="1"/>
  <c r="C68" i="1"/>
  <c r="C69" i="1"/>
  <c r="C70" i="1"/>
  <c r="C71" i="1"/>
  <c r="C72" i="1"/>
  <c r="C73" i="1"/>
  <c r="C74" i="1"/>
  <c r="C75" i="1"/>
  <c r="C123" i="1"/>
  <c r="C88" i="1"/>
  <c r="C89" i="1"/>
  <c r="C90" i="1"/>
  <c r="C91" i="1"/>
  <c r="C92" i="1"/>
  <c r="C93" i="1"/>
  <c r="C94" i="1"/>
  <c r="C95" i="1"/>
  <c r="C28" i="1"/>
  <c r="C96" i="1"/>
  <c r="C103" i="1"/>
  <c r="C104" i="1"/>
  <c r="C105" i="1"/>
  <c r="C106" i="1"/>
  <c r="C107" i="1"/>
  <c r="C108" i="1"/>
  <c r="C109" i="1"/>
  <c r="C110" i="1"/>
  <c r="C111" i="1"/>
  <c r="C97" i="1"/>
  <c r="C98" i="1"/>
  <c r="C99" i="1"/>
  <c r="C100" i="1"/>
  <c r="C101" i="1"/>
  <c r="C102" i="1"/>
  <c r="C112" i="1"/>
  <c r="C113" i="1"/>
  <c r="C114" i="1"/>
  <c r="C116" i="1"/>
  <c r="C117" i="1"/>
  <c r="C118" i="1"/>
  <c r="C119" i="1"/>
  <c r="C120" i="1"/>
  <c r="C121" i="1"/>
  <c r="C122" i="1"/>
  <c r="C129" i="1"/>
  <c r="C130" i="1"/>
  <c r="C131" i="1"/>
  <c r="C115" i="1"/>
  <c r="C124" i="1"/>
  <c r="C125" i="1"/>
  <c r="C126" i="1"/>
  <c r="C127" i="1"/>
  <c r="C128" i="1"/>
  <c r="C132" i="1"/>
  <c r="C133" i="1"/>
  <c r="C134" i="1"/>
  <c r="C135" i="1"/>
  <c r="C138" i="1"/>
  <c r="C2" i="1"/>
  <c r="C3" i="1"/>
  <c r="C4" i="1"/>
  <c r="C48" i="1"/>
  <c r="C49" i="1"/>
  <c r="C136" i="1"/>
  <c r="C137" i="1"/>
  <c r="C139" i="1"/>
  <c r="C140" i="1"/>
  <c r="C143" i="1"/>
  <c r="C144" i="1"/>
  <c r="C146" i="1"/>
  <c r="C147" i="1"/>
  <c r="C145" i="1"/>
  <c r="C54" i="1"/>
  <c r="C53" i="1"/>
  <c r="C148" i="1"/>
  <c r="C152" i="1"/>
  <c r="C153" i="1"/>
  <c r="C154" i="1"/>
  <c r="C199" i="1"/>
  <c r="C155" i="1"/>
  <c r="C156" i="1"/>
  <c r="C157" i="1"/>
  <c r="C158" i="1"/>
  <c r="C159" i="1"/>
  <c r="C160" i="1"/>
  <c r="C162" i="1"/>
  <c r="C165" i="1"/>
  <c r="C166" i="1"/>
  <c r="C167" i="1"/>
  <c r="C168" i="1"/>
  <c r="C169" i="1"/>
  <c r="C170" i="1"/>
  <c r="C163" i="1"/>
  <c r="C164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37" i="1"/>
  <c r="C38" i="1"/>
  <c r="C17" i="1"/>
  <c r="C194" i="1"/>
  <c r="C195" i="1"/>
  <c r="C196" i="1"/>
  <c r="C197" i="1"/>
  <c r="C200" i="1"/>
  <c r="C201" i="1"/>
  <c r="C202" i="1"/>
  <c r="C142" i="1"/>
  <c r="C60" i="1"/>
  <c r="C61" i="1"/>
  <c r="C141" i="1"/>
  <c r="C161" i="1"/>
  <c r="C203" i="1"/>
  <c r="C204" i="1"/>
  <c r="C205" i="1"/>
  <c r="C206" i="1"/>
  <c r="C207" i="1"/>
  <c r="C208" i="1"/>
  <c r="C209" i="1"/>
  <c r="C210" i="1"/>
  <c r="C211" i="1"/>
  <c r="C212" i="1"/>
  <c r="C216" i="1"/>
  <c r="C214" i="1"/>
  <c r="C215" i="1"/>
  <c r="C217" i="1"/>
  <c r="C218" i="1"/>
  <c r="C219" i="1"/>
  <c r="C213" i="1"/>
  <c r="C220" i="1"/>
  <c r="C221" i="1"/>
  <c r="C222" i="1"/>
  <c r="C223" i="1"/>
  <c r="C224" i="1"/>
  <c r="C228" i="1"/>
  <c r="C225" i="1"/>
  <c r="C226" i="1"/>
  <c r="C227" i="1"/>
  <c r="C5" i="1"/>
  <c r="B76" i="1"/>
  <c r="B77" i="1"/>
  <c r="B78" i="1"/>
  <c r="B79" i="1"/>
  <c r="B80" i="1"/>
  <c r="B81" i="1"/>
  <c r="B82" i="1"/>
  <c r="B83" i="1"/>
  <c r="B84" i="1"/>
  <c r="B85" i="1"/>
  <c r="B86" i="1"/>
  <c r="B87" i="1"/>
  <c r="B6" i="1"/>
  <c r="B7" i="1"/>
  <c r="B8" i="1"/>
  <c r="B9" i="1"/>
  <c r="B10" i="1"/>
  <c r="B11" i="1"/>
  <c r="B12" i="1"/>
  <c r="B13" i="1"/>
  <c r="B198" i="1"/>
  <c r="B14" i="1"/>
  <c r="B15" i="1"/>
  <c r="B16" i="1"/>
  <c r="B39" i="1"/>
  <c r="B40" i="1"/>
  <c r="B41" i="1"/>
  <c r="B42" i="1"/>
  <c r="B43" i="1"/>
  <c r="B44" i="1"/>
  <c r="B45" i="1"/>
  <c r="B46" i="1"/>
  <c r="B18" i="1"/>
  <c r="B19" i="1"/>
  <c r="B20" i="1"/>
  <c r="B21" i="1"/>
  <c r="B22" i="1"/>
  <c r="B23" i="1"/>
  <c r="B24" i="1"/>
  <c r="B25" i="1"/>
  <c r="B26" i="1"/>
  <c r="B27" i="1"/>
  <c r="B29" i="1"/>
  <c r="B30" i="1"/>
  <c r="B31" i="1"/>
  <c r="B32" i="1"/>
  <c r="B33" i="1"/>
  <c r="B36" i="1"/>
  <c r="B34" i="1"/>
  <c r="B35" i="1"/>
  <c r="B47" i="1"/>
  <c r="B192" i="1"/>
  <c r="B193" i="1"/>
  <c r="B50" i="1"/>
  <c r="B51" i="1"/>
  <c r="B52" i="1"/>
  <c r="B55" i="1"/>
  <c r="B56" i="1"/>
  <c r="B57" i="1"/>
  <c r="B58" i="1"/>
  <c r="B59" i="1"/>
  <c r="B62" i="1"/>
  <c r="B63" i="1"/>
  <c r="B64" i="1"/>
  <c r="B65" i="1"/>
  <c r="B66" i="1"/>
  <c r="B67" i="1"/>
  <c r="B149" i="1"/>
  <c r="B150" i="1"/>
  <c r="B151" i="1"/>
  <c r="B68" i="1"/>
  <c r="B69" i="1"/>
  <c r="B70" i="1"/>
  <c r="B71" i="1"/>
  <c r="B72" i="1"/>
  <c r="B73" i="1"/>
  <c r="B74" i="1"/>
  <c r="B75" i="1"/>
  <c r="B123" i="1"/>
  <c r="B88" i="1"/>
  <c r="B89" i="1"/>
  <c r="B90" i="1"/>
  <c r="B91" i="1"/>
  <c r="B92" i="1"/>
  <c r="B93" i="1"/>
  <c r="B94" i="1"/>
  <c r="B95" i="1"/>
  <c r="B28" i="1"/>
  <c r="B96" i="1"/>
  <c r="B103" i="1"/>
  <c r="B104" i="1"/>
  <c r="B105" i="1"/>
  <c r="B106" i="1"/>
  <c r="B107" i="1"/>
  <c r="B108" i="1"/>
  <c r="B109" i="1"/>
  <c r="B110" i="1"/>
  <c r="B111" i="1"/>
  <c r="B97" i="1"/>
  <c r="B98" i="1"/>
  <c r="B99" i="1"/>
  <c r="B100" i="1"/>
  <c r="B101" i="1"/>
  <c r="B102" i="1"/>
  <c r="B112" i="1"/>
  <c r="B113" i="1"/>
  <c r="B114" i="1"/>
  <c r="B116" i="1"/>
  <c r="B117" i="1"/>
  <c r="B118" i="1"/>
  <c r="B119" i="1"/>
  <c r="B120" i="1"/>
  <c r="B121" i="1"/>
  <c r="B122" i="1"/>
  <c r="B129" i="1"/>
  <c r="B130" i="1"/>
  <c r="B131" i="1"/>
  <c r="B115" i="1"/>
  <c r="B124" i="1"/>
  <c r="B125" i="1"/>
  <c r="B126" i="1"/>
  <c r="B127" i="1"/>
  <c r="B128" i="1"/>
  <c r="B132" i="1"/>
  <c r="B133" i="1"/>
  <c r="B134" i="1"/>
  <c r="B135" i="1"/>
  <c r="B138" i="1"/>
  <c r="B2" i="1"/>
  <c r="B3" i="1"/>
  <c r="B4" i="1"/>
  <c r="B48" i="1"/>
  <c r="B49" i="1"/>
  <c r="B136" i="1"/>
  <c r="B137" i="1"/>
  <c r="B139" i="1"/>
  <c r="B140" i="1"/>
  <c r="B143" i="1"/>
  <c r="B144" i="1"/>
  <c r="B146" i="1"/>
  <c r="B147" i="1"/>
  <c r="B145" i="1"/>
  <c r="B54" i="1"/>
  <c r="B53" i="1"/>
  <c r="B148" i="1"/>
  <c r="B152" i="1"/>
  <c r="B153" i="1"/>
  <c r="B154" i="1"/>
  <c r="B199" i="1"/>
  <c r="B155" i="1"/>
  <c r="B156" i="1"/>
  <c r="B157" i="1"/>
  <c r="B158" i="1"/>
  <c r="B159" i="1"/>
  <c r="B160" i="1"/>
  <c r="B162" i="1"/>
  <c r="B165" i="1"/>
  <c r="B166" i="1"/>
  <c r="B167" i="1"/>
  <c r="B168" i="1"/>
  <c r="B169" i="1"/>
  <c r="B170" i="1"/>
  <c r="B163" i="1"/>
  <c r="B164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37" i="1"/>
  <c r="B38" i="1"/>
  <c r="B17" i="1"/>
  <c r="B194" i="1"/>
  <c r="B195" i="1"/>
  <c r="B196" i="1"/>
  <c r="B197" i="1"/>
  <c r="B200" i="1"/>
  <c r="B201" i="1"/>
  <c r="B202" i="1"/>
  <c r="B142" i="1"/>
  <c r="B60" i="1"/>
  <c r="B61" i="1"/>
  <c r="B141" i="1"/>
  <c r="B161" i="1"/>
  <c r="B203" i="1"/>
  <c r="B204" i="1"/>
  <c r="B205" i="1"/>
  <c r="B206" i="1"/>
  <c r="B207" i="1"/>
  <c r="B208" i="1"/>
  <c r="B209" i="1"/>
  <c r="B210" i="1"/>
  <c r="B211" i="1"/>
  <c r="B212" i="1"/>
  <c r="B216" i="1"/>
  <c r="B214" i="1"/>
  <c r="B215" i="1"/>
  <c r="B217" i="1"/>
  <c r="B218" i="1"/>
  <c r="B219" i="1"/>
  <c r="B213" i="1"/>
  <c r="B220" i="1"/>
  <c r="B221" i="1"/>
  <c r="B222" i="1"/>
  <c r="B223" i="1"/>
  <c r="B224" i="1"/>
  <c r="B228" i="1"/>
  <c r="B225" i="1"/>
  <c r="B226" i="1"/>
  <c r="B227" i="1"/>
  <c r="B5" i="1"/>
  <c r="O51" i="1"/>
  <c r="O70" i="1"/>
  <c r="O71" i="1"/>
  <c r="O52" i="1"/>
  <c r="AA3" i="1"/>
  <c r="Z3" i="1" s="1"/>
  <c r="AA4" i="1"/>
  <c r="Z4" i="1" s="1"/>
  <c r="AA5" i="1"/>
  <c r="Z5" i="1" s="1"/>
  <c r="AA6" i="1"/>
  <c r="Z6" i="1" s="1"/>
  <c r="AA7" i="1"/>
  <c r="Z7" i="1" s="1"/>
  <c r="AA8" i="1"/>
  <c r="Z8" i="1" s="1"/>
  <c r="AA9" i="1"/>
  <c r="Z9" i="1" s="1"/>
  <c r="AA10" i="1"/>
  <c r="AA11" i="1"/>
  <c r="Z11" i="1" s="1"/>
  <c r="AA12" i="1"/>
  <c r="Z12" i="1" s="1"/>
  <c r="AA13" i="1"/>
  <c r="Z13" i="1" s="1"/>
  <c r="AA14" i="1"/>
  <c r="Z14" i="1" s="1"/>
  <c r="AA15" i="1"/>
  <c r="Z15" i="1" s="1"/>
  <c r="AA16" i="1"/>
  <c r="AA17" i="1"/>
  <c r="Z17" i="1" s="1"/>
  <c r="AA18" i="1"/>
  <c r="Z18" i="1" s="1"/>
  <c r="AA19" i="1"/>
  <c r="Z19" i="1" s="1"/>
  <c r="AA20" i="1"/>
  <c r="Z20" i="1" s="1"/>
  <c r="AA21" i="1"/>
  <c r="Z21" i="1" s="1"/>
  <c r="AA22" i="1"/>
  <c r="Z22" i="1" s="1"/>
  <c r="AA23" i="1"/>
  <c r="Z23" i="1" s="1"/>
  <c r="AA24" i="1"/>
  <c r="Z24" i="1" s="1"/>
  <c r="AA25" i="1"/>
  <c r="Z25" i="1" s="1"/>
  <c r="AA26" i="1"/>
  <c r="Z26" i="1" s="1"/>
  <c r="AA27" i="1"/>
  <c r="Z27" i="1" s="1"/>
  <c r="AA28" i="1"/>
  <c r="Z28" i="1" s="1"/>
  <c r="AA29" i="1"/>
  <c r="Z29" i="1" s="1"/>
  <c r="AA30" i="1"/>
  <c r="Z30" i="1" s="1"/>
  <c r="AA31" i="1"/>
  <c r="Z31" i="1" s="1"/>
  <c r="AA32" i="1"/>
  <c r="Z32" i="1" s="1"/>
  <c r="AA33" i="1"/>
  <c r="Z33" i="1" s="1"/>
  <c r="AA34" i="1"/>
  <c r="Z34" i="1" s="1"/>
  <c r="AA35" i="1"/>
  <c r="Z35" i="1" s="1"/>
  <c r="AA36" i="1"/>
  <c r="Z36" i="1" s="1"/>
  <c r="AA37" i="1"/>
  <c r="Z37" i="1" s="1"/>
  <c r="AA38" i="1"/>
  <c r="Z38" i="1" s="1"/>
  <c r="AA39" i="1"/>
  <c r="Z39" i="1" s="1"/>
  <c r="AA40" i="1"/>
  <c r="Z40" i="1" s="1"/>
  <c r="AA41" i="1"/>
  <c r="Z41" i="1" s="1"/>
  <c r="AA42" i="1"/>
  <c r="Z42" i="1" s="1"/>
  <c r="AA43" i="1"/>
  <c r="Z43" i="1" s="1"/>
  <c r="AA44" i="1"/>
  <c r="AA45" i="1"/>
  <c r="Z45" i="1" s="1"/>
  <c r="AA46" i="1"/>
  <c r="Z46" i="1" s="1"/>
  <c r="AA47" i="1"/>
  <c r="Z47" i="1" s="1"/>
  <c r="AA48" i="1"/>
  <c r="AA49" i="1"/>
  <c r="Z49" i="1" s="1"/>
  <c r="AA50" i="1"/>
  <c r="Z50" i="1" s="1"/>
  <c r="AA51" i="1"/>
  <c r="Z51" i="1" s="1"/>
  <c r="AA52" i="1"/>
  <c r="Z52" i="1" s="1"/>
  <c r="AA53" i="1"/>
  <c r="Z53" i="1" s="1"/>
  <c r="AA54" i="1"/>
  <c r="Z54" i="1" s="1"/>
  <c r="AA55" i="1"/>
  <c r="Z55" i="1" s="1"/>
  <c r="AA56" i="1"/>
  <c r="Z56" i="1" s="1"/>
  <c r="AA57" i="1"/>
  <c r="Z57" i="1" s="1"/>
  <c r="AA58" i="1"/>
  <c r="Z58" i="1" s="1"/>
  <c r="AA59" i="1"/>
  <c r="Z59" i="1" s="1"/>
  <c r="AA60" i="1"/>
  <c r="Z60" i="1" s="1"/>
  <c r="AA61" i="1"/>
  <c r="Z61" i="1" s="1"/>
  <c r="AA62" i="1"/>
  <c r="Z62" i="1" s="1"/>
  <c r="AA63" i="1"/>
  <c r="Z63" i="1" s="1"/>
  <c r="AA64" i="1"/>
  <c r="Z64" i="1" s="1"/>
  <c r="AA65" i="1"/>
  <c r="Z65" i="1" s="1"/>
  <c r="AA66" i="1"/>
  <c r="Z66" i="1" s="1"/>
  <c r="AA67" i="1"/>
  <c r="Z67" i="1" s="1"/>
  <c r="AA68" i="1"/>
  <c r="Z68" i="1" s="1"/>
  <c r="AA69" i="1"/>
  <c r="Z69" i="1" s="1"/>
  <c r="AA70" i="1"/>
  <c r="Z70" i="1" s="1"/>
  <c r="AA71" i="1"/>
  <c r="Z71" i="1" s="1"/>
  <c r="AA72" i="1"/>
  <c r="AA73" i="1"/>
  <c r="Z73" i="1" s="1"/>
  <c r="AA74" i="1"/>
  <c r="Z74" i="1" s="1"/>
  <c r="AA75" i="1"/>
  <c r="AA76" i="1"/>
  <c r="Z76" i="1" s="1"/>
  <c r="AA77" i="1"/>
  <c r="Z77" i="1" s="1"/>
  <c r="AA78" i="1"/>
  <c r="Z78" i="1" s="1"/>
  <c r="AA79" i="1"/>
  <c r="Z79" i="1" s="1"/>
  <c r="AA80" i="1"/>
  <c r="Z80" i="1" s="1"/>
  <c r="AA81" i="1"/>
  <c r="Z81" i="1" s="1"/>
  <c r="AA82" i="1"/>
  <c r="Z82" i="1" s="1"/>
  <c r="AA83" i="1"/>
  <c r="Z83" i="1" s="1"/>
  <c r="AA84" i="1"/>
  <c r="Z84" i="1" s="1"/>
  <c r="AA85" i="1"/>
  <c r="Z85" i="1" s="1"/>
  <c r="AA86" i="1"/>
  <c r="Z86" i="1" s="1"/>
  <c r="AA87" i="1"/>
  <c r="Z87" i="1" s="1"/>
  <c r="AA88" i="1"/>
  <c r="Z88" i="1" s="1"/>
  <c r="AA89" i="1"/>
  <c r="Z89" i="1" s="1"/>
  <c r="AA90" i="1"/>
  <c r="Z90" i="1" s="1"/>
  <c r="AA91" i="1"/>
  <c r="Z91" i="1" s="1"/>
  <c r="AA92" i="1"/>
  <c r="Z92" i="1" s="1"/>
  <c r="AA93" i="1"/>
  <c r="Z93" i="1" s="1"/>
  <c r="AA94" i="1"/>
  <c r="AA95" i="1"/>
  <c r="Z95" i="1" s="1"/>
  <c r="AA96" i="1"/>
  <c r="Z96" i="1" s="1"/>
  <c r="AA97" i="1"/>
  <c r="Z97" i="1" s="1"/>
  <c r="AA98" i="1"/>
  <c r="Z98" i="1" s="1"/>
  <c r="AA99" i="1"/>
  <c r="Z99" i="1" s="1"/>
  <c r="AA100" i="1"/>
  <c r="Z100" i="1" s="1"/>
  <c r="AA101" i="1"/>
  <c r="Z101" i="1" s="1"/>
  <c r="AA102" i="1"/>
  <c r="AA103" i="1"/>
  <c r="Z103" i="1" s="1"/>
  <c r="AA104" i="1"/>
  <c r="Z104" i="1" s="1"/>
  <c r="AA105" i="1"/>
  <c r="Z105" i="1" s="1"/>
  <c r="AA106" i="1"/>
  <c r="Z106" i="1" s="1"/>
  <c r="AA107" i="1"/>
  <c r="Z107" i="1" s="1"/>
  <c r="AA108" i="1"/>
  <c r="Z108" i="1" s="1"/>
  <c r="AA109" i="1"/>
  <c r="Z109" i="1" s="1"/>
  <c r="AA110" i="1"/>
  <c r="AA111" i="1"/>
  <c r="Z111" i="1" s="1"/>
  <c r="AA112" i="1"/>
  <c r="Z112" i="1" s="1"/>
  <c r="AA113" i="1"/>
  <c r="Z113" i="1" s="1"/>
  <c r="AA114" i="1"/>
  <c r="Z114" i="1" s="1"/>
  <c r="AA115" i="1"/>
  <c r="Z115" i="1" s="1"/>
  <c r="AA116" i="1"/>
  <c r="Z116" i="1" s="1"/>
  <c r="AA117" i="1"/>
  <c r="Z117" i="1" s="1"/>
  <c r="AA118" i="1"/>
  <c r="AA119" i="1"/>
  <c r="AA120" i="1"/>
  <c r="AA121" i="1"/>
  <c r="Z121" i="1" s="1"/>
  <c r="AA122" i="1"/>
  <c r="AA123" i="1"/>
  <c r="Z123" i="1" s="1"/>
  <c r="AA124" i="1"/>
  <c r="AA125" i="1"/>
  <c r="Z125" i="1" s="1"/>
  <c r="AA126" i="1"/>
  <c r="Z126" i="1" s="1"/>
  <c r="AA127" i="1"/>
  <c r="Z127" i="1" s="1"/>
  <c r="AA128" i="1"/>
  <c r="Z128" i="1" s="1"/>
  <c r="AA129" i="1"/>
  <c r="Z129" i="1" s="1"/>
  <c r="AA130" i="1"/>
  <c r="Z130" i="1" s="1"/>
  <c r="AA131" i="1"/>
  <c r="Z131" i="1" s="1"/>
  <c r="AA132" i="1"/>
  <c r="Z132" i="1" s="1"/>
  <c r="AA133" i="1"/>
  <c r="Z133" i="1" s="1"/>
  <c r="AA134" i="1"/>
  <c r="Z134" i="1" s="1"/>
  <c r="AA135" i="1"/>
  <c r="Z135" i="1" s="1"/>
  <c r="AA136" i="1"/>
  <c r="Z136" i="1" s="1"/>
  <c r="AA137" i="1"/>
  <c r="Z137" i="1" s="1"/>
  <c r="AA138" i="1"/>
  <c r="Z138" i="1" s="1"/>
  <c r="AA139" i="1"/>
  <c r="Z139" i="1" s="1"/>
  <c r="AA140" i="1"/>
  <c r="Z140" i="1" s="1"/>
  <c r="AA141" i="1"/>
  <c r="Z141" i="1" s="1"/>
  <c r="AA142" i="1"/>
  <c r="AA143" i="1"/>
  <c r="Z143" i="1" s="1"/>
  <c r="AA144" i="1"/>
  <c r="Z144" i="1" s="1"/>
  <c r="AA145" i="1"/>
  <c r="Z145" i="1" s="1"/>
  <c r="AA146" i="1"/>
  <c r="Z146" i="1" s="1"/>
  <c r="AA147" i="1"/>
  <c r="Z147" i="1" s="1"/>
  <c r="AA148" i="1"/>
  <c r="Z148" i="1" s="1"/>
  <c r="AA149" i="1"/>
  <c r="Z149" i="1" s="1"/>
  <c r="AA150" i="1"/>
  <c r="Z150" i="1" s="1"/>
  <c r="AA151" i="1"/>
  <c r="Z151" i="1" s="1"/>
  <c r="AA152" i="1"/>
  <c r="Z152" i="1" s="1"/>
  <c r="AA153" i="1"/>
  <c r="Z153" i="1" s="1"/>
  <c r="AA154" i="1"/>
  <c r="Z154" i="1" s="1"/>
  <c r="AA155" i="1"/>
  <c r="Z155" i="1" s="1"/>
  <c r="AA156" i="1"/>
  <c r="Z156" i="1" s="1"/>
  <c r="AA157" i="1"/>
  <c r="Z157" i="1" s="1"/>
  <c r="AA158" i="1"/>
  <c r="Z158" i="1" s="1"/>
  <c r="AA159" i="1"/>
  <c r="Z159" i="1" s="1"/>
  <c r="AA160" i="1"/>
  <c r="Z160" i="1" s="1"/>
  <c r="AA161" i="1"/>
  <c r="Z161" i="1" s="1"/>
  <c r="AA162" i="1"/>
  <c r="Z162" i="1" s="1"/>
  <c r="AA163" i="1"/>
  <c r="Z163" i="1" s="1"/>
  <c r="AA164" i="1"/>
  <c r="Z164" i="1" s="1"/>
  <c r="AA165" i="1"/>
  <c r="Z165" i="1" s="1"/>
  <c r="AA166" i="1"/>
  <c r="Z166" i="1" s="1"/>
  <c r="AA167" i="1"/>
  <c r="Z167" i="1" s="1"/>
  <c r="AA168" i="1"/>
  <c r="Z168" i="1" s="1"/>
  <c r="AA169" i="1"/>
  <c r="Z169" i="1" s="1"/>
  <c r="AA170" i="1"/>
  <c r="AA171" i="1"/>
  <c r="AA172" i="1"/>
  <c r="Z172" i="1" s="1"/>
  <c r="AA173" i="1"/>
  <c r="Z173" i="1" s="1"/>
  <c r="AA174" i="1"/>
  <c r="Z174" i="1" s="1"/>
  <c r="AA175" i="1"/>
  <c r="Z175" i="1" s="1"/>
  <c r="AA176" i="1"/>
  <c r="Z176" i="1" s="1"/>
  <c r="AA177" i="1"/>
  <c r="Z177" i="1" s="1"/>
  <c r="AA178" i="1"/>
  <c r="Z178" i="1" s="1"/>
  <c r="AA179" i="1"/>
  <c r="Z179" i="1" s="1"/>
  <c r="AA180" i="1"/>
  <c r="Z180" i="1" s="1"/>
  <c r="AA181" i="1"/>
  <c r="Z181" i="1" s="1"/>
  <c r="AA182" i="1"/>
  <c r="Z182" i="1" s="1"/>
  <c r="AA183" i="1"/>
  <c r="Z183" i="1" s="1"/>
  <c r="AA184" i="1"/>
  <c r="Z184" i="1" s="1"/>
  <c r="AA185" i="1"/>
  <c r="Z185" i="1" s="1"/>
  <c r="AA186" i="1"/>
  <c r="Z186" i="1" s="1"/>
  <c r="AA187" i="1"/>
  <c r="Z187" i="1" s="1"/>
  <c r="AA188" i="1"/>
  <c r="Z188" i="1" s="1"/>
  <c r="AA189" i="1"/>
  <c r="Z189" i="1" s="1"/>
  <c r="AA190" i="1"/>
  <c r="Z190" i="1" s="1"/>
  <c r="AA191" i="1"/>
  <c r="Z191" i="1" s="1"/>
  <c r="AA192" i="1"/>
  <c r="Z192" i="1" s="1"/>
  <c r="AA193" i="1"/>
  <c r="Z193" i="1" s="1"/>
  <c r="AA194" i="1"/>
  <c r="Z194" i="1" s="1"/>
  <c r="AA195" i="1"/>
  <c r="Z195" i="1" s="1"/>
  <c r="AA196" i="1"/>
  <c r="Z196" i="1" s="1"/>
  <c r="AA197" i="1"/>
  <c r="AA198" i="1"/>
  <c r="Z198" i="1" s="1"/>
  <c r="AA199" i="1"/>
  <c r="Z199" i="1" s="1"/>
  <c r="AA200" i="1"/>
  <c r="Z200" i="1" s="1"/>
  <c r="AA201" i="1"/>
  <c r="Z201" i="1" s="1"/>
  <c r="AA202" i="1"/>
  <c r="Z202" i="1" s="1"/>
  <c r="AA203" i="1"/>
  <c r="Z203" i="1" s="1"/>
  <c r="AA204" i="1"/>
  <c r="Z204" i="1" s="1"/>
  <c r="AA205" i="1"/>
  <c r="AA206" i="1"/>
  <c r="Z206" i="1" s="1"/>
  <c r="AA207" i="1"/>
  <c r="Z207" i="1" s="1"/>
  <c r="AA208" i="1"/>
  <c r="Z208" i="1" s="1"/>
  <c r="AA209" i="1"/>
  <c r="AA210" i="1"/>
  <c r="Z210" i="1" s="1"/>
  <c r="AA211" i="1"/>
  <c r="Z211" i="1" s="1"/>
  <c r="AA212" i="1"/>
  <c r="Z212" i="1" s="1"/>
  <c r="AA213" i="1"/>
  <c r="Z213" i="1" s="1"/>
  <c r="AA214" i="1"/>
  <c r="Z214" i="1" s="1"/>
  <c r="AA215" i="1"/>
  <c r="Z215" i="1" s="1"/>
  <c r="AA216" i="1"/>
  <c r="Z216" i="1" s="1"/>
  <c r="AA217" i="1"/>
  <c r="AA218" i="1"/>
  <c r="Z218" i="1" s="1"/>
  <c r="AA219" i="1"/>
  <c r="AA220" i="1"/>
  <c r="Z220" i="1" s="1"/>
  <c r="AA221" i="1"/>
  <c r="Z221" i="1" s="1"/>
  <c r="AA222" i="1"/>
  <c r="Z222" i="1" s="1"/>
  <c r="AA223" i="1"/>
  <c r="Z223" i="1" s="1"/>
  <c r="AA224" i="1"/>
  <c r="Z224" i="1" s="1"/>
  <c r="AA225" i="1"/>
  <c r="Z225" i="1" s="1"/>
  <c r="AA226" i="1"/>
  <c r="Z226" i="1" s="1"/>
  <c r="AA227" i="1"/>
  <c r="Z227" i="1" s="1"/>
  <c r="AA228" i="1"/>
  <c r="Z228" i="1" s="1"/>
  <c r="AA2" i="1"/>
  <c r="AB70" i="1"/>
  <c r="AB27" i="1"/>
  <c r="AB113" i="1"/>
  <c r="AB194" i="1"/>
  <c r="AB112" i="1"/>
  <c r="AB114" i="1"/>
  <c r="AB75" i="1"/>
  <c r="AB134" i="1"/>
  <c r="AB135" i="1"/>
  <c r="AB36" i="1"/>
  <c r="AB148" i="1"/>
  <c r="AB107" i="1"/>
  <c r="AB108" i="1"/>
  <c r="AB24" i="1"/>
  <c r="AB17" i="1"/>
  <c r="AB58" i="1"/>
  <c r="AB3" i="1"/>
  <c r="AB222" i="1"/>
  <c r="AB179" i="1"/>
  <c r="AB220" i="1"/>
  <c r="AB104" i="1"/>
  <c r="AB10" i="1"/>
  <c r="AB44" i="1"/>
  <c r="AB118" i="1"/>
  <c r="AB120" i="1"/>
  <c r="AB122" i="1"/>
  <c r="AB168" i="1"/>
  <c r="AB121" i="1"/>
  <c r="AB165" i="1"/>
  <c r="AB98" i="1"/>
  <c r="AB167" i="1"/>
  <c r="AB96" i="1"/>
  <c r="AB47" i="1"/>
  <c r="AB212" i="1"/>
  <c r="AB173" i="1"/>
  <c r="AB177" i="1"/>
  <c r="AB174" i="1"/>
  <c r="AB176" i="1"/>
  <c r="AB110" i="1"/>
  <c r="AB43" i="1"/>
  <c r="AB25" i="1"/>
  <c r="AB26" i="1"/>
  <c r="AB46" i="1"/>
  <c r="AB223" i="1"/>
  <c r="AB33" i="1"/>
  <c r="AB109" i="1"/>
  <c r="AB9" i="1"/>
  <c r="AB45" i="1"/>
  <c r="AB215" i="1"/>
  <c r="AB39" i="1"/>
  <c r="AB102" i="1"/>
  <c r="AB119" i="1"/>
  <c r="AB170" i="1"/>
  <c r="AB209" i="1"/>
  <c r="AB219" i="1"/>
  <c r="AB169" i="1"/>
  <c r="AB6" i="1"/>
  <c r="AB99" i="1"/>
  <c r="AB210" i="1"/>
  <c r="AB218" i="1"/>
  <c r="AB100" i="1"/>
  <c r="AB97" i="1"/>
  <c r="AB8" i="1"/>
  <c r="AB226" i="1"/>
  <c r="AB211" i="1"/>
  <c r="AB213" i="1"/>
  <c r="AB63" i="1"/>
  <c r="AB22" i="1"/>
  <c r="AB40" i="1"/>
  <c r="AB41" i="1"/>
  <c r="AB7" i="1"/>
  <c r="AB175" i="1"/>
  <c r="AB42" i="1"/>
  <c r="AB28" i="1"/>
  <c r="AB150" i="1"/>
  <c r="AB152" i="1"/>
  <c r="AB51" i="1"/>
  <c r="AB79" i="1"/>
  <c r="AB156" i="1"/>
  <c r="AB5" i="1"/>
  <c r="AB141" i="1"/>
  <c r="AB80" i="1"/>
  <c r="AB76" i="1"/>
  <c r="AB78" i="1"/>
  <c r="AB87" i="1"/>
  <c r="AB147" i="1"/>
  <c r="AB131" i="1"/>
  <c r="AB162" i="1"/>
  <c r="AB50" i="1"/>
  <c r="AB146" i="1"/>
  <c r="AB129" i="1"/>
  <c r="AB203" i="1"/>
  <c r="AB133" i="1"/>
  <c r="AB105" i="1"/>
  <c r="AB130" i="1"/>
  <c r="AB204" i="1"/>
  <c r="AB103" i="1"/>
  <c r="AB55" i="1"/>
  <c r="AB140" i="1"/>
  <c r="AB224" i="1"/>
  <c r="AB139" i="1"/>
  <c r="AB164" i="1"/>
  <c r="AB228" i="1"/>
  <c r="AB216" i="1"/>
  <c r="AB123" i="1"/>
  <c r="AB117" i="1"/>
  <c r="AB116" i="1"/>
  <c r="AB191" i="1"/>
  <c r="AB106" i="1"/>
  <c r="AB157" i="1"/>
  <c r="AB4" i="1"/>
  <c r="AB181" i="1"/>
  <c r="AB13" i="1"/>
  <c r="AB12" i="1"/>
  <c r="AB159" i="1"/>
  <c r="AB65" i="1"/>
  <c r="AB225" i="1"/>
  <c r="AB163" i="1"/>
  <c r="AB49" i="1"/>
  <c r="AB18" i="1"/>
  <c r="AB136" i="1"/>
  <c r="AB180" i="1"/>
  <c r="AB200" i="1"/>
  <c r="AB166" i="1"/>
  <c r="AB101" i="1"/>
  <c r="AB61" i="1"/>
  <c r="AB85" i="1"/>
  <c r="AB127" i="1"/>
  <c r="AB77" i="1"/>
  <c r="AB21" i="1"/>
  <c r="AB56" i="1"/>
  <c r="AB37" i="1"/>
  <c r="AB202" i="1"/>
  <c r="AB125" i="1"/>
  <c r="AB73" i="1"/>
  <c r="AB38" i="1"/>
  <c r="AB81" i="1"/>
  <c r="AB69" i="1"/>
  <c r="AB160" i="1"/>
  <c r="AB132" i="1"/>
  <c r="AB11" i="1"/>
  <c r="AB68" i="1"/>
  <c r="AB74" i="1"/>
  <c r="AB82" i="1"/>
  <c r="AB198" i="1"/>
  <c r="AB144" i="1"/>
  <c r="AB83" i="1"/>
  <c r="AB84" i="1"/>
  <c r="AB207" i="1"/>
  <c r="AB143" i="1"/>
  <c r="AB52" i="1"/>
  <c r="AB72" i="1"/>
  <c r="AB94" i="1"/>
  <c r="AB142" i="1"/>
  <c r="AB205" i="1"/>
  <c r="AB90" i="1"/>
  <c r="AB31" i="1"/>
  <c r="AB32" i="1"/>
  <c r="AB88" i="1"/>
  <c r="AB89" i="1"/>
  <c r="AB92" i="1"/>
  <c r="AB91" i="1"/>
  <c r="AB30" i="1"/>
  <c r="AB29" i="1"/>
  <c r="AB111" i="1"/>
  <c r="AB196" i="1"/>
  <c r="AB14" i="1"/>
  <c r="AB138" i="1"/>
  <c r="AB145" i="1"/>
  <c r="AB192" i="1"/>
  <c r="AB193" i="1"/>
  <c r="AB19" i="1"/>
  <c r="AB151" i="1"/>
  <c r="AB197" i="1"/>
  <c r="AB15" i="1"/>
  <c r="AB158" i="1"/>
  <c r="AB195" i="1"/>
  <c r="AB182" i="1"/>
  <c r="AB184" i="1"/>
  <c r="AB187" i="1"/>
  <c r="AB183" i="1"/>
  <c r="AB185" i="1"/>
  <c r="AB186" i="1"/>
  <c r="AB23" i="1"/>
  <c r="AB190" i="1"/>
  <c r="AB128" i="1"/>
  <c r="AB64" i="1"/>
  <c r="AB137" i="1"/>
  <c r="AB217" i="1"/>
  <c r="AB93" i="1"/>
  <c r="AB208" i="1"/>
  <c r="AB201" i="1"/>
  <c r="AB57" i="1"/>
  <c r="AB189" i="1"/>
  <c r="AB188" i="1"/>
  <c r="AB2" i="1"/>
  <c r="AB16" i="1"/>
  <c r="AB48" i="1"/>
  <c r="AB124" i="1"/>
  <c r="AB171" i="1"/>
  <c r="AB227" i="1"/>
  <c r="AB149" i="1"/>
  <c r="AB172" i="1"/>
  <c r="AB115" i="1"/>
  <c r="AB178" i="1"/>
  <c r="AB53" i="1"/>
  <c r="AB62" i="1"/>
  <c r="AB221" i="1"/>
  <c r="AB54" i="1"/>
  <c r="AB67" i="1"/>
  <c r="AB60" i="1"/>
  <c r="AB126" i="1"/>
  <c r="AB161" i="1"/>
  <c r="AB155" i="1"/>
  <c r="AB214" i="1"/>
  <c r="AB153" i="1"/>
  <c r="AB86" i="1"/>
  <c r="AB154" i="1"/>
  <c r="AB66" i="1"/>
  <c r="AB35" i="1"/>
  <c r="AB95" i="1"/>
  <c r="AB199" i="1"/>
  <c r="AB206" i="1"/>
  <c r="AB20" i="1"/>
  <c r="AB34" i="1"/>
  <c r="AB59" i="1"/>
  <c r="AB71" i="1"/>
  <c r="G70" i="1" l="1"/>
  <c r="G27" i="1"/>
  <c r="G113" i="1"/>
  <c r="G194" i="1"/>
  <c r="G112" i="1"/>
  <c r="G114" i="1"/>
  <c r="G75" i="1"/>
  <c r="G134" i="1"/>
  <c r="G135" i="1"/>
  <c r="G36" i="1"/>
  <c r="G107" i="1"/>
  <c r="G108" i="1"/>
  <c r="G24" i="1"/>
  <c r="G17" i="1"/>
  <c r="G58" i="1"/>
  <c r="G3" i="1"/>
  <c r="G222" i="1"/>
  <c r="G179" i="1"/>
  <c r="G220" i="1"/>
  <c r="G104" i="1"/>
  <c r="G10" i="1"/>
  <c r="G44" i="1"/>
  <c r="G118" i="1"/>
  <c r="G120" i="1"/>
  <c r="G122" i="1"/>
  <c r="G168" i="1"/>
  <c r="G121" i="1"/>
  <c r="G165" i="1"/>
  <c r="G98" i="1"/>
  <c r="G167" i="1"/>
  <c r="G96" i="1"/>
  <c r="G47" i="1"/>
  <c r="G212" i="1"/>
  <c r="G173" i="1"/>
  <c r="G177" i="1"/>
  <c r="G174" i="1"/>
  <c r="G176" i="1"/>
  <c r="G110" i="1"/>
  <c r="G43" i="1"/>
  <c r="G25" i="1"/>
  <c r="G26" i="1"/>
  <c r="G46" i="1"/>
  <c r="G223" i="1"/>
  <c r="G33" i="1"/>
  <c r="G109" i="1"/>
  <c r="G9" i="1"/>
  <c r="G45" i="1"/>
  <c r="G215" i="1"/>
  <c r="G39" i="1"/>
  <c r="G102" i="1"/>
  <c r="G119" i="1"/>
  <c r="G170" i="1"/>
  <c r="G209" i="1"/>
  <c r="G219" i="1"/>
  <c r="G169" i="1"/>
  <c r="G6" i="1"/>
  <c r="G99" i="1"/>
  <c r="G210" i="1"/>
  <c r="G218" i="1"/>
  <c r="G100" i="1"/>
  <c r="G97" i="1"/>
  <c r="G8" i="1"/>
  <c r="G226" i="1"/>
  <c r="G211" i="1"/>
  <c r="G213" i="1"/>
  <c r="G63" i="1"/>
  <c r="G22" i="1"/>
  <c r="G40" i="1"/>
  <c r="G41" i="1"/>
  <c r="G7" i="1"/>
  <c r="G175" i="1"/>
  <c r="G42" i="1"/>
  <c r="G28" i="1"/>
  <c r="G150" i="1"/>
  <c r="G152" i="1"/>
  <c r="G51" i="1"/>
  <c r="G79" i="1"/>
  <c r="G156" i="1"/>
  <c r="G5" i="1"/>
  <c r="G141" i="1"/>
  <c r="G80" i="1"/>
  <c r="G76" i="1"/>
  <c r="G78" i="1"/>
  <c r="G87" i="1"/>
  <c r="G147" i="1"/>
  <c r="G131" i="1"/>
  <c r="G162" i="1"/>
  <c r="G50" i="1"/>
  <c r="G146" i="1"/>
  <c r="G129" i="1"/>
  <c r="G203" i="1"/>
  <c r="G133" i="1"/>
  <c r="G105" i="1"/>
  <c r="G130" i="1"/>
  <c r="G204" i="1"/>
  <c r="G103" i="1"/>
  <c r="G55" i="1"/>
  <c r="G140" i="1"/>
  <c r="G224" i="1"/>
  <c r="G139" i="1"/>
  <c r="G164" i="1"/>
  <c r="G228" i="1"/>
  <c r="G216" i="1"/>
  <c r="G123" i="1"/>
  <c r="G117" i="1"/>
  <c r="G116" i="1"/>
  <c r="G191" i="1"/>
  <c r="G106" i="1"/>
  <c r="G157" i="1"/>
  <c r="G4" i="1"/>
  <c r="G181" i="1"/>
  <c r="G13" i="1"/>
  <c r="G12" i="1"/>
  <c r="G159" i="1"/>
  <c r="G65" i="1"/>
  <c r="G225" i="1"/>
  <c r="G163" i="1"/>
  <c r="G49" i="1"/>
  <c r="G18" i="1"/>
  <c r="G136" i="1"/>
  <c r="G180" i="1"/>
  <c r="G200" i="1"/>
  <c r="G166" i="1"/>
  <c r="G101" i="1"/>
  <c r="G61" i="1"/>
  <c r="G85" i="1"/>
  <c r="G127" i="1"/>
  <c r="G77" i="1"/>
  <c r="G21" i="1"/>
  <c r="G56" i="1"/>
  <c r="G37" i="1"/>
  <c r="G202" i="1"/>
  <c r="G125" i="1"/>
  <c r="G73" i="1"/>
  <c r="G38" i="1"/>
  <c r="G81" i="1"/>
  <c r="G69" i="1"/>
  <c r="G160" i="1"/>
  <c r="G132" i="1"/>
  <c r="G11" i="1"/>
  <c r="G68" i="1"/>
  <c r="G74" i="1"/>
  <c r="G82" i="1"/>
  <c r="G198" i="1"/>
  <c r="G144" i="1"/>
  <c r="G83" i="1"/>
  <c r="G84" i="1"/>
  <c r="G207" i="1"/>
  <c r="G143" i="1"/>
  <c r="G52" i="1"/>
  <c r="G72" i="1"/>
  <c r="G94" i="1"/>
  <c r="G142" i="1"/>
  <c r="G205" i="1"/>
  <c r="G90" i="1"/>
  <c r="G31" i="1"/>
  <c r="G32" i="1"/>
  <c r="G88" i="1"/>
  <c r="G89" i="1"/>
  <c r="G92" i="1"/>
  <c r="G91" i="1"/>
  <c r="G30" i="1"/>
  <c r="G29" i="1"/>
  <c r="G111" i="1"/>
  <c r="G196" i="1"/>
  <c r="G14" i="1"/>
  <c r="G138" i="1"/>
  <c r="G145" i="1"/>
  <c r="G192" i="1"/>
  <c r="G193" i="1"/>
  <c r="G19" i="1"/>
  <c r="G151" i="1"/>
  <c r="G197" i="1"/>
  <c r="G15" i="1"/>
  <c r="G158" i="1"/>
  <c r="G195" i="1"/>
  <c r="G182" i="1"/>
  <c r="G184" i="1"/>
  <c r="G187" i="1"/>
  <c r="G183" i="1"/>
  <c r="G185" i="1"/>
  <c r="G186" i="1"/>
  <c r="G23" i="1"/>
  <c r="G190" i="1"/>
  <c r="G128" i="1"/>
  <c r="G64" i="1"/>
  <c r="G137" i="1"/>
  <c r="G217" i="1"/>
  <c r="G93" i="1"/>
  <c r="G208" i="1"/>
  <c r="G201" i="1"/>
  <c r="G57" i="1"/>
  <c r="G189" i="1"/>
  <c r="G188" i="1"/>
  <c r="G2" i="1"/>
  <c r="G16" i="1"/>
  <c r="G48" i="1"/>
  <c r="G124" i="1"/>
  <c r="G171" i="1"/>
  <c r="G227" i="1"/>
  <c r="G149" i="1"/>
  <c r="G172" i="1"/>
  <c r="G115" i="1"/>
  <c r="G178" i="1"/>
  <c r="G53" i="1"/>
  <c r="G62" i="1"/>
  <c r="G221" i="1"/>
  <c r="G54" i="1"/>
  <c r="G67" i="1"/>
  <c r="G60" i="1"/>
  <c r="G126" i="1"/>
  <c r="G161" i="1"/>
  <c r="G155" i="1"/>
  <c r="G214" i="1"/>
  <c r="G153" i="1"/>
  <c r="G86" i="1"/>
  <c r="G154" i="1"/>
  <c r="G66" i="1"/>
  <c r="G35" i="1"/>
  <c r="G95" i="1"/>
  <c r="G199" i="1"/>
  <c r="G206" i="1"/>
  <c r="G20" i="1"/>
  <c r="G34" i="1"/>
  <c r="G59" i="1"/>
  <c r="G71" i="1"/>
  <c r="Y37" i="1"/>
  <c r="Y202" i="1"/>
  <c r="Y125" i="1"/>
  <c r="Y73" i="1"/>
  <c r="Y38" i="1"/>
  <c r="Y81" i="1"/>
  <c r="Y69" i="1"/>
  <c r="Y150" i="1"/>
  <c r="Y43" i="1"/>
  <c r="Y160" i="1"/>
  <c r="Y132" i="1"/>
  <c r="Y11" i="1"/>
  <c r="Y68" i="1"/>
  <c r="Y74" i="1"/>
  <c r="Y82" i="1"/>
  <c r="Y71" i="1"/>
  <c r="Y70" i="1"/>
  <c r="Y152" i="1"/>
  <c r="Y198" i="1"/>
  <c r="Y144" i="1"/>
  <c r="Y25" i="1"/>
  <c r="Y83" i="1"/>
  <c r="Y84" i="1"/>
  <c r="Y207" i="1"/>
  <c r="Y51" i="1"/>
  <c r="Y27" i="1"/>
  <c r="Y79" i="1"/>
  <c r="Y156" i="1"/>
  <c r="Y5" i="1"/>
  <c r="Y143" i="1"/>
  <c r="Y141" i="1"/>
  <c r="Y80" i="1"/>
  <c r="Y76" i="1"/>
  <c r="Y78" i="1"/>
  <c r="Y87" i="1"/>
  <c r="Y26" i="1"/>
  <c r="Y52" i="1"/>
  <c r="Y72" i="1"/>
  <c r="Y94" i="1"/>
  <c r="Y142" i="1"/>
  <c r="Y205" i="1"/>
  <c r="Y90" i="1"/>
  <c r="Y31" i="1"/>
  <c r="Y32" i="1"/>
  <c r="Y113" i="1"/>
  <c r="Y88" i="1"/>
  <c r="Y89" i="1"/>
  <c r="Y194" i="1"/>
  <c r="Y112" i="1"/>
  <c r="Y92" i="1"/>
  <c r="Y91" i="1"/>
  <c r="Y30" i="1"/>
  <c r="Y147" i="1"/>
  <c r="Y114" i="1"/>
  <c r="Y131" i="1"/>
  <c r="Y162" i="1"/>
  <c r="Y50" i="1"/>
  <c r="Y146" i="1"/>
  <c r="Y46" i="1"/>
  <c r="Y129" i="1"/>
  <c r="Y29" i="1"/>
  <c r="Y111" i="1"/>
  <c r="Y203" i="1"/>
  <c r="Y133" i="1"/>
  <c r="Y105" i="1"/>
  <c r="Y130" i="1"/>
  <c r="Y204" i="1"/>
  <c r="Y103" i="1"/>
  <c r="Y196" i="1"/>
  <c r="Y14" i="1"/>
  <c r="Y55" i="1"/>
  <c r="Y75" i="1"/>
  <c r="Y223" i="1"/>
  <c r="Y134" i="1"/>
  <c r="Y33" i="1"/>
  <c r="Y140" i="1"/>
  <c r="Y224" i="1"/>
  <c r="Y135" i="1"/>
  <c r="Y138" i="1"/>
  <c r="Y145" i="1"/>
  <c r="Y139" i="1"/>
  <c r="Y36" i="1"/>
  <c r="Y164" i="1"/>
  <c r="Y228" i="1"/>
  <c r="Y192" i="1"/>
  <c r="Y193" i="1"/>
  <c r="Y148" i="1"/>
  <c r="Y216" i="1"/>
  <c r="Y123" i="1"/>
  <c r="Y117" i="1"/>
  <c r="Y116" i="1"/>
  <c r="Y191" i="1"/>
  <c r="Y19" i="1"/>
  <c r="Y151" i="1"/>
  <c r="Y197" i="1"/>
  <c r="Y15" i="1"/>
  <c r="Y106" i="1"/>
  <c r="Y157" i="1"/>
  <c r="Y158" i="1"/>
  <c r="Y195" i="1"/>
  <c r="Y109" i="1"/>
  <c r="Y107" i="1"/>
  <c r="Y108" i="1"/>
  <c r="Y4" i="1"/>
  <c r="Y182" i="1"/>
  <c r="Y184" i="1"/>
  <c r="Y187" i="1"/>
  <c r="Y181" i="1"/>
  <c r="Y13" i="1"/>
  <c r="Y12" i="1"/>
  <c r="Y183" i="1"/>
  <c r="Y159" i="1"/>
  <c r="Y185" i="1"/>
  <c r="Y186" i="1"/>
  <c r="Y24" i="1"/>
  <c r="Y65" i="1"/>
  <c r="Y9" i="1"/>
  <c r="Y23" i="1"/>
  <c r="Y225" i="1"/>
  <c r="Y190" i="1"/>
  <c r="Y17" i="1"/>
  <c r="Y45" i="1"/>
  <c r="Y128" i="1"/>
  <c r="Y163" i="1"/>
  <c r="Y64" i="1"/>
  <c r="Y58" i="1"/>
  <c r="Y3" i="1"/>
  <c r="Y49" i="1"/>
  <c r="Y18" i="1"/>
  <c r="Y137" i="1"/>
  <c r="Y136" i="1"/>
  <c r="Y215" i="1"/>
  <c r="Y222" i="1"/>
  <c r="Y217" i="1"/>
  <c r="Y93" i="1"/>
  <c r="Y179" i="1"/>
  <c r="Y220" i="1"/>
  <c r="Y208" i="1"/>
  <c r="Y180" i="1"/>
  <c r="Y201" i="1"/>
  <c r="Y39" i="1"/>
  <c r="Y104" i="1"/>
  <c r="Y57" i="1"/>
  <c r="Y200" i="1"/>
  <c r="Y189" i="1"/>
  <c r="Y188" i="1"/>
  <c r="Y2" i="1"/>
  <c r="Y10" i="1"/>
  <c r="Y16" i="1"/>
  <c r="Y44" i="1"/>
  <c r="Y48" i="1"/>
  <c r="Y102" i="1"/>
  <c r="Y118" i="1"/>
  <c r="Y119" i="1"/>
  <c r="Y120" i="1"/>
  <c r="Y122" i="1"/>
  <c r="Y124" i="1"/>
  <c r="Y170" i="1"/>
  <c r="Y171" i="1"/>
  <c r="Y209" i="1"/>
  <c r="Y219" i="1"/>
  <c r="Y227" i="1"/>
  <c r="Y149" i="1"/>
  <c r="Y172" i="1"/>
  <c r="Y168" i="1"/>
  <c r="Y169" i="1"/>
  <c r="Y166" i="1"/>
  <c r="Y6" i="1"/>
  <c r="Y99" i="1"/>
  <c r="Y210" i="1"/>
  <c r="Y121" i="1"/>
  <c r="Y115" i="1"/>
  <c r="Y218" i="1"/>
  <c r="Y101" i="1"/>
  <c r="Y165" i="1"/>
  <c r="Y100" i="1"/>
  <c r="Y98" i="1"/>
  <c r="Y167" i="1"/>
  <c r="Y97" i="1"/>
  <c r="Y96" i="1"/>
  <c r="Y8" i="1"/>
  <c r="Y226" i="1"/>
  <c r="Y47" i="1"/>
  <c r="Y211" i="1"/>
  <c r="Y213" i="1"/>
  <c r="Y61" i="1"/>
  <c r="Y63" i="1"/>
  <c r="Y178" i="1"/>
  <c r="Y22" i="1"/>
  <c r="Y53" i="1"/>
  <c r="Y62" i="1"/>
  <c r="Y40" i="1"/>
  <c r="Y221" i="1"/>
  <c r="Y54" i="1"/>
  <c r="Y212" i="1"/>
  <c r="Y67" i="1"/>
  <c r="Y60" i="1"/>
  <c r="Y85" i="1"/>
  <c r="Y126" i="1"/>
  <c r="Y161" i="1"/>
  <c r="Y41" i="1"/>
  <c r="Y155" i="1"/>
  <c r="Y214" i="1"/>
  <c r="Y7" i="1"/>
  <c r="Y153" i="1"/>
  <c r="Y86" i="1"/>
  <c r="Y154" i="1"/>
  <c r="Y127" i="1"/>
  <c r="Y66" i="1"/>
  <c r="Y173" i="1"/>
  <c r="Y177" i="1"/>
  <c r="Y35" i="1"/>
  <c r="Y95" i="1"/>
  <c r="Y199" i="1"/>
  <c r="Y175" i="1"/>
  <c r="Y42" i="1"/>
  <c r="Y206" i="1"/>
  <c r="Y20" i="1"/>
  <c r="Y174" i="1"/>
  <c r="Y77" i="1"/>
  <c r="Y28" i="1"/>
  <c r="Y176" i="1"/>
  <c r="Y21" i="1"/>
  <c r="Y34" i="1"/>
  <c r="Y56" i="1"/>
  <c r="Y59" i="1"/>
  <c r="Y110" i="1"/>
  <c r="W37" i="1"/>
  <c r="W202" i="1"/>
  <c r="W125" i="1"/>
  <c r="W73" i="1"/>
  <c r="W38" i="1"/>
  <c r="W81" i="1"/>
  <c r="W69" i="1"/>
  <c r="W150" i="1"/>
  <c r="W43" i="1"/>
  <c r="W160" i="1"/>
  <c r="W132" i="1"/>
  <c r="W11" i="1"/>
  <c r="W68" i="1"/>
  <c r="W74" i="1"/>
  <c r="W82" i="1"/>
  <c r="W71" i="1"/>
  <c r="W70" i="1"/>
  <c r="W152" i="1"/>
  <c r="W198" i="1"/>
  <c r="W144" i="1"/>
  <c r="W25" i="1"/>
  <c r="W83" i="1"/>
  <c r="W84" i="1"/>
  <c r="W207" i="1"/>
  <c r="W51" i="1"/>
  <c r="W27" i="1"/>
  <c r="W79" i="1"/>
  <c r="W156" i="1"/>
  <c r="W5" i="1"/>
  <c r="W143" i="1"/>
  <c r="W141" i="1"/>
  <c r="W80" i="1"/>
  <c r="W76" i="1"/>
  <c r="W78" i="1"/>
  <c r="W87" i="1"/>
  <c r="W26" i="1"/>
  <c r="W52" i="1"/>
  <c r="W72" i="1"/>
  <c r="W94" i="1"/>
  <c r="W142" i="1"/>
  <c r="W205" i="1"/>
  <c r="W90" i="1"/>
  <c r="W31" i="1"/>
  <c r="W32" i="1"/>
  <c r="W113" i="1"/>
  <c r="W88" i="1"/>
  <c r="W89" i="1"/>
  <c r="W194" i="1"/>
  <c r="W112" i="1"/>
  <c r="W92" i="1"/>
  <c r="W91" i="1"/>
  <c r="W30" i="1"/>
  <c r="W147" i="1"/>
  <c r="W114" i="1"/>
  <c r="W131" i="1"/>
  <c r="W162" i="1"/>
  <c r="W50" i="1"/>
  <c r="W146" i="1"/>
  <c r="W46" i="1"/>
  <c r="W129" i="1"/>
  <c r="W29" i="1"/>
  <c r="W111" i="1"/>
  <c r="W203" i="1"/>
  <c r="W133" i="1"/>
  <c r="W105" i="1"/>
  <c r="W130" i="1"/>
  <c r="W204" i="1"/>
  <c r="W103" i="1"/>
  <c r="W196" i="1"/>
  <c r="W14" i="1"/>
  <c r="W55" i="1"/>
  <c r="W75" i="1"/>
  <c r="W223" i="1"/>
  <c r="W134" i="1"/>
  <c r="W33" i="1"/>
  <c r="W140" i="1"/>
  <c r="W224" i="1"/>
  <c r="W135" i="1"/>
  <c r="W138" i="1"/>
  <c r="W145" i="1"/>
  <c r="W139" i="1"/>
  <c r="W36" i="1"/>
  <c r="W164" i="1"/>
  <c r="W228" i="1"/>
  <c r="W192" i="1"/>
  <c r="W193" i="1"/>
  <c r="W148" i="1"/>
  <c r="W216" i="1"/>
  <c r="W123" i="1"/>
  <c r="W117" i="1"/>
  <c r="W116" i="1"/>
  <c r="W191" i="1"/>
  <c r="W19" i="1"/>
  <c r="W151" i="1"/>
  <c r="W197" i="1"/>
  <c r="W15" i="1"/>
  <c r="W106" i="1"/>
  <c r="W157" i="1"/>
  <c r="W158" i="1"/>
  <c r="W195" i="1"/>
  <c r="W109" i="1"/>
  <c r="W107" i="1"/>
  <c r="W108" i="1"/>
  <c r="W4" i="1"/>
  <c r="W182" i="1"/>
  <c r="W184" i="1"/>
  <c r="W187" i="1"/>
  <c r="W181" i="1"/>
  <c r="W13" i="1"/>
  <c r="W12" i="1"/>
  <c r="W183" i="1"/>
  <c r="W159" i="1"/>
  <c r="W185" i="1"/>
  <c r="W186" i="1"/>
  <c r="W24" i="1"/>
  <c r="W65" i="1"/>
  <c r="W9" i="1"/>
  <c r="W23" i="1"/>
  <c r="W225" i="1"/>
  <c r="W190" i="1"/>
  <c r="W17" i="1"/>
  <c r="W45" i="1"/>
  <c r="W128" i="1"/>
  <c r="W163" i="1"/>
  <c r="W64" i="1"/>
  <c r="W58" i="1"/>
  <c r="W3" i="1"/>
  <c r="W49" i="1"/>
  <c r="W18" i="1"/>
  <c r="W137" i="1"/>
  <c r="W136" i="1"/>
  <c r="W215" i="1"/>
  <c r="W222" i="1"/>
  <c r="W217" i="1"/>
  <c r="W93" i="1"/>
  <c r="W179" i="1"/>
  <c r="W220" i="1"/>
  <c r="W208" i="1"/>
  <c r="W180" i="1"/>
  <c r="W201" i="1"/>
  <c r="W39" i="1"/>
  <c r="W104" i="1"/>
  <c r="W57" i="1"/>
  <c r="W200" i="1"/>
  <c r="W189" i="1"/>
  <c r="W188" i="1"/>
  <c r="W2" i="1"/>
  <c r="W10" i="1"/>
  <c r="W16" i="1"/>
  <c r="W44" i="1"/>
  <c r="W48" i="1"/>
  <c r="W102" i="1"/>
  <c r="W118" i="1"/>
  <c r="W119" i="1"/>
  <c r="W120" i="1"/>
  <c r="W122" i="1"/>
  <c r="W124" i="1"/>
  <c r="W170" i="1"/>
  <c r="W171" i="1"/>
  <c r="W209" i="1"/>
  <c r="W219" i="1"/>
  <c r="W227" i="1"/>
  <c r="W149" i="1"/>
  <c r="W172" i="1"/>
  <c r="W168" i="1"/>
  <c r="W169" i="1"/>
  <c r="W166" i="1"/>
  <c r="W6" i="1"/>
  <c r="W99" i="1"/>
  <c r="W210" i="1"/>
  <c r="W121" i="1"/>
  <c r="W115" i="1"/>
  <c r="W218" i="1"/>
  <c r="W101" i="1"/>
  <c r="W165" i="1"/>
  <c r="W100" i="1"/>
  <c r="W98" i="1"/>
  <c r="W167" i="1"/>
  <c r="W97" i="1"/>
  <c r="W96" i="1"/>
  <c r="W8" i="1"/>
  <c r="W226" i="1"/>
  <c r="W47" i="1"/>
  <c r="W211" i="1"/>
  <c r="W213" i="1"/>
  <c r="W61" i="1"/>
  <c r="W63" i="1"/>
  <c r="W178" i="1"/>
  <c r="W22" i="1"/>
  <c r="W53" i="1"/>
  <c r="W62" i="1"/>
  <c r="W40" i="1"/>
  <c r="W221" i="1"/>
  <c r="W54" i="1"/>
  <c r="W212" i="1"/>
  <c r="W67" i="1"/>
  <c r="W60" i="1"/>
  <c r="W85" i="1"/>
  <c r="W126" i="1"/>
  <c r="W161" i="1"/>
  <c r="W41" i="1"/>
  <c r="W155" i="1"/>
  <c r="W214" i="1"/>
  <c r="W7" i="1"/>
  <c r="W153" i="1"/>
  <c r="W86" i="1"/>
  <c r="W154" i="1"/>
  <c r="W127" i="1"/>
  <c r="W66" i="1"/>
  <c r="W173" i="1"/>
  <c r="W177" i="1"/>
  <c r="W35" i="1"/>
  <c r="W95" i="1"/>
  <c r="W199" i="1"/>
  <c r="W175" i="1"/>
  <c r="W42" i="1"/>
  <c r="W206" i="1"/>
  <c r="W20" i="1"/>
  <c r="W174" i="1"/>
  <c r="W77" i="1"/>
  <c r="W28" i="1"/>
  <c r="W176" i="1"/>
  <c r="W21" i="1"/>
  <c r="W34" i="1"/>
  <c r="W56" i="1"/>
  <c r="W59" i="1"/>
  <c r="W110" i="1"/>
  <c r="I37" i="1"/>
  <c r="I202" i="1"/>
  <c r="I125" i="1"/>
  <c r="I73" i="1"/>
  <c r="I38" i="1"/>
  <c r="I81" i="1"/>
  <c r="I69" i="1"/>
  <c r="I150" i="1"/>
  <c r="I43" i="1"/>
  <c r="I160" i="1"/>
  <c r="I132" i="1"/>
  <c r="I11" i="1"/>
  <c r="I68" i="1"/>
  <c r="I74" i="1"/>
  <c r="I82" i="1"/>
  <c r="I71" i="1"/>
  <c r="I70" i="1"/>
  <c r="I152" i="1"/>
  <c r="I198" i="1"/>
  <c r="I144" i="1"/>
  <c r="I25" i="1"/>
  <c r="I83" i="1"/>
  <c r="I84" i="1"/>
  <c r="I207" i="1"/>
  <c r="I51" i="1"/>
  <c r="I27" i="1"/>
  <c r="I79" i="1"/>
  <c r="I156" i="1"/>
  <c r="I5" i="1"/>
  <c r="I143" i="1"/>
  <c r="I141" i="1"/>
  <c r="I80" i="1"/>
  <c r="I76" i="1"/>
  <c r="I78" i="1"/>
  <c r="I87" i="1"/>
  <c r="I26" i="1"/>
  <c r="I52" i="1"/>
  <c r="I72" i="1"/>
  <c r="I94" i="1"/>
  <c r="I142" i="1"/>
  <c r="I205" i="1"/>
  <c r="I90" i="1"/>
  <c r="I31" i="1"/>
  <c r="I32" i="1"/>
  <c r="I113" i="1"/>
  <c r="I88" i="1"/>
  <c r="I89" i="1"/>
  <c r="I194" i="1"/>
  <c r="I112" i="1"/>
  <c r="I92" i="1"/>
  <c r="I91" i="1"/>
  <c r="I30" i="1"/>
  <c r="I147" i="1"/>
  <c r="I114" i="1"/>
  <c r="I131" i="1"/>
  <c r="I162" i="1"/>
  <c r="I50" i="1"/>
  <c r="I146" i="1"/>
  <c r="I46" i="1"/>
  <c r="I129" i="1"/>
  <c r="I29" i="1"/>
  <c r="I111" i="1"/>
  <c r="I203" i="1"/>
  <c r="I133" i="1"/>
  <c r="I105" i="1"/>
  <c r="I130" i="1"/>
  <c r="I204" i="1"/>
  <c r="I103" i="1"/>
  <c r="I196" i="1"/>
  <c r="I14" i="1"/>
  <c r="I55" i="1"/>
  <c r="I75" i="1"/>
  <c r="I223" i="1"/>
  <c r="I134" i="1"/>
  <c r="I33" i="1"/>
  <c r="I140" i="1"/>
  <c r="I224" i="1"/>
  <c r="I135" i="1"/>
  <c r="I138" i="1"/>
  <c r="I145" i="1"/>
  <c r="I139" i="1"/>
  <c r="I36" i="1"/>
  <c r="I164" i="1"/>
  <c r="I228" i="1"/>
  <c r="I192" i="1"/>
  <c r="I193" i="1"/>
  <c r="I148" i="1"/>
  <c r="I216" i="1"/>
  <c r="I123" i="1"/>
  <c r="I117" i="1"/>
  <c r="I116" i="1"/>
  <c r="I191" i="1"/>
  <c r="I19" i="1"/>
  <c r="I151" i="1"/>
  <c r="I197" i="1"/>
  <c r="I15" i="1"/>
  <c r="I106" i="1"/>
  <c r="I157" i="1"/>
  <c r="I158" i="1"/>
  <c r="I195" i="1"/>
  <c r="I109" i="1"/>
  <c r="I107" i="1"/>
  <c r="I108" i="1"/>
  <c r="I4" i="1"/>
  <c r="I182" i="1"/>
  <c r="I184" i="1"/>
  <c r="I187" i="1"/>
  <c r="I181" i="1"/>
  <c r="I13" i="1"/>
  <c r="I12" i="1"/>
  <c r="I183" i="1"/>
  <c r="I159" i="1"/>
  <c r="I185" i="1"/>
  <c r="I186" i="1"/>
  <c r="I24" i="1"/>
  <c r="I65" i="1"/>
  <c r="I9" i="1"/>
  <c r="I23" i="1"/>
  <c r="I225" i="1"/>
  <c r="I190" i="1"/>
  <c r="I17" i="1"/>
  <c r="I45" i="1"/>
  <c r="I128" i="1"/>
  <c r="I163" i="1"/>
  <c r="I64" i="1"/>
  <c r="I58" i="1"/>
  <c r="I3" i="1"/>
  <c r="I49" i="1"/>
  <c r="I18" i="1"/>
  <c r="I215" i="1"/>
  <c r="I222" i="1"/>
  <c r="I217" i="1"/>
  <c r="I93" i="1"/>
  <c r="I179" i="1"/>
  <c r="I220" i="1"/>
  <c r="I208" i="1"/>
  <c r="I180" i="1"/>
  <c r="I201" i="1"/>
  <c r="I39" i="1"/>
  <c r="I104" i="1"/>
  <c r="I57" i="1"/>
  <c r="I200" i="1"/>
  <c r="I189" i="1"/>
  <c r="I188" i="1"/>
  <c r="I2" i="1"/>
  <c r="I10" i="1"/>
  <c r="I16" i="1"/>
  <c r="I44" i="1"/>
  <c r="I48" i="1"/>
  <c r="I102" i="1"/>
  <c r="I118" i="1"/>
  <c r="I119" i="1"/>
  <c r="I120" i="1"/>
  <c r="I122" i="1"/>
  <c r="I124" i="1"/>
  <c r="I170" i="1"/>
  <c r="I171" i="1"/>
  <c r="I209" i="1"/>
  <c r="I219" i="1"/>
  <c r="I227" i="1"/>
  <c r="I149" i="1"/>
  <c r="I172" i="1"/>
  <c r="I168" i="1"/>
  <c r="I169" i="1"/>
  <c r="I166" i="1"/>
  <c r="I6" i="1"/>
  <c r="I99" i="1"/>
  <c r="I210" i="1"/>
  <c r="I121" i="1"/>
  <c r="I115" i="1"/>
  <c r="I218" i="1"/>
  <c r="I101" i="1"/>
  <c r="I165" i="1"/>
  <c r="I100" i="1"/>
  <c r="I98" i="1"/>
  <c r="I167" i="1"/>
  <c r="I97" i="1"/>
  <c r="I96" i="1"/>
  <c r="I8" i="1"/>
  <c r="I226" i="1"/>
  <c r="I47" i="1"/>
  <c r="I211" i="1"/>
  <c r="I213" i="1"/>
  <c r="I61" i="1"/>
  <c r="I63" i="1"/>
  <c r="I178" i="1"/>
  <c r="I22" i="1"/>
  <c r="I53" i="1"/>
  <c r="I62" i="1"/>
  <c r="I40" i="1"/>
  <c r="I221" i="1"/>
  <c r="I54" i="1"/>
  <c r="I212" i="1"/>
  <c r="I67" i="1"/>
  <c r="I60" i="1"/>
  <c r="I85" i="1"/>
  <c r="I126" i="1"/>
  <c r="I161" i="1"/>
  <c r="I41" i="1"/>
  <c r="I155" i="1"/>
  <c r="I214" i="1"/>
  <c r="I7" i="1"/>
  <c r="I153" i="1"/>
  <c r="I86" i="1"/>
  <c r="I154" i="1"/>
  <c r="I127" i="1"/>
  <c r="I66" i="1"/>
  <c r="I173" i="1"/>
  <c r="I177" i="1"/>
  <c r="I35" i="1"/>
  <c r="I95" i="1"/>
  <c r="I199" i="1"/>
  <c r="I175" i="1"/>
  <c r="I42" i="1"/>
  <c r="I206" i="1"/>
  <c r="I20" i="1"/>
  <c r="I174" i="1"/>
  <c r="I77" i="1"/>
  <c r="I28" i="1"/>
  <c r="I176" i="1"/>
  <c r="I21" i="1"/>
  <c r="I34" i="1"/>
  <c r="I56" i="1"/>
  <c r="I59" i="1"/>
  <c r="I110" i="1"/>
  <c r="H37" i="1"/>
  <c r="H202" i="1"/>
  <c r="H125" i="1"/>
  <c r="H73" i="1"/>
  <c r="H38" i="1"/>
  <c r="H81" i="1"/>
  <c r="H69" i="1"/>
  <c r="H150" i="1"/>
  <c r="H43" i="1"/>
  <c r="H160" i="1"/>
  <c r="H132" i="1"/>
  <c r="H11" i="1"/>
  <c r="H68" i="1"/>
  <c r="H74" i="1"/>
  <c r="H82" i="1"/>
  <c r="H71" i="1"/>
  <c r="H70" i="1"/>
  <c r="H152" i="1"/>
  <c r="H198" i="1"/>
  <c r="H144" i="1"/>
  <c r="H25" i="1"/>
  <c r="H83" i="1"/>
  <c r="H84" i="1"/>
  <c r="H207" i="1"/>
  <c r="H51" i="1"/>
  <c r="H27" i="1"/>
  <c r="H79" i="1"/>
  <c r="H156" i="1"/>
  <c r="H5" i="1"/>
  <c r="H143" i="1"/>
  <c r="H141" i="1"/>
  <c r="H80" i="1"/>
  <c r="H76" i="1"/>
  <c r="H78" i="1"/>
  <c r="H87" i="1"/>
  <c r="H26" i="1"/>
  <c r="H52" i="1"/>
  <c r="H72" i="1"/>
  <c r="H94" i="1"/>
  <c r="H142" i="1"/>
  <c r="H205" i="1"/>
  <c r="H90" i="1"/>
  <c r="H31" i="1"/>
  <c r="H32" i="1"/>
  <c r="H113" i="1"/>
  <c r="H88" i="1"/>
  <c r="H89" i="1"/>
  <c r="H194" i="1"/>
  <c r="H112" i="1"/>
  <c r="H92" i="1"/>
  <c r="H91" i="1"/>
  <c r="H30" i="1"/>
  <c r="H147" i="1"/>
  <c r="H114" i="1"/>
  <c r="H131" i="1"/>
  <c r="H162" i="1"/>
  <c r="H50" i="1"/>
  <c r="H146" i="1"/>
  <c r="H46" i="1"/>
  <c r="H129" i="1"/>
  <c r="H29" i="1"/>
  <c r="H111" i="1"/>
  <c r="H203" i="1"/>
  <c r="H133" i="1"/>
  <c r="H105" i="1"/>
  <c r="H130" i="1"/>
  <c r="H204" i="1"/>
  <c r="H103" i="1"/>
  <c r="H196" i="1"/>
  <c r="H14" i="1"/>
  <c r="H55" i="1"/>
  <c r="H75" i="1"/>
  <c r="H223" i="1"/>
  <c r="H134" i="1"/>
  <c r="H33" i="1"/>
  <c r="H140" i="1"/>
  <c r="H224" i="1"/>
  <c r="H135" i="1"/>
  <c r="H138" i="1"/>
  <c r="H145" i="1"/>
  <c r="H139" i="1"/>
  <c r="H36" i="1"/>
  <c r="H164" i="1"/>
  <c r="H228" i="1"/>
  <c r="H192" i="1"/>
  <c r="H193" i="1"/>
  <c r="H148" i="1"/>
  <c r="H216" i="1"/>
  <c r="H123" i="1"/>
  <c r="H117" i="1"/>
  <c r="H116" i="1"/>
  <c r="H191" i="1"/>
  <c r="H19" i="1"/>
  <c r="H151" i="1"/>
  <c r="H197" i="1"/>
  <c r="H15" i="1"/>
  <c r="H106" i="1"/>
  <c r="H157" i="1"/>
  <c r="H158" i="1"/>
  <c r="H195" i="1"/>
  <c r="H109" i="1"/>
  <c r="H107" i="1"/>
  <c r="H108" i="1"/>
  <c r="H4" i="1"/>
  <c r="H182" i="1"/>
  <c r="H184" i="1"/>
  <c r="H187" i="1"/>
  <c r="H181" i="1"/>
  <c r="H13" i="1"/>
  <c r="H12" i="1"/>
  <c r="H183" i="1"/>
  <c r="H159" i="1"/>
  <c r="H185" i="1"/>
  <c r="H186" i="1"/>
  <c r="H24" i="1"/>
  <c r="H65" i="1"/>
  <c r="H9" i="1"/>
  <c r="H23" i="1"/>
  <c r="H225" i="1"/>
  <c r="H190" i="1"/>
  <c r="H17" i="1"/>
  <c r="H45" i="1"/>
  <c r="H128" i="1"/>
  <c r="H163" i="1"/>
  <c r="H64" i="1"/>
  <c r="H58" i="1"/>
  <c r="H3" i="1"/>
  <c r="H49" i="1"/>
  <c r="H18" i="1"/>
  <c r="H215" i="1"/>
  <c r="H222" i="1"/>
  <c r="H217" i="1"/>
  <c r="H93" i="1"/>
  <c r="H179" i="1"/>
  <c r="H220" i="1"/>
  <c r="H208" i="1"/>
  <c r="H180" i="1"/>
  <c r="H201" i="1"/>
  <c r="H39" i="1"/>
  <c r="H104" i="1"/>
  <c r="H57" i="1"/>
  <c r="H200" i="1"/>
  <c r="H189" i="1"/>
  <c r="H188" i="1"/>
  <c r="H2" i="1"/>
  <c r="H10" i="1"/>
  <c r="H16" i="1"/>
  <c r="H44" i="1"/>
  <c r="H48" i="1"/>
  <c r="H102" i="1"/>
  <c r="H118" i="1"/>
  <c r="H119" i="1"/>
  <c r="H120" i="1"/>
  <c r="H122" i="1"/>
  <c r="H124" i="1"/>
  <c r="H170" i="1"/>
  <c r="H171" i="1"/>
  <c r="H209" i="1"/>
  <c r="H219" i="1"/>
  <c r="H227" i="1"/>
  <c r="H149" i="1"/>
  <c r="H172" i="1"/>
  <c r="H168" i="1"/>
  <c r="H169" i="1"/>
  <c r="H166" i="1"/>
  <c r="H6" i="1"/>
  <c r="H99" i="1"/>
  <c r="H210" i="1"/>
  <c r="H121" i="1"/>
  <c r="H115" i="1"/>
  <c r="H218" i="1"/>
  <c r="H101" i="1"/>
  <c r="H165" i="1"/>
  <c r="H100" i="1"/>
  <c r="H98" i="1"/>
  <c r="H167" i="1"/>
  <c r="H97" i="1"/>
  <c r="H96" i="1"/>
  <c r="H8" i="1"/>
  <c r="H226" i="1"/>
  <c r="H47" i="1"/>
  <c r="H211" i="1"/>
  <c r="H213" i="1"/>
  <c r="H61" i="1"/>
  <c r="H63" i="1"/>
  <c r="H178" i="1"/>
  <c r="H22" i="1"/>
  <c r="H53" i="1"/>
  <c r="H62" i="1"/>
  <c r="H40" i="1"/>
  <c r="H221" i="1"/>
  <c r="H54" i="1"/>
  <c r="H212" i="1"/>
  <c r="H67" i="1"/>
  <c r="H60" i="1"/>
  <c r="H85" i="1"/>
  <c r="H126" i="1"/>
  <c r="H161" i="1"/>
  <c r="H41" i="1"/>
  <c r="H155" i="1"/>
  <c r="H214" i="1"/>
  <c r="H7" i="1"/>
  <c r="H153" i="1"/>
  <c r="H86" i="1"/>
  <c r="H154" i="1"/>
  <c r="H127" i="1"/>
  <c r="H66" i="1"/>
  <c r="H173" i="1"/>
  <c r="H177" i="1"/>
  <c r="H35" i="1"/>
  <c r="H95" i="1"/>
  <c r="H199" i="1"/>
  <c r="H175" i="1"/>
  <c r="H42" i="1"/>
  <c r="H206" i="1"/>
  <c r="H20" i="1"/>
  <c r="H174" i="1"/>
  <c r="H77" i="1"/>
  <c r="H28" i="1"/>
  <c r="H176" i="1"/>
  <c r="H21" i="1"/>
  <c r="H34" i="1"/>
  <c r="H56" i="1"/>
  <c r="H59" i="1"/>
  <c r="H110" i="1"/>
  <c r="R10" i="1"/>
  <c r="R16" i="1"/>
  <c r="R44" i="1"/>
  <c r="R48" i="1"/>
  <c r="R75" i="1"/>
  <c r="R102" i="1"/>
  <c r="R110" i="1"/>
  <c r="R118" i="1"/>
  <c r="R119" i="1"/>
  <c r="R120" i="1"/>
  <c r="R122" i="1"/>
  <c r="R124" i="1"/>
  <c r="R170" i="1"/>
  <c r="R171" i="1"/>
  <c r="R209" i="1"/>
  <c r="R217" i="1"/>
  <c r="R219" i="1"/>
  <c r="R90" i="1"/>
  <c r="R227" i="1"/>
  <c r="R37" i="1"/>
  <c r="R149" i="1"/>
  <c r="R172" i="1"/>
  <c r="R168" i="1"/>
  <c r="R169" i="1"/>
  <c r="R202" i="1"/>
  <c r="R223" i="1"/>
  <c r="R31" i="1"/>
  <c r="R125" i="1"/>
  <c r="R73" i="1"/>
  <c r="R151" i="1"/>
  <c r="R166" i="1"/>
  <c r="R6" i="1"/>
  <c r="R99" i="1"/>
  <c r="R210" i="1"/>
  <c r="R121" i="1"/>
  <c r="R115" i="1"/>
  <c r="R38" i="1"/>
  <c r="R93" i="1"/>
  <c r="R81" i="1"/>
  <c r="R134" i="1"/>
  <c r="R218" i="1"/>
  <c r="R101" i="1"/>
  <c r="R32" i="1"/>
  <c r="R9" i="1"/>
  <c r="R165" i="1"/>
  <c r="R183" i="1"/>
  <c r="R100" i="1"/>
  <c r="R69" i="1"/>
  <c r="R150" i="1"/>
  <c r="R98" i="1"/>
  <c r="R179" i="1"/>
  <c r="R43" i="1"/>
  <c r="R113" i="1"/>
  <c r="R88" i="1"/>
  <c r="R160" i="1"/>
  <c r="R33" i="1"/>
  <c r="R167" i="1"/>
  <c r="R97" i="1"/>
  <c r="R132" i="1"/>
  <c r="R96" i="1"/>
  <c r="R8" i="1"/>
  <c r="R226" i="1"/>
  <c r="R182" i="1"/>
  <c r="R89" i="1"/>
  <c r="R140" i="1"/>
  <c r="R194" i="1"/>
  <c r="R11" i="1"/>
  <c r="R47" i="1"/>
  <c r="R68" i="1"/>
  <c r="R74" i="1"/>
  <c r="R211" i="1"/>
  <c r="R157" i="1"/>
  <c r="R213" i="1"/>
  <c r="R224" i="1"/>
  <c r="R135" i="1"/>
  <c r="R138" i="1"/>
  <c r="R215" i="1"/>
  <c r="R61" i="1"/>
  <c r="R82" i="1"/>
  <c r="R184" i="1"/>
  <c r="R71" i="1"/>
  <c r="R63" i="1"/>
  <c r="R112" i="1"/>
  <c r="R178" i="1"/>
  <c r="R92" i="1"/>
  <c r="R222" i="1"/>
  <c r="R91" i="1"/>
  <c r="R70" i="1"/>
  <c r="R145" i="1"/>
  <c r="R30" i="1"/>
  <c r="R22" i="1"/>
  <c r="R53" i="1"/>
  <c r="R185" i="1"/>
  <c r="R147" i="1"/>
  <c r="R197" i="1"/>
  <c r="R114" i="1"/>
  <c r="R189" i="1"/>
  <c r="R62" i="1"/>
  <c r="R158" i="1"/>
  <c r="R131" i="1"/>
  <c r="R40" i="1"/>
  <c r="R162" i="1"/>
  <c r="R221" i="1"/>
  <c r="R220" i="1"/>
  <c r="R50" i="1"/>
  <c r="R54" i="1"/>
  <c r="R146" i="1"/>
  <c r="R152" i="1"/>
  <c r="R46" i="1"/>
  <c r="R212" i="1"/>
  <c r="R67" i="1"/>
  <c r="R198" i="1"/>
  <c r="R129" i="1"/>
  <c r="R60" i="1"/>
  <c r="R3" i="1"/>
  <c r="R49" i="1"/>
  <c r="R85" i="1"/>
  <c r="R126" i="1"/>
  <c r="R161" i="1"/>
  <c r="R29" i="1"/>
  <c r="R186" i="1"/>
  <c r="R111" i="1"/>
  <c r="R187" i="1"/>
  <c r="R17" i="1"/>
  <c r="R41" i="1"/>
  <c r="R208" i="1"/>
  <c r="R139" i="1"/>
  <c r="R180" i="1"/>
  <c r="R45" i="1"/>
  <c r="R36" i="1"/>
  <c r="R144" i="1"/>
  <c r="R203" i="1"/>
  <c r="R155" i="1"/>
  <c r="R214" i="1"/>
  <c r="R7" i="1"/>
  <c r="R153" i="1"/>
  <c r="R25" i="1"/>
  <c r="R201" i="1"/>
  <c r="R86" i="1"/>
  <c r="R154" i="1"/>
  <c r="R133" i="1"/>
  <c r="R83" i="1"/>
  <c r="R19" i="1"/>
  <c r="R84" i="1"/>
  <c r="R207" i="1"/>
  <c r="R164" i="1"/>
  <c r="R127" i="1"/>
  <c r="R228" i="1"/>
  <c r="R195" i="1"/>
  <c r="R192" i="1"/>
  <c r="R51" i="1"/>
  <c r="R193" i="1"/>
  <c r="R66" i="1"/>
  <c r="R173" i="1"/>
  <c r="R58" i="1"/>
  <c r="R148" i="1"/>
  <c r="R177" i="1"/>
  <c r="R15" i="1"/>
  <c r="R35" i="1"/>
  <c r="R95" i="1"/>
  <c r="R105" i="1"/>
  <c r="R216" i="1"/>
  <c r="R27" i="1"/>
  <c r="R199" i="1"/>
  <c r="R79" i="1"/>
  <c r="R106" i="1"/>
  <c r="R123" i="1"/>
  <c r="R156" i="1"/>
  <c r="R23" i="1"/>
  <c r="R130" i="1"/>
  <c r="R190" i="1"/>
  <c r="R5" i="1"/>
  <c r="R128" i="1"/>
  <c r="R143" i="1"/>
  <c r="R141" i="1"/>
  <c r="R204" i="1"/>
  <c r="R4" i="1"/>
  <c r="R188" i="1"/>
  <c r="R175" i="1"/>
  <c r="R18" i="1"/>
  <c r="R159" i="1"/>
  <c r="R42" i="1"/>
  <c r="R103" i="1"/>
  <c r="R80" i="1"/>
  <c r="R163" i="1"/>
  <c r="R64" i="1"/>
  <c r="R206" i="1"/>
  <c r="R20" i="1"/>
  <c r="R174" i="1"/>
  <c r="R181" i="1"/>
  <c r="R137" i="1"/>
  <c r="R196" i="1"/>
  <c r="R109" i="1"/>
  <c r="R77" i="1"/>
  <c r="R225" i="1"/>
  <c r="R39" i="1"/>
  <c r="R28" i="1"/>
  <c r="R136" i="1"/>
  <c r="R76" i="1"/>
  <c r="R14" i="1"/>
  <c r="R65" i="1"/>
  <c r="R176" i="1"/>
  <c r="R13" i="1"/>
  <c r="R117" i="1"/>
  <c r="R21" i="1"/>
  <c r="R107" i="1"/>
  <c r="R24" i="1"/>
  <c r="R55" i="1"/>
  <c r="R104" i="1"/>
  <c r="R57" i="1"/>
  <c r="R108" i="1"/>
  <c r="R12" i="1"/>
  <c r="R34" i="1"/>
  <c r="R200" i="1"/>
  <c r="R78" i="1"/>
  <c r="R191" i="1"/>
  <c r="R87" i="1"/>
  <c r="R26" i="1"/>
  <c r="R116" i="1"/>
  <c r="R52" i="1"/>
  <c r="R56" i="1"/>
  <c r="R59" i="1"/>
  <c r="R72" i="1"/>
  <c r="R94" i="1"/>
  <c r="R142" i="1"/>
  <c r="R205" i="1"/>
  <c r="R2" i="1"/>
  <c r="U10" i="1"/>
  <c r="U16" i="1"/>
  <c r="U44" i="1"/>
  <c r="U48" i="1"/>
  <c r="U75" i="1"/>
  <c r="U102" i="1"/>
  <c r="U110" i="1"/>
  <c r="U118" i="1"/>
  <c r="U119" i="1"/>
  <c r="U120" i="1"/>
  <c r="U122" i="1"/>
  <c r="U124" i="1"/>
  <c r="U170" i="1"/>
  <c r="U171" i="1"/>
  <c r="U209" i="1"/>
  <c r="U217" i="1"/>
  <c r="U219" i="1"/>
  <c r="U90" i="1"/>
  <c r="U227" i="1"/>
  <c r="U37" i="1"/>
  <c r="U149" i="1"/>
  <c r="U172" i="1"/>
  <c r="U168" i="1"/>
  <c r="U169" i="1"/>
  <c r="U202" i="1"/>
  <c r="U223" i="1"/>
  <c r="U31" i="1"/>
  <c r="U125" i="1"/>
  <c r="U73" i="1"/>
  <c r="U151" i="1"/>
  <c r="U166" i="1"/>
  <c r="U6" i="1"/>
  <c r="U99" i="1"/>
  <c r="U210" i="1"/>
  <c r="U121" i="1"/>
  <c r="U115" i="1"/>
  <c r="U38" i="1"/>
  <c r="U93" i="1"/>
  <c r="U81" i="1"/>
  <c r="U134" i="1"/>
  <c r="U218" i="1"/>
  <c r="U101" i="1"/>
  <c r="U32" i="1"/>
  <c r="U9" i="1"/>
  <c r="U165" i="1"/>
  <c r="U183" i="1"/>
  <c r="U100" i="1"/>
  <c r="U69" i="1"/>
  <c r="U150" i="1"/>
  <c r="U98" i="1"/>
  <c r="U179" i="1"/>
  <c r="U43" i="1"/>
  <c r="U113" i="1"/>
  <c r="U88" i="1"/>
  <c r="U160" i="1"/>
  <c r="U33" i="1"/>
  <c r="U167" i="1"/>
  <c r="U97" i="1"/>
  <c r="U132" i="1"/>
  <c r="U96" i="1"/>
  <c r="U8" i="1"/>
  <c r="U226" i="1"/>
  <c r="U182" i="1"/>
  <c r="U89" i="1"/>
  <c r="U140" i="1"/>
  <c r="U194" i="1"/>
  <c r="U11" i="1"/>
  <c r="U47" i="1"/>
  <c r="U68" i="1"/>
  <c r="U74" i="1"/>
  <c r="U211" i="1"/>
  <c r="U157" i="1"/>
  <c r="U213" i="1"/>
  <c r="U224" i="1"/>
  <c r="U135" i="1"/>
  <c r="U138" i="1"/>
  <c r="U215" i="1"/>
  <c r="U61" i="1"/>
  <c r="U82" i="1"/>
  <c r="U184" i="1"/>
  <c r="U71" i="1"/>
  <c r="U63" i="1"/>
  <c r="U112" i="1"/>
  <c r="U178" i="1"/>
  <c r="U92" i="1"/>
  <c r="U222" i="1"/>
  <c r="U91" i="1"/>
  <c r="U70" i="1"/>
  <c r="U145" i="1"/>
  <c r="U30" i="1"/>
  <c r="U22" i="1"/>
  <c r="U53" i="1"/>
  <c r="U185" i="1"/>
  <c r="U147" i="1"/>
  <c r="U197" i="1"/>
  <c r="U114" i="1"/>
  <c r="U189" i="1"/>
  <c r="U62" i="1"/>
  <c r="U158" i="1"/>
  <c r="U131" i="1"/>
  <c r="U40" i="1"/>
  <c r="U162" i="1"/>
  <c r="U221" i="1"/>
  <c r="U220" i="1"/>
  <c r="U50" i="1"/>
  <c r="U54" i="1"/>
  <c r="U146" i="1"/>
  <c r="U152" i="1"/>
  <c r="U46" i="1"/>
  <c r="U212" i="1"/>
  <c r="U67" i="1"/>
  <c r="U198" i="1"/>
  <c r="U129" i="1"/>
  <c r="U60" i="1"/>
  <c r="U3" i="1"/>
  <c r="U49" i="1"/>
  <c r="U85" i="1"/>
  <c r="U126" i="1"/>
  <c r="U161" i="1"/>
  <c r="U29" i="1"/>
  <c r="U186" i="1"/>
  <c r="U111" i="1"/>
  <c r="U187" i="1"/>
  <c r="U17" i="1"/>
  <c r="U41" i="1"/>
  <c r="U208" i="1"/>
  <c r="U139" i="1"/>
  <c r="U180" i="1"/>
  <c r="U45" i="1"/>
  <c r="U36" i="1"/>
  <c r="U144" i="1"/>
  <c r="U203" i="1"/>
  <c r="U155" i="1"/>
  <c r="U214" i="1"/>
  <c r="U7" i="1"/>
  <c r="U153" i="1"/>
  <c r="U25" i="1"/>
  <c r="U201" i="1"/>
  <c r="U86" i="1"/>
  <c r="U154" i="1"/>
  <c r="U133" i="1"/>
  <c r="U83" i="1"/>
  <c r="U19" i="1"/>
  <c r="U84" i="1"/>
  <c r="U207" i="1"/>
  <c r="U164" i="1"/>
  <c r="U127" i="1"/>
  <c r="U228" i="1"/>
  <c r="U195" i="1"/>
  <c r="U192" i="1"/>
  <c r="U51" i="1"/>
  <c r="U193" i="1"/>
  <c r="U66" i="1"/>
  <c r="U173" i="1"/>
  <c r="U58" i="1"/>
  <c r="U148" i="1"/>
  <c r="U177" i="1"/>
  <c r="U15" i="1"/>
  <c r="U35" i="1"/>
  <c r="U95" i="1"/>
  <c r="U105" i="1"/>
  <c r="U216" i="1"/>
  <c r="U27" i="1"/>
  <c r="U199" i="1"/>
  <c r="U79" i="1"/>
  <c r="U106" i="1"/>
  <c r="U123" i="1"/>
  <c r="U156" i="1"/>
  <c r="U23" i="1"/>
  <c r="U130" i="1"/>
  <c r="U190" i="1"/>
  <c r="U5" i="1"/>
  <c r="U128" i="1"/>
  <c r="U143" i="1"/>
  <c r="U141" i="1"/>
  <c r="U204" i="1"/>
  <c r="U4" i="1"/>
  <c r="U188" i="1"/>
  <c r="U175" i="1"/>
  <c r="U18" i="1"/>
  <c r="U159" i="1"/>
  <c r="U42" i="1"/>
  <c r="U103" i="1"/>
  <c r="U80" i="1"/>
  <c r="U163" i="1"/>
  <c r="U64" i="1"/>
  <c r="U206" i="1"/>
  <c r="U20" i="1"/>
  <c r="U174" i="1"/>
  <c r="U181" i="1"/>
  <c r="U137" i="1"/>
  <c r="U196" i="1"/>
  <c r="U109" i="1"/>
  <c r="U77" i="1"/>
  <c r="U225" i="1"/>
  <c r="U39" i="1"/>
  <c r="U28" i="1"/>
  <c r="U136" i="1"/>
  <c r="U76" i="1"/>
  <c r="U14" i="1"/>
  <c r="U65" i="1"/>
  <c r="U176" i="1"/>
  <c r="U13" i="1"/>
  <c r="U117" i="1"/>
  <c r="U21" i="1"/>
  <c r="U107" i="1"/>
  <c r="U24" i="1"/>
  <c r="U55" i="1"/>
  <c r="U104" i="1"/>
  <c r="U57" i="1"/>
  <c r="U108" i="1"/>
  <c r="U12" i="1"/>
  <c r="U34" i="1"/>
  <c r="U200" i="1"/>
  <c r="U78" i="1"/>
  <c r="U191" i="1"/>
  <c r="U87" i="1"/>
  <c r="U26" i="1"/>
  <c r="U116" i="1"/>
  <c r="U52" i="1"/>
  <c r="U56" i="1"/>
  <c r="U59" i="1"/>
  <c r="U72" i="1"/>
  <c r="U94" i="1"/>
  <c r="U142" i="1"/>
  <c r="U205" i="1"/>
  <c r="U2" i="1"/>
  <c r="O59" i="1"/>
  <c r="O116" i="1"/>
  <c r="O3" i="1"/>
  <c r="O4" i="1"/>
  <c r="O5" i="1"/>
  <c r="O6" i="1"/>
  <c r="O7" i="1"/>
  <c r="O8" i="1"/>
  <c r="O9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5" i="1"/>
  <c r="O46" i="1"/>
  <c r="O47" i="1"/>
  <c r="O49" i="1"/>
  <c r="O50" i="1"/>
  <c r="O53" i="1"/>
  <c r="O54" i="1"/>
  <c r="O55" i="1"/>
  <c r="O56" i="1"/>
  <c r="O57" i="1"/>
  <c r="O58" i="1"/>
  <c r="O60" i="1"/>
  <c r="O61" i="1"/>
  <c r="O62" i="1"/>
  <c r="O63" i="1"/>
  <c r="O64" i="1"/>
  <c r="O65" i="1"/>
  <c r="O66" i="1"/>
  <c r="O67" i="1"/>
  <c r="O68" i="1"/>
  <c r="O69" i="1"/>
  <c r="O73" i="1"/>
  <c r="O74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5" i="1"/>
  <c r="O96" i="1"/>
  <c r="O97" i="1"/>
  <c r="O98" i="1"/>
  <c r="O99" i="1"/>
  <c r="O100" i="1"/>
  <c r="O101" i="1"/>
  <c r="O103" i="1"/>
  <c r="O104" i="1"/>
  <c r="O105" i="1"/>
  <c r="O106" i="1"/>
  <c r="O107" i="1"/>
  <c r="O108" i="1"/>
  <c r="O109" i="1"/>
  <c r="O111" i="1"/>
  <c r="O112" i="1"/>
  <c r="O113" i="1"/>
  <c r="O114" i="1"/>
  <c r="O115" i="1"/>
  <c r="O117" i="1"/>
  <c r="O121" i="1"/>
  <c r="O123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8" i="1"/>
  <c r="O199" i="1"/>
  <c r="O200" i="1"/>
  <c r="O201" i="1"/>
  <c r="O202" i="1"/>
  <c r="O203" i="1"/>
  <c r="O204" i="1"/>
  <c r="O206" i="1"/>
  <c r="O207" i="1"/>
  <c r="O208" i="1"/>
  <c r="O210" i="1"/>
  <c r="O211" i="1"/>
  <c r="O212" i="1"/>
  <c r="O213" i="1"/>
  <c r="O214" i="1"/>
  <c r="O215" i="1"/>
  <c r="O216" i="1"/>
  <c r="O218" i="1"/>
  <c r="O220" i="1"/>
  <c r="O221" i="1"/>
  <c r="O222" i="1"/>
  <c r="O223" i="1"/>
  <c r="O224" i="1"/>
  <c r="O225" i="1"/>
  <c r="O226" i="1"/>
  <c r="O227" i="1"/>
  <c r="O228" i="1"/>
  <c r="J22" i="2" l="1"/>
  <c r="F22" i="2"/>
  <c r="M197" i="1"/>
  <c r="O197" i="1" l="1"/>
  <c r="Z197" i="1"/>
  <c r="H137" i="5"/>
  <c r="H137" i="6"/>
  <c r="H138" i="6"/>
  <c r="H136" i="5"/>
  <c r="I137" i="5"/>
  <c r="I137" i="6"/>
  <c r="I138" i="6"/>
  <c r="I136" i="5"/>
  <c r="H137" i="1"/>
  <c r="H136" i="1"/>
  <c r="I136" i="1"/>
  <c r="I1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22" authorId="0" shapeId="0" xr:uid="{CED635C3-B357-B44E-8264-1407C8D54DC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of both</t>
        </r>
      </text>
    </comment>
    <comment ref="J22" authorId="0" shapeId="0" xr:uid="{F39CF654-1589-7748-8177-A750073E69F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Average of both
</t>
        </r>
      </text>
    </comment>
    <comment ref="F55" authorId="0" shapeId="0" xr:uid="{69F30F23-9769-CC46-9086-19E2810A7EC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Used Iceland scallop
</t>
        </r>
      </text>
    </comment>
    <comment ref="J55" authorId="0" shapeId="0" xr:uid="{03C597D6-05E9-1242-AF32-4B73E715909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Used common value for like species
</t>
        </r>
      </text>
    </comment>
    <comment ref="F56" authorId="0" shapeId="0" xr:uid="{D7C472A2-B6A8-1348-BF4A-0A033E08652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Used Iceland scallop
</t>
        </r>
      </text>
    </comment>
    <comment ref="J56" authorId="0" shapeId="0" xr:uid="{FB4E0226-7135-F144-BECA-16E135ACF87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sea scallop</t>
        </r>
      </text>
    </comment>
    <comment ref="F63" authorId="0" shapeId="0" xr:uid="{C8EB4EF7-9175-F445-84DC-5CC60D14551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same as Atlantic surf clam</t>
        </r>
      </text>
    </comment>
    <comment ref="J65" authorId="0" shapeId="0" xr:uid="{5854E6F2-204D-064E-B82A-B0EEB7E7398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Common value for like species
</t>
        </r>
      </text>
    </comment>
    <comment ref="F71" authorId="0" shapeId="0" xr:uid="{4D908215-61CB-F94D-9FA9-D89408EAF90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Based on only other spp. of same genus with info</t>
        </r>
        <r>
          <rPr>
            <sz val="10"/>
            <color rgb="FF000000"/>
            <rFont val="Calibri"/>
            <family val="2"/>
            <scheme val="minor"/>
          </rPr>
          <t xml:space="preserve"> in SLB: </t>
        </r>
        <r>
          <rPr>
            <sz val="10"/>
            <color rgb="FF000000"/>
            <rFont val="Calibri"/>
            <family val="2"/>
            <scheme val="minor"/>
          </rPr>
          <t xml:space="preserve">Parastichopus regalis
</t>
        </r>
      </text>
    </comment>
    <comment ref="J71" authorId="0" shapeId="0" xr:uid="{79749E62-E8E9-BA42-90B0-D6CE0ED113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Common value for like species
</t>
        </r>
      </text>
    </comment>
    <comment ref="F73" authorId="0" shapeId="0" xr:uid="{00E99E01-D96A-0A48-9CD2-D5FACDFEFC1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of two abalone spp. in SeaLifeBase: H. midae and H. asinina</t>
        </r>
      </text>
    </comment>
    <comment ref="J73" authorId="0" shapeId="0" xr:uid="{C0A4DE61-0CFB-304E-A494-595F87C944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Common value for like species
</t>
        </r>
      </text>
    </comment>
    <comment ref="F74" authorId="0" shapeId="0" xr:uid="{6C9C9D12-FEC3-8543-A9AF-C175C3CE19C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 per king crab spp. in SLB</t>
        </r>
      </text>
    </comment>
    <comment ref="F75" authorId="0" shapeId="0" xr:uid="{FA84275A-2113-7845-B8E6-BBFF13D5D23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 per Cancer spp. crabs in SLB</t>
        </r>
      </text>
    </comment>
    <comment ref="F76" authorId="0" shapeId="0" xr:uid="{87ABA67C-F68F-B143-8CBF-984A0E58544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 per Cancer spp. crabs in SLB</t>
        </r>
      </text>
    </comment>
    <comment ref="J77" authorId="0" shapeId="0" xr:uid="{89BA9A7A-6D2C-9141-8854-FF722653207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Used H. areneus
</t>
        </r>
      </text>
    </comment>
    <comment ref="F78" authorId="0" shapeId="0" xr:uid="{E52A4636-7B08-FA4C-8DE0-E653D0A1532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 per Cancer spp. crabs in SLB</t>
        </r>
      </text>
    </comment>
    <comment ref="F79" authorId="0" shapeId="0" xr:uid="{EEDFB213-CB6D-5947-8F94-723C27245CD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Based on other Buccinum spp. in SLB</t>
        </r>
      </text>
    </comment>
    <comment ref="F80" authorId="0" shapeId="0" xr:uid="{A6C40F0B-2C54-F149-A5D9-264A282C3E3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Baed on other Cucumeria spp. in SeaLifeBase</t>
        </r>
      </text>
    </comment>
    <comment ref="F81" authorId="0" shapeId="0" xr:uid="{7329C648-E515-4146-BE07-BB85622CFC6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Pandalus spp. in SeaLifeBase with value = 10</t>
        </r>
      </text>
    </comment>
    <comment ref="F82" authorId="0" shapeId="0" xr:uid="{86F9372A-B4E1-F546-A92C-4706AF268D6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Pandalus spp. in SeaLifeBase with value = 10</t>
        </r>
      </text>
    </comment>
    <comment ref="F83" authorId="0" shapeId="0" xr:uid="{B786E75D-0793-D24D-B165-D565BB7819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Pandalus spp. in SeaLifeBase with value = 10</t>
        </r>
      </text>
    </comment>
    <comment ref="F84" authorId="0" shapeId="0" xr:uid="{EFCC400C-4EF6-FB4D-A272-64CF70362A2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Pandalus spp. in SeaLifeBase with value = 10</t>
        </r>
      </text>
    </comment>
    <comment ref="J84" authorId="0" shapeId="0" xr:uid="{E4E1DAB8-E4BA-BE4B-A837-7B0322E89B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 for northern shrimp</t>
        </r>
      </text>
    </comment>
    <comment ref="F85" authorId="0" shapeId="0" xr:uid="{2F559887-113B-6B49-9EE4-D1033971D78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Pandalus spp. in SeaLifeBase with value = 10</t>
        </r>
      </text>
    </comment>
    <comment ref="J85" authorId="0" shapeId="0" xr:uid="{881D638E-B7D3-634B-A21E-C28BDE78BAC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 for northern shrimp</t>
        </r>
      </text>
    </comment>
    <comment ref="F86" authorId="0" shapeId="0" xr:uid="{ADB5925F-846F-3C46-AEB1-A953D23D3E1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Average of two abalone spp. in SeaLifeBase: D. savignyi and T. pileolus (both tropical spp.)
</t>
        </r>
      </text>
    </comment>
    <comment ref="F88" authorId="0" shapeId="0" xr:uid="{763ED1A6-90ED-B647-AD4F-BBF8401F330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Venerupis philippinarum</t>
        </r>
      </text>
    </comment>
    <comment ref="J88" authorId="0" shapeId="0" xr:uid="{6D88DAD8-C1CC-764F-A517-A1EBBCB621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Venerupis philippinarum</t>
        </r>
      </text>
    </comment>
    <comment ref="J89" authorId="0" shapeId="0" xr:uid="{2F2A26E1-4E46-894C-8D66-99C9236DF31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Venerupis philippinarum</t>
        </r>
      </text>
    </comment>
    <comment ref="F90" authorId="0" shapeId="0" xr:uid="{31D03124-624B-0F41-970D-0C407D017A0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Value from </t>
        </r>
        <r>
          <rPr>
            <i/>
            <sz val="10"/>
            <color rgb="FF000000"/>
            <rFont val="Calibri"/>
            <family val="2"/>
            <scheme val="minor"/>
          </rPr>
          <t xml:space="preserve">Chthamalus stellatus </t>
        </r>
        <r>
          <rPr>
            <sz val="10"/>
            <color rgb="FF000000"/>
            <rFont val="Calibri"/>
            <family val="2"/>
            <scheme val="minor"/>
          </rPr>
          <t>(only other available leaf barnalce</t>
        </r>
        <r>
          <rPr>
            <sz val="10"/>
            <color rgb="FF000000"/>
            <rFont val="Calibri"/>
            <family val="2"/>
            <scheme val="minor"/>
          </rPr>
          <t xml:space="preserve"> in FB)</t>
        </r>
        <r>
          <rPr>
            <sz val="10"/>
            <color rgb="FF000000"/>
            <rFont val="Calibri"/>
            <family val="2"/>
            <scheme val="minor"/>
          </rPr>
          <t xml:space="preserve"> 
</t>
        </r>
      </text>
    </comment>
    <comment ref="J90" authorId="0" shapeId="0" xr:uid="{5518CDBC-5E21-5D47-9242-C03392E6C81B}">
      <text>
        <r>
          <rPr>
            <b/>
            <sz val="10"/>
            <color rgb="FF000000"/>
            <rFont val="Tahoma"/>
            <family val="2"/>
          </rPr>
          <t xml:space="preserve">Microsoft Office User: 
</t>
        </r>
        <r>
          <rPr>
            <sz val="10"/>
            <color rgb="FF000000"/>
            <rFont val="Tahoma"/>
            <family val="2"/>
          </rPr>
          <t xml:space="preserve">Used common value for like species
</t>
        </r>
      </text>
    </comment>
    <comment ref="F91" authorId="0" shapeId="0" xr:uid="{99A159A6-6E7F-AD40-A7F4-7F31B2782A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Average of two abalone spp. in SeaLifeBase: D. savignyi and T. pileolus (both tropical spp.)
</t>
        </r>
      </text>
    </comment>
    <comment ref="J91" authorId="0" shapeId="0" xr:uid="{7CF35A9F-B211-8341-93D1-DD6CF28FB8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Common value for like species
</t>
        </r>
      </text>
    </comment>
    <comment ref="F92" authorId="0" shapeId="0" xr:uid="{F4FCCFD5-7089-2E40-9F6E-1C3758D2C12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of S. mentella (58) and S. norvegicus (71)</t>
        </r>
      </text>
    </comment>
    <comment ref="J92" authorId="0" shapeId="0" xr:uid="{75139409-73FE-A34C-B8B0-3095CC4EA56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of S. mentella (4.2) and S. norvegicus (4.0)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53" authorId="0" shapeId="0" xr:uid="{D564FCF7-E669-7642-AB20-BDA0CB53F00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 per OWS seafood watch report</t>
        </r>
      </text>
    </comment>
    <comment ref="K60" authorId="0" shapeId="0" xr:uid="{645CA34D-9392-5140-9B40-8A373387AC7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Value for 2007 from </t>
        </r>
        <r>
          <rPr>
            <sz val="10"/>
            <color rgb="FF000000"/>
            <rFont val="Calibri"/>
            <family val="2"/>
          </rPr>
          <t>Susan T. Dennard, M. Aaron MacNeil, Margaret A. Treble, Steven Campana, Aaron T. Fisk, Hierarchical analysis of a remote, Arctic, artisanal longline fishery, </t>
        </r>
        <r>
          <rPr>
            <i/>
            <sz val="10"/>
            <color rgb="FF000000"/>
            <rFont val="Calibri"/>
            <family val="2"/>
          </rPr>
          <t>ICES Journal of Marine Science</t>
        </r>
        <r>
          <rPr>
            <sz val="10"/>
            <color rgb="FF000000"/>
            <rFont val="Calibri"/>
            <family val="2"/>
          </rPr>
          <t>, Volume 67, Issue 1, January 2010, Pages 41–51, https://doi.org/10.1093/icesjms/fsp220</t>
        </r>
      </text>
    </comment>
    <comment ref="K73" authorId="0" shapeId="0" xr:uid="{BCFF4732-CBBF-2348-8DD4-6273EFAD7B5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information on current fishery available</t>
        </r>
      </text>
    </comment>
    <comment ref="K95" authorId="0" shapeId="0" xr:uid="{EFE93609-9283-3F4F-AEB4-3BCB3A4B31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info on directed fishery at present </t>
        </r>
      </text>
    </comment>
    <comment ref="K143" authorId="0" shapeId="0" xr:uid="{3F0FECA5-B4DF-B447-9F40-45193A6EB5E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info on directed fishery at present</t>
        </r>
      </text>
    </comment>
    <comment ref="K207" authorId="0" shapeId="0" xr:uid="{D7562121-9A61-7B49-85C4-7690D673F41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info on directed fishery at present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52" authorId="0" shapeId="0" xr:uid="{7A1F538E-0EDD-074D-9699-C8E3A07AD6D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 per OWS seafood watch report</t>
        </r>
      </text>
    </comment>
    <comment ref="N52" authorId="0" shapeId="0" xr:uid="{54CC21A0-9C45-6F4A-8E18-35D12F734C7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>Using same $/mt as geoduck</t>
        </r>
      </text>
    </comment>
    <comment ref="M59" authorId="0" shapeId="0" xr:uid="{01ADC65F-AB5D-AD47-87BE-A8D8ECE02F9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Value for 2007 from </t>
        </r>
        <r>
          <rPr>
            <sz val="10"/>
            <color rgb="FF000000"/>
            <rFont val="Calibri"/>
            <family val="2"/>
          </rPr>
          <t>Susan T. Dennard, M. Aaron MacNeil, Margaret A. Treble, Steven Campana, Aaron T. Fisk, Hierarchical analysis of a remote, Arctic, artisanal longline fishery, </t>
        </r>
        <r>
          <rPr>
            <i/>
            <sz val="10"/>
            <color rgb="FF000000"/>
            <rFont val="Calibri"/>
            <family val="2"/>
          </rPr>
          <t>ICES Journal of Marine Science</t>
        </r>
        <r>
          <rPr>
            <sz val="10"/>
            <color rgb="FF000000"/>
            <rFont val="Calibri"/>
            <family val="2"/>
          </rPr>
          <t>, Volume 67, Issue 1, January 2010, Pages 41–51, https://doi.org/10.1093/icesjms/fsp220</t>
        </r>
      </text>
    </comment>
    <comment ref="N59" authorId="0" shapeId="0" xr:uid="{70C50A2B-EF72-8A4A-B6E2-319F961343C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Assuming artisanal fishery at present based on available information (</t>
        </r>
        <r>
          <rPr>
            <sz val="10"/>
            <color rgb="FF000000"/>
            <rFont val="Calibri"/>
            <family val="2"/>
          </rPr>
          <t>Susan T. Dennard, M. Aaron MacNeil, Margaret A. Treble, Steven Campana, Aaron T. Fisk, Hierarchical analysis of a remote, Arctic, artisanal longline fishery, </t>
        </r>
        <r>
          <rPr>
            <i/>
            <sz val="10"/>
            <color rgb="FF000000"/>
            <rFont val="Calibri"/>
            <family val="2"/>
          </rPr>
          <t>ICES Journal of Marine Science</t>
        </r>
        <r>
          <rPr>
            <sz val="10"/>
            <color rgb="FF000000"/>
            <rFont val="Calibri"/>
            <family val="2"/>
          </rPr>
          <t>, Volume 67, Issue 1, January 2010, Pages 41–51, https://doi.org/10.1093/icesjms/fsp220)</t>
        </r>
      </text>
    </comment>
    <comment ref="M72" authorId="0" shapeId="0" xr:uid="{9E71A960-2BFA-6F43-9424-0F7A8FA21CF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information on current fishery available</t>
        </r>
      </text>
    </comment>
    <comment ref="M94" authorId="0" shapeId="0" xr:uid="{621F0729-2F55-F042-8851-8191FF0000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info on directed fishery at present </t>
        </r>
      </text>
    </comment>
    <comment ref="M142" authorId="0" shapeId="0" xr:uid="{B727F69F-A3D9-A445-9B3D-90BF1B3CFDC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info on directed fishery at present</t>
        </r>
      </text>
    </comment>
    <comment ref="M206" authorId="0" shapeId="0" xr:uid="{41CC1C5D-1D77-3945-AB5B-7823EEDB80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info on directed fishery at present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52" authorId="0" shapeId="0" xr:uid="{ED72E47D-D0FA-1246-B4DB-6DC77BFC250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 per OWS seafood watch report</t>
        </r>
      </text>
    </comment>
    <comment ref="N52" authorId="0" shapeId="0" xr:uid="{E793F0F7-C77E-B544-8690-BB69459FB8A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>Using same $/mt as geoduck</t>
        </r>
      </text>
    </comment>
    <comment ref="M56" authorId="0" shapeId="0" xr:uid="{0709F7C3-299A-FC42-B18E-0FA5931344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 from 2021 Oceana Audit</t>
        </r>
      </text>
    </comment>
    <comment ref="M59" authorId="0" shapeId="0" xr:uid="{A03A6447-0EDB-AB41-B0DA-9B9914AFEF9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Value for 2007 from </t>
        </r>
        <r>
          <rPr>
            <sz val="10"/>
            <color rgb="FF000000"/>
            <rFont val="Calibri"/>
            <family val="2"/>
          </rPr>
          <t>Susan T. Dennard, M. Aaron MacNeil, Margaret A. Treble, Steven Campana, Aaron T. Fisk, Hierarchical analysis of a remote, Arctic, artisanal longline fishery, </t>
        </r>
        <r>
          <rPr>
            <i/>
            <sz val="10"/>
            <color rgb="FF000000"/>
            <rFont val="Calibri"/>
            <family val="2"/>
          </rPr>
          <t>ICES Journal of Marine Science</t>
        </r>
        <r>
          <rPr>
            <sz val="10"/>
            <color rgb="FF000000"/>
            <rFont val="Calibri"/>
            <family val="2"/>
          </rPr>
          <t>, Volume 67, Issue 1, January 2010, Pages 41–51, https://doi.org/10.1093/icesjms/fsp220</t>
        </r>
      </text>
    </comment>
    <comment ref="N59" authorId="0" shapeId="0" xr:uid="{B73D325A-1ACE-FF4C-9FC3-AC0C648F9FB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Assuming artisanal fishery at present based on available information (</t>
        </r>
        <r>
          <rPr>
            <sz val="10"/>
            <color rgb="FF000000"/>
            <rFont val="Calibri"/>
            <family val="2"/>
          </rPr>
          <t>Susan T. Dennard, M. Aaron MacNeil, Margaret A. Treble, Steven Campana, Aaron T. Fisk, Hierarchical analysis of a remote, Arctic, artisanal longline fishery, </t>
        </r>
        <r>
          <rPr>
            <i/>
            <sz val="10"/>
            <color rgb="FF000000"/>
            <rFont val="Calibri"/>
            <family val="2"/>
          </rPr>
          <t>ICES Journal of Marine Science</t>
        </r>
        <r>
          <rPr>
            <sz val="10"/>
            <color rgb="FF000000"/>
            <rFont val="Calibri"/>
            <family val="2"/>
          </rPr>
          <t>, Volume 67, Issue 1, January 2010, Pages 41–51, https://doi.org/10.1093/icesjms/fsp220)</t>
        </r>
      </text>
    </comment>
    <comment ref="M72" authorId="0" shapeId="0" xr:uid="{AD0169A2-E355-1948-B67B-ECA9D5634CC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information on current fishery available</t>
        </r>
      </text>
    </comment>
    <comment ref="M94" authorId="0" shapeId="0" xr:uid="{8152BDF4-9214-664E-A5C7-A4681A72245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info on directed fishery at present </t>
        </r>
      </text>
    </comment>
    <comment ref="M142" authorId="0" shapeId="0" xr:uid="{D00FEEAB-8FCD-764E-849F-1B4B04E3DE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info on directed fishery at present</t>
        </r>
      </text>
    </comment>
    <comment ref="M205" authorId="0" shapeId="0" xr:uid="{D1331524-7669-5547-A1EA-26F0DAE94D3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info on directed fishery at present</t>
        </r>
      </text>
    </comment>
  </commentList>
</comments>
</file>

<file path=xl/sharedStrings.xml><?xml version="1.0" encoding="utf-8"?>
<sst xmlns="http://schemas.openxmlformats.org/spreadsheetml/2006/main" count="8173" uniqueCount="970">
  <si>
    <t>ACRED_23K</t>
  </si>
  <si>
    <t>Redfish species</t>
  </si>
  <si>
    <t>Sebastes fasciatus</t>
  </si>
  <si>
    <t>Critical</t>
  </si>
  <si>
    <t>Yes - 100%</t>
  </si>
  <si>
    <t>Yes - coverage varies or uncertain levels</t>
  </si>
  <si>
    <t>Uncertain</t>
  </si>
  <si>
    <t>ACRED_UNIT1_2</t>
  </si>
  <si>
    <t>Cautious</t>
  </si>
  <si>
    <t>Yes - coverage varies (5-20%)</t>
  </si>
  <si>
    <t>ACRED_UNIT3</t>
  </si>
  <si>
    <t>Maritimes</t>
  </si>
  <si>
    <t>Healthy</t>
  </si>
  <si>
    <t>Yes - coverage varies (10-20%)</t>
  </si>
  <si>
    <t>ALTUNA_PAC</t>
  </si>
  <si>
    <t>Albacore tuna</t>
  </si>
  <si>
    <t>Thunnus alalunga</t>
  </si>
  <si>
    <t>Pacific</t>
  </si>
  <si>
    <t>AMPLA_23K</t>
  </si>
  <si>
    <t>American plaice</t>
  </si>
  <si>
    <t>Hippoglossoides platessoides</t>
  </si>
  <si>
    <t>AMPLA_3LNO</t>
  </si>
  <si>
    <t>AMPLA_3Ps</t>
  </si>
  <si>
    <t>https://www.dfo-mpo.gc.ca/fisheries-peches/ifmp-gmp/groundfish-poisson-fond/groundfish-poisson-fond-div3p-2016-eng.html</t>
  </si>
  <si>
    <t>AMPLA_4T</t>
  </si>
  <si>
    <t>Gulf</t>
  </si>
  <si>
    <t>Yes - coverage varies (25%)</t>
  </si>
  <si>
    <t>AMPLA_4VWX</t>
  </si>
  <si>
    <t>ARC_COD</t>
  </si>
  <si>
    <t>Arctic cod</t>
  </si>
  <si>
    <t>Boreogadus saida</t>
  </si>
  <si>
    <t>Arctic</t>
  </si>
  <si>
    <t>ARCLA_BANQ</t>
  </si>
  <si>
    <t>Arctic surfclam</t>
  </si>
  <si>
    <t>Mactromeris polynyma</t>
  </si>
  <si>
    <t>Yes - coverage varies (10%)</t>
  </si>
  <si>
    <t>ARCLA_GB</t>
  </si>
  <si>
    <t>ARFLO_3CD_5ABCDE</t>
  </si>
  <si>
    <t>Arrowtooth flounder</t>
  </si>
  <si>
    <t>Atheresthes stomias</t>
  </si>
  <si>
    <t>ATBTUNA_WATL</t>
  </si>
  <si>
    <t>Atlantic bluefin tuna</t>
  </si>
  <si>
    <t>Thunnus thynnus</t>
  </si>
  <si>
    <t>Yes - coverage varies (0% trap, 5% rod and reel/trolling &amp; offshore/pelagic longline)</t>
  </si>
  <si>
    <t>ATCOD_2GH</t>
  </si>
  <si>
    <t>Atlantic cod</t>
  </si>
  <si>
    <t>Gadus morhua</t>
  </si>
  <si>
    <t>ATDOG_4VWNX_5</t>
  </si>
  <si>
    <t>Spiny dogfish</t>
  </si>
  <si>
    <t>Squalus acanthias</t>
  </si>
  <si>
    <t>Dogfish</t>
  </si>
  <si>
    <t>Yes - coverage varies (5-10%)</t>
  </si>
  <si>
    <t>ATHAL_3NOPs4VWX+5</t>
  </si>
  <si>
    <t>Atlantic halibut</t>
  </si>
  <si>
    <t>Hippoglossus hippoglossus</t>
  </si>
  <si>
    <t>ATHAL_4RST</t>
  </si>
  <si>
    <t>Quebec</t>
  </si>
  <si>
    <t>ATHERR_2J3IKLPs_HFA1_to11</t>
  </si>
  <si>
    <t>Atlantic herring</t>
  </si>
  <si>
    <t>Clupea harengus</t>
  </si>
  <si>
    <t>ATHERR_4Rfall</t>
  </si>
  <si>
    <t>ATHERR_4Rspring</t>
  </si>
  <si>
    <t>ATHERR_4S</t>
  </si>
  <si>
    <t>ATHERR_4Tfall</t>
  </si>
  <si>
    <t>Yes - coverage varies (20% mobile, 0% fixed)</t>
  </si>
  <si>
    <t>ATHERR_4Tspring</t>
  </si>
  <si>
    <t>ATHERR_4VWX</t>
  </si>
  <si>
    <t>ATHERR_5YZ_WEIRS</t>
  </si>
  <si>
    <t>ATMAC_SA3_4</t>
  </si>
  <si>
    <t>Mackerel</t>
  </si>
  <si>
    <t>Scomber scombrus</t>
  </si>
  <si>
    <t>BISKA_HS_5CDE</t>
  </si>
  <si>
    <t>Big skate</t>
  </si>
  <si>
    <t>Raja binoculata</t>
  </si>
  <si>
    <t>BISKA_QCS_5AB</t>
  </si>
  <si>
    <t>BISKA_SOG_4B</t>
  </si>
  <si>
    <t>BISKA_WCV_3CD</t>
  </si>
  <si>
    <t>BOROCK_PAC</t>
  </si>
  <si>
    <t>Bocaccio</t>
  </si>
  <si>
    <t>Sebastes paucispinis</t>
  </si>
  <si>
    <t>Yes - 100% (Camera or ASOP)</t>
  </si>
  <si>
    <t>CAPE_23KLPs</t>
  </si>
  <si>
    <t>Capelin</t>
  </si>
  <si>
    <t>Mallotus villosus</t>
  </si>
  <si>
    <t>CAPE_4RST</t>
  </si>
  <si>
    <t>CAROCK_PAC</t>
  </si>
  <si>
    <t>Canary rockfish</t>
  </si>
  <si>
    <t>Sebastes pinniger</t>
  </si>
  <si>
    <t>CLAM_QC_1ABC</t>
  </si>
  <si>
    <t>Softshell clam</t>
  </si>
  <si>
    <t>Mya arenaria</t>
  </si>
  <si>
    <t>CLAM_QC_UNS</t>
  </si>
  <si>
    <t>COD_2J3KL</t>
  </si>
  <si>
    <t>Yes - coverage varies (5%)</t>
  </si>
  <si>
    <t>COD_3NO</t>
  </si>
  <si>
    <t>COD_3Pn4RS</t>
  </si>
  <si>
    <t>COD_3Ps</t>
  </si>
  <si>
    <t>COD_4TVn</t>
  </si>
  <si>
    <t>COD_4VsW</t>
  </si>
  <si>
    <t>COD_4X5Yb</t>
  </si>
  <si>
    <t>COD_5Zjm</t>
  </si>
  <si>
    <t>https://www.dfo-mpo.gc.ca/fisheries-peches/ifmp-gmp/cod-morue/cod-morue-2019-eng.html</t>
  </si>
  <si>
    <t>CUSK_4VWX5Z</t>
  </si>
  <si>
    <t>Cusk</t>
  </si>
  <si>
    <t>Brosme brosme</t>
  </si>
  <si>
    <t>DERED_23K</t>
  </si>
  <si>
    <t>Sebastes mentella</t>
  </si>
  <si>
    <t>DERED_UNIT1_2</t>
  </si>
  <si>
    <t>DUGRAB_PAC</t>
  </si>
  <si>
    <t>Dungeness crab</t>
  </si>
  <si>
    <t>Cancer magister</t>
  </si>
  <si>
    <t>GEDUCK_PAC</t>
  </si>
  <si>
    <t>Geoduck</t>
  </si>
  <si>
    <t>Panopea generosa</t>
  </si>
  <si>
    <t>GOBARN_CLAY</t>
  </si>
  <si>
    <t>Goose barnacles</t>
  </si>
  <si>
    <t>Pollicipes polymerus</t>
  </si>
  <si>
    <t>GREN_23KL</t>
  </si>
  <si>
    <t>Roundnose grenadier</t>
  </si>
  <si>
    <t>GREN_AT_ARC</t>
  </si>
  <si>
    <t>Roughhead grenadier</t>
  </si>
  <si>
    <t>Macrourus berglax</t>
  </si>
  <si>
    <t>GRHAL_0A</t>
  </si>
  <si>
    <t>Greenland halibut</t>
  </si>
  <si>
    <t>Reinhardtius hippoglossoides</t>
  </si>
  <si>
    <t>GRHAL_0B</t>
  </si>
  <si>
    <t>GRHAL_23KLMNO</t>
  </si>
  <si>
    <t>GRHAL_4RST</t>
  </si>
  <si>
    <t>Yes - coverage varies (5-15%)</t>
  </si>
  <si>
    <t>GRHAL_CS</t>
  </si>
  <si>
    <t>GRURCH_GOSL</t>
  </si>
  <si>
    <t>Urchin</t>
  </si>
  <si>
    <t>Strongylocentrotus droebachiensis</t>
  </si>
  <si>
    <t>GRURCH_PAC</t>
  </si>
  <si>
    <t>HAD_3LNO</t>
  </si>
  <si>
    <t>Haddock</t>
  </si>
  <si>
    <t>Melanogrammus aeglefinus</t>
  </si>
  <si>
    <t>HAD_3Ps</t>
  </si>
  <si>
    <t>HAD_4X5Y</t>
  </si>
  <si>
    <t>HAD_5Zjm</t>
  </si>
  <si>
    <t>Yes - coverage varies (25-100%)</t>
  </si>
  <si>
    <t>HAGFISH_4T</t>
  </si>
  <si>
    <t>Myxine glutinosa</t>
  </si>
  <si>
    <t>HAGFISH_4VWX5Z</t>
  </si>
  <si>
    <t>Hagfish</t>
  </si>
  <si>
    <t>ICSCAL_STPIERRE</t>
  </si>
  <si>
    <t>Chlamys islandica</t>
  </si>
  <si>
    <t>INCLA_CC_HM</t>
  </si>
  <si>
    <t>Intertidal clams</t>
  </si>
  <si>
    <t>Venerupis philippinarum, Protothaca staminea, Saxidomus gigantea, Siliqua patula, Nuttallia obscurata</t>
  </si>
  <si>
    <t>INCLA_DE</t>
  </si>
  <si>
    <t>INCLA_NCHW_RAZOR</t>
  </si>
  <si>
    <t>INCLA_SCVI</t>
  </si>
  <si>
    <t>JOCRAB_LFA41</t>
  </si>
  <si>
    <t>Jonah crab</t>
  </si>
  <si>
    <t>Cancer borealis</t>
  </si>
  <si>
    <t>https://www.dfo-mpo.gc.ca/fisheries-peches/ifmp-gmp/lobster-crab-homard/2019/index-eng.html</t>
  </si>
  <si>
    <t>KRILL_PAC</t>
  </si>
  <si>
    <t>Krill</t>
  </si>
  <si>
    <t>Euphausia pacifica, Thysanoessa spinifera, Thysanoessa inspinata, Thysanoessa longipes and Thysanoessa rashii among others</t>
  </si>
  <si>
    <t>LICOD_SOG_4B</t>
  </si>
  <si>
    <t>Lingcod</t>
  </si>
  <si>
    <t>Ophiodon elongatus</t>
  </si>
  <si>
    <t>LOB_IN_LFA_35_to_38</t>
  </si>
  <si>
    <t>American lobster</t>
  </si>
  <si>
    <t>Homarus americanus</t>
  </si>
  <si>
    <t>https://www.dfo-mpo.gc.ca/fisheries-peches/ifmp-gmp/maritimes/2019/inshore-lobster-eng.html</t>
  </si>
  <si>
    <t>LOB_IN_LFA27_to_33</t>
  </si>
  <si>
    <t>LOB_IN_LFA34</t>
  </si>
  <si>
    <t>LOB_LFA19_20_21</t>
  </si>
  <si>
    <t>https://www.dfo-mpo.gc.ca/fisheries-peches/ifmp-gmp/lobster-homard/index-eng.html</t>
  </si>
  <si>
    <t>LOB_LFA22</t>
  </si>
  <si>
    <t>https://www.dfo-mpo.gc.ca/fisheries-peches/ifmp-gmp/lobster-homard/area-zone-22-eng.html</t>
  </si>
  <si>
    <t>LOB_NLAV_LFA7_to10</t>
  </si>
  <si>
    <t>https://www.dfo-mpo.gc.ca/fisheries-peches/ifmp-gmp/lobster-homard/area-zone-3-14c-eng.html</t>
  </si>
  <si>
    <t>LOB_NLNE_LFA3_to_6</t>
  </si>
  <si>
    <t>LOB_NLSC_LFA11_12</t>
  </si>
  <si>
    <t>LOB_NLWC_LFA13_14</t>
  </si>
  <si>
    <t>LOB_OFF_LFA41</t>
  </si>
  <si>
    <t>LOB_QCNSAI_LFA15-18_17</t>
  </si>
  <si>
    <t>LOB_SGOSL_LFA23_24_25_26A_26B</t>
  </si>
  <si>
    <t>LONOSKA_HS_5CDE</t>
  </si>
  <si>
    <t>Longnose skate</t>
  </si>
  <si>
    <t>Raja rhina</t>
  </si>
  <si>
    <t>LONOSKA_QCS_5AB</t>
  </si>
  <si>
    <t>LONOSKA_SOG_4B</t>
  </si>
  <si>
    <t>LONOSKA_WCVI_3CD</t>
  </si>
  <si>
    <t>LOTHOR_PAC</t>
  </si>
  <si>
    <t>Longspine thornyhead</t>
  </si>
  <si>
    <t>Sebastolobus altivelis</t>
  </si>
  <si>
    <t>LUFISH_4RS_3Pn</t>
  </si>
  <si>
    <t>Lumpfish</t>
  </si>
  <si>
    <t>Cyclopterus Lumpus</t>
  </si>
  <si>
    <t>LUMP_2GHL</t>
  </si>
  <si>
    <t>Cyclopterus lumpus</t>
  </si>
  <si>
    <t>LUMP_3KLP</t>
  </si>
  <si>
    <t>MONK_3LNOPs</t>
  </si>
  <si>
    <t>Monkfish</t>
  </si>
  <si>
    <t>Lophius americanus</t>
  </si>
  <si>
    <t>NO_PI_SHR_SMA_FR</t>
  </si>
  <si>
    <t>Northern shrimp (Pink shrimp)</t>
  </si>
  <si>
    <t>Pandalus borealis and P. jordani</t>
  </si>
  <si>
    <t>NO_PI_SHR_SMA_GSE</t>
  </si>
  <si>
    <t>NO_PI_SHR_SMA_PRD</t>
  </si>
  <si>
    <t>NO_PI_SHR_SMA14</t>
  </si>
  <si>
    <t>NO_PI_SHR_SMA16</t>
  </si>
  <si>
    <t>NO_PI_SHR_SMA18_19</t>
  </si>
  <si>
    <t>NOSHR_EAZ</t>
  </si>
  <si>
    <t>Northern shrimp</t>
  </si>
  <si>
    <t>Pandalus borealis</t>
  </si>
  <si>
    <t>NOSHR_GOSL_SFA_8_9_10_12</t>
  </si>
  <si>
    <t>NOSHR_SFA1</t>
  </si>
  <si>
    <t>NOSHR_SFA13_to_15</t>
  </si>
  <si>
    <t>Yes - coverage varies (1 per area)</t>
  </si>
  <si>
    <t>NOSHR_SFA4</t>
  </si>
  <si>
    <t>Yes - coverage varies (10-100%)</t>
  </si>
  <si>
    <t>NOSHR_SFA5</t>
  </si>
  <si>
    <t>NOSHR_SFA6</t>
  </si>
  <si>
    <t>NOSHR_SFA7</t>
  </si>
  <si>
    <t>NOSHR_WAZ</t>
  </si>
  <si>
    <t>PACOD_HS_5CD</t>
  </si>
  <si>
    <t>Pacific cod</t>
  </si>
  <si>
    <t>Gadus macrocephalus</t>
  </si>
  <si>
    <t>PACOD_QCS_5AB</t>
  </si>
  <si>
    <t>PACOD_WCVI_3CD</t>
  </si>
  <si>
    <t>PACOYST_WCVI_ECVI</t>
  </si>
  <si>
    <t>Pacific oyster</t>
  </si>
  <si>
    <t>Crassostrea gigas</t>
  </si>
  <si>
    <t>PAHAKE_PAC</t>
  </si>
  <si>
    <t>Pacific hake</t>
  </si>
  <si>
    <t>Merluccius productus</t>
  </si>
  <si>
    <t>PAHAL_PAC</t>
  </si>
  <si>
    <t>Pacific halibut</t>
  </si>
  <si>
    <t>Hippoglossus stenolepis</t>
  </si>
  <si>
    <t>PAHERR_CC</t>
  </si>
  <si>
    <t>Pacific herring</t>
  </si>
  <si>
    <t>Clupea pallasii</t>
  </si>
  <si>
    <t>PAHERR_HG_QCI</t>
  </si>
  <si>
    <t>PAHERR_PRD</t>
  </si>
  <si>
    <t>PAHERR_SOG</t>
  </si>
  <si>
    <t>PAHERR_WCVI</t>
  </si>
  <si>
    <t>PALIN_OUT</t>
  </si>
  <si>
    <t>PASAR_PAC</t>
  </si>
  <si>
    <t>Pacific sardine</t>
  </si>
  <si>
    <t>Sardinops sagax</t>
  </si>
  <si>
    <t>PISP_SCAL_PAC</t>
  </si>
  <si>
    <t>Pink and spiny scallop</t>
  </si>
  <si>
    <t>Chlamys rubidaand Chlamys hastata</t>
  </si>
  <si>
    <t>POLL_3Ps</t>
  </si>
  <si>
    <t>Pollock</t>
  </si>
  <si>
    <t>Pollachius virens</t>
  </si>
  <si>
    <t>POLL_EC_4VW+4Xmn</t>
  </si>
  <si>
    <t>POLL_WC_4X5</t>
  </si>
  <si>
    <t>POPER_HS_DE_WHG_5DE</t>
  </si>
  <si>
    <t>Pacific ocean perch</t>
  </si>
  <si>
    <t>Sebastes alutus</t>
  </si>
  <si>
    <t>POPER_QCS_5ABC</t>
  </si>
  <si>
    <t>POPER_WCVI_3CD</t>
  </si>
  <si>
    <t>PORSHARK_ATL</t>
  </si>
  <si>
    <t>Porbeagle  shark</t>
  </si>
  <si>
    <t>Lamna nasus</t>
  </si>
  <si>
    <t>PRAWN_TRAP_PAC</t>
  </si>
  <si>
    <t>Prawn</t>
  </si>
  <si>
    <t>Pandalus platyceros</t>
  </si>
  <si>
    <t>QUROCK_IN</t>
  </si>
  <si>
    <t>Quillback rockfish</t>
  </si>
  <si>
    <t>Sebastes maliger</t>
  </si>
  <si>
    <t>QUROCK_OUT</t>
  </si>
  <si>
    <t>REDFISH_3LN</t>
  </si>
  <si>
    <t>Sebastes fasciatus and Sebastes mentella</t>
  </si>
  <si>
    <t>REDFISH_3O</t>
  </si>
  <si>
    <t>RERO_3CD_5ABCDE</t>
  </si>
  <si>
    <t>Redbanded rockfish</t>
  </si>
  <si>
    <t>Sebastes babcocki</t>
  </si>
  <si>
    <t>REROCK_PAC_3CD5ABC</t>
  </si>
  <si>
    <t>Redstripe rockfish</t>
  </si>
  <si>
    <t>Sebastes proriger</t>
  </si>
  <si>
    <t>REROCK_PAC_5DE</t>
  </si>
  <si>
    <t>REURCH_PAC</t>
  </si>
  <si>
    <t>Mesocentrotus franciscanus</t>
  </si>
  <si>
    <t>RO_TO_CRAB_NL</t>
  </si>
  <si>
    <t>Toad crab and rock crab</t>
  </si>
  <si>
    <t>Hyas araneus, Hyas  coarctatus, and Cancer irroratus</t>
  </si>
  <si>
    <t>ROCRAB_CFA23_24_25_26A</t>
  </si>
  <si>
    <t>Rock crab</t>
  </si>
  <si>
    <t>Cancer irroratus</t>
  </si>
  <si>
    <t>ROCRAB_QCW</t>
  </si>
  <si>
    <t>ROEYEROCK_PAC</t>
  </si>
  <si>
    <t>Rougheye rockfish</t>
  </si>
  <si>
    <t>Sebastes aleutianus</t>
  </si>
  <si>
    <t>ROSOLE_HS_5CD</t>
  </si>
  <si>
    <t>Rock sole</t>
  </si>
  <si>
    <t>Lepidopsetta bilineata</t>
  </si>
  <si>
    <t>ROSOLE_QCS_5AB</t>
  </si>
  <si>
    <t>SABLE_PAC</t>
  </si>
  <si>
    <t>Sablefish</t>
  </si>
  <si>
    <t>Anoplopoma fimbria</t>
  </si>
  <si>
    <t>SCAL_GASP</t>
  </si>
  <si>
    <t>Iceland and sea scallop</t>
  </si>
  <si>
    <t>Chlamys islandica and Placopecten magellanicus</t>
  </si>
  <si>
    <t>SCAL_MAG</t>
  </si>
  <si>
    <t>SCAL_NSHORE</t>
  </si>
  <si>
    <t>Yes - coverage varies (0-5%)</t>
  </si>
  <si>
    <t>SECUC_PAC</t>
  </si>
  <si>
    <t>Sea cucumber</t>
  </si>
  <si>
    <t>Parastichopus californicus</t>
  </si>
  <si>
    <t>SECUC_QC</t>
  </si>
  <si>
    <t>Cucumaria frondosa</t>
  </si>
  <si>
    <t>SECUC_SWNB</t>
  </si>
  <si>
    <t>SESCAL_3Ps</t>
  </si>
  <si>
    <t>Sea scallop</t>
  </si>
  <si>
    <t>Placopecten magellanicus</t>
  </si>
  <si>
    <t>SESCAL_IN_SFA28</t>
  </si>
  <si>
    <t>SESCAL_IN_SFA29W</t>
  </si>
  <si>
    <t>Yes - coverage varies (1 sea day per active vessel)</t>
  </si>
  <si>
    <t>SESCAL_OFF_SFA26</t>
  </si>
  <si>
    <t>Yes - coverage varies (1 trip per year per bank)</t>
  </si>
  <si>
    <t>SESCAL_OFF_SFA27</t>
  </si>
  <si>
    <t>Yes - coverage varies (2 trips per month)</t>
  </si>
  <si>
    <t>SESCAL_SGOSL_SFA_21ABC_22_23_24</t>
  </si>
  <si>
    <t>SEURCH_NL</t>
  </si>
  <si>
    <t>SHTHOR_PAC</t>
  </si>
  <si>
    <t>Shortspine thornyhead</t>
  </si>
  <si>
    <t>Sebastolobus alascanus</t>
  </si>
  <si>
    <t>SIHAKE_4VWX</t>
  </si>
  <si>
    <t>Silver hake</t>
  </si>
  <si>
    <t>Merluccius bilinearis</t>
  </si>
  <si>
    <t>SIROCK_PAC</t>
  </si>
  <si>
    <t>Silvergrey rockfish</t>
  </si>
  <si>
    <t>Sebastes brevispinis</t>
  </si>
  <si>
    <t>SISHR_SMA_FR</t>
  </si>
  <si>
    <t>Sidestripe shrimp</t>
  </si>
  <si>
    <t>Pandalopsis dispar</t>
  </si>
  <si>
    <t>SISHR_SMA_GSE</t>
  </si>
  <si>
    <t>SISHR_SMA_PRD</t>
  </si>
  <si>
    <t>SISHR_SMA14</t>
  </si>
  <si>
    <t>SISHR_SMA16</t>
  </si>
  <si>
    <t>SISHR_SMA18_19</t>
  </si>
  <si>
    <t>SMSKA_NENL_2J3K</t>
  </si>
  <si>
    <t>Smooth skate</t>
  </si>
  <si>
    <t>Malacoraja senta</t>
  </si>
  <si>
    <t>SMSKA_SGOSL_4T</t>
  </si>
  <si>
    <t>SNCRAB_2HJ</t>
  </si>
  <si>
    <t>Snow crab</t>
  </si>
  <si>
    <t>Chionoecetes opilio</t>
  </si>
  <si>
    <t>SNCRAB_3K</t>
  </si>
  <si>
    <t>SNCRAB_3L_IN</t>
  </si>
  <si>
    <t>SNCRAB_3LNO_OFF</t>
  </si>
  <si>
    <t>SNCRAB_3Ps</t>
  </si>
  <si>
    <t>SNCRAB_4R3Pn</t>
  </si>
  <si>
    <t>SNCRAB_4X</t>
  </si>
  <si>
    <t>SNCRAB_ENS_N</t>
  </si>
  <si>
    <t>SNCRAB_ENS_S</t>
  </si>
  <si>
    <t>SNCRAB_NGOSL_CMA_12A</t>
  </si>
  <si>
    <t>SNCRAB_NGOSL_CMA_12B</t>
  </si>
  <si>
    <t>Yes - coverage varies (15%)</t>
  </si>
  <si>
    <t>SNCRAB_NGOSL_CMA_12C</t>
  </si>
  <si>
    <t>SNCRAB_NGOSL_CMA_13</t>
  </si>
  <si>
    <t>Yes - coverage varies (2.5%)</t>
  </si>
  <si>
    <t>SNCRAB_NGOSL_CMA_14</t>
  </si>
  <si>
    <t>SNCRAB_NGOSL_CMA_15</t>
  </si>
  <si>
    <t>SNCRAB_NGOSL_CMA_16</t>
  </si>
  <si>
    <t>Yes - coverage varies (7-15%)</t>
  </si>
  <si>
    <t>SNCRAB_NGOSL_CMA_16A</t>
  </si>
  <si>
    <t>SNCRAB_NGOSL_CMA_17</t>
  </si>
  <si>
    <t>Yes - coverage varies (4.5-20%)</t>
  </si>
  <si>
    <t>SNCRAB_SGOSL_CFA_12_18_25_26_12E_12F_19</t>
  </si>
  <si>
    <t>Yes - coverage varies</t>
  </si>
  <si>
    <t>SPDOG_IN</t>
  </si>
  <si>
    <t>Squalus suckleyi</t>
  </si>
  <si>
    <t>SPDOG_OUT</t>
  </si>
  <si>
    <t>STSHR_EAZ</t>
  </si>
  <si>
    <t>Striped shrimp</t>
  </si>
  <si>
    <t>Pandalus montagui</t>
  </si>
  <si>
    <t>STSHR_SFA4</t>
  </si>
  <si>
    <t>STSHR_WAZ</t>
  </si>
  <si>
    <t>SUCLA_5A1_5B1</t>
  </si>
  <si>
    <t>Surf clams</t>
  </si>
  <si>
    <t>Spisula solidissima</t>
  </si>
  <si>
    <t>SUCLA_NS</t>
  </si>
  <si>
    <t>SUCUC_3PS</t>
  </si>
  <si>
    <t>SWORD_ATL</t>
  </si>
  <si>
    <t>Swordfish</t>
  </si>
  <si>
    <t>Xiphias gladius</t>
  </si>
  <si>
    <t>THSKA_3LNO</t>
  </si>
  <si>
    <t>Thorny skate</t>
  </si>
  <si>
    <t>Amblyraja radiata</t>
  </si>
  <si>
    <t>THSKA_4T</t>
  </si>
  <si>
    <t>WAPOL_NORTH</t>
  </si>
  <si>
    <t>Walleye pollock</t>
  </si>
  <si>
    <t>Theragra chalcogramma</t>
  </si>
  <si>
    <t>WAPOL_SOUTH</t>
  </si>
  <si>
    <t>WHELK_2J3K3L4R</t>
  </si>
  <si>
    <t>Whelk</t>
  </si>
  <si>
    <t>Buccinum undatum</t>
  </si>
  <si>
    <t>WHELK_3Ps</t>
  </si>
  <si>
    <t>WHELK_QC_1_15</t>
  </si>
  <si>
    <t>WHHAKE_3NOPs</t>
  </si>
  <si>
    <t>White hake</t>
  </si>
  <si>
    <t>Urophycis tenuis</t>
  </si>
  <si>
    <t>WHHAKE_4RS</t>
  </si>
  <si>
    <t>WHHAKE_4T</t>
  </si>
  <si>
    <t>WHHAKE_4VW</t>
  </si>
  <si>
    <t>WHHAKE_4X5Zc</t>
  </si>
  <si>
    <t>WIFLO_23KL</t>
  </si>
  <si>
    <t>Witch flounder</t>
  </si>
  <si>
    <t>Glyptocephalus cynoglossus</t>
  </si>
  <si>
    <t>WINFLO_23KL</t>
  </si>
  <si>
    <t>Winter flounder</t>
  </si>
  <si>
    <t>Pseudopleuronectes americanus</t>
  </si>
  <si>
    <t>WINFLO_4T</t>
  </si>
  <si>
    <t>Yes - coverage varies (5-25%)</t>
  </si>
  <si>
    <t>WIROCK_PAC</t>
  </si>
  <si>
    <t>Widow rockfish</t>
  </si>
  <si>
    <t>Sebastes entomelas</t>
  </si>
  <si>
    <t>WISKA_3LNOP</t>
  </si>
  <si>
    <t>Winter skate</t>
  </si>
  <si>
    <t>Leucoraja ocellata</t>
  </si>
  <si>
    <t>WISKA_4T</t>
  </si>
  <si>
    <t>WISKA_4VW</t>
  </si>
  <si>
    <t>WITFLO_3NO</t>
  </si>
  <si>
    <t>WITFLO_3Ps</t>
  </si>
  <si>
    <t>WITFLO_4RST</t>
  </si>
  <si>
    <t>YEEYEROCK_IN</t>
  </si>
  <si>
    <t>Yelloweye rockfish</t>
  </si>
  <si>
    <t>Sebastes ruberrimus</t>
  </si>
  <si>
    <t>YEEYEROCK_OUT</t>
  </si>
  <si>
    <t>YEFLO_3LNO</t>
  </si>
  <si>
    <t>Yellowtail flounder</t>
  </si>
  <si>
    <t>Limanda ferruginea</t>
  </si>
  <si>
    <t>YEFLO_4T</t>
  </si>
  <si>
    <t>YEFLO_5Z</t>
  </si>
  <si>
    <t>https://www.dfo-mpo.gc.ca/fisheries-peches/ifmp-gmp/flounder-limande/2018/index-eng.html</t>
  </si>
  <si>
    <t>YEMOROCK_PAC</t>
  </si>
  <si>
    <t>Yellowmouth rockfish</t>
  </si>
  <si>
    <t>Sebastes reedi</t>
  </si>
  <si>
    <t>common_name</t>
  </si>
  <si>
    <t>scientific_name</t>
  </si>
  <si>
    <t>taxa</t>
  </si>
  <si>
    <t>dfo_region</t>
  </si>
  <si>
    <t>status</t>
  </si>
  <si>
    <t>stock_id</t>
  </si>
  <si>
    <t>Coryphaenoides rupestris</t>
  </si>
  <si>
    <t>Haliotis kamtschatkana</t>
  </si>
  <si>
    <t>Myoxocephalus octodecemspinosus</t>
  </si>
  <si>
    <t>CODES</t>
  </si>
  <si>
    <t>trophic_level</t>
  </si>
  <si>
    <t>vulnerability</t>
  </si>
  <si>
    <t>landings_mt</t>
  </si>
  <si>
    <t>$_per_mt</t>
  </si>
  <si>
    <t>value_$</t>
  </si>
  <si>
    <t>ref_points</t>
  </si>
  <si>
    <t>mortality_known</t>
  </si>
  <si>
    <t>NCR</t>
  </si>
  <si>
    <t>NFL</t>
  </si>
  <si>
    <t>sea_monitoring</t>
  </si>
  <si>
    <t>dockside_monitoring</t>
  </si>
  <si>
    <t>Full</t>
  </si>
  <si>
    <t>Partial</t>
  </si>
  <si>
    <t>dockside_monitoring_detailed</t>
  </si>
  <si>
    <t>sea_monitoring_detailed</t>
  </si>
  <si>
    <t>fishing_vulnerability</t>
  </si>
  <si>
    <t>climate_sensitivity</t>
  </si>
  <si>
    <t>msc_status</t>
  </si>
  <si>
    <t>gear</t>
  </si>
  <si>
    <t>Molluscs</t>
  </si>
  <si>
    <t>Crustacea</t>
  </si>
  <si>
    <t>Xiphiidae</t>
  </si>
  <si>
    <t>Echinodermata</t>
  </si>
  <si>
    <t>Elasmobranchii</t>
  </si>
  <si>
    <t>Clupeidae</t>
  </si>
  <si>
    <t>Osmeridae</t>
  </si>
  <si>
    <t>Scombridae</t>
  </si>
  <si>
    <t>Pleuronectidae</t>
  </si>
  <si>
    <t>Lophiidae</t>
  </si>
  <si>
    <t>Scorpaeniformes</t>
  </si>
  <si>
    <t>Gadiformes</t>
  </si>
  <si>
    <t>Myxinidae</t>
  </si>
  <si>
    <t>f_known</t>
  </si>
  <si>
    <t>exp_rate_known</t>
  </si>
  <si>
    <t>lrp_present</t>
  </si>
  <si>
    <t>usr_present</t>
  </si>
  <si>
    <t>msc_certified</t>
  </si>
  <si>
    <t>source</t>
  </si>
  <si>
    <t>Certified</t>
  </si>
  <si>
    <t>https://fisheries.msc.org/en/fisheries/canada-highly-migratory-species-foundation-chmsf-british-columbia-albacore-tuna-north-pacific/@@assessments</t>
  </si>
  <si>
    <t>Troll</t>
  </si>
  <si>
    <t>Trap</t>
  </si>
  <si>
    <t>Withdrawn</t>
  </si>
  <si>
    <t>https://fisheries.msc.org/en/fisheries/eastern-canada-offshore-lobster/@@assessments?assessments=</t>
  </si>
  <si>
    <t>https://fisheries.msc.org/en/fisheries/maritime-canada-inshore-lobster-trap-fishery/@@assessments</t>
  </si>
  <si>
    <t>https://fisheries.msc.org/en/fisheries/gaspesie-lobster-trap-spring-fishery/@@assessments</t>
  </si>
  <si>
    <t>https://fisheries.msc.org/en/fisheries/iles-de-la-madeleine-lobster/@@assessments</t>
  </si>
  <si>
    <t>None</t>
  </si>
  <si>
    <t>https://fisheries.msc.org/en/fisheries/canada-newfoundland-3ps-cod/@@assessments</t>
  </si>
  <si>
    <t>Gillnet</t>
  </si>
  <si>
    <t>Dredge</t>
  </si>
  <si>
    <t>https://fisheries.msc.org/en/fisheries/clearwater-seafoods-eastern-canadian-offshore-clam/@@assessments</t>
  </si>
  <si>
    <t>N/A</t>
  </si>
  <si>
    <t>Hand</t>
  </si>
  <si>
    <t>https://fisheries.msc.org/en/fisheries/canada-atlantic-halibut/@@assessments</t>
  </si>
  <si>
    <t>https://fisheries.msc.org/en/fisheries/aqip-gulf-of-st-lawrence-greenland-halibut-fixed-gear-fishery/@@assessments</t>
  </si>
  <si>
    <t>Bottom trawl</t>
  </si>
  <si>
    <t>https://fisheries.msc.org/en/fisheries/canada-scotia-fundy-haddock/@@assessments</t>
  </si>
  <si>
    <t>https://fisheries.msc.org/en/fisheries/fbsa-canada-full-bay-sea-scallop/@@assessments</t>
  </si>
  <si>
    <t>https://fisheries.msc.org/en/fisheries/eastern-canada-offshore-scallop/@@assessments</t>
  </si>
  <si>
    <t>https://fisheries.msc.org/en/fisheries/canada-northern-and-striped-shrimp/@@assessments</t>
  </si>
  <si>
    <t>Midwater trawl</t>
  </si>
  <si>
    <t>https://fisheries.msc.org/en/fisheries/canada-scotian-shelf-northern-prawn-trawl-and-trap/@@assessments</t>
  </si>
  <si>
    <t>Iceland scallop</t>
  </si>
  <si>
    <t>Bottom longline</t>
  </si>
  <si>
    <t>https://fisheries.msc.org/en/fisheries/canada-pacific-halibut-british-columbia/@@assessments</t>
  </si>
  <si>
    <t>https://fisheries.msc.org/en/fisheries/canada-3ln-redfish/@@assessments</t>
  </si>
  <si>
    <t>https://fisheries.msc.org/en/fisheries/canada-sablefish/@@assessments</t>
  </si>
  <si>
    <t>Longline</t>
  </si>
  <si>
    <t>https://fisheries.msc.org/en/fisheries/north-west-atlantic-canada-longline-swordfish/@@assessments; https://fisheries.msc.org/en/fisheries/north-west-atlantic-canada-harpoon-swordfish/@@assessments</t>
  </si>
  <si>
    <t>https://fisheries.msc.org/en/fisheries/newfoundland-labrador-snow-crab/@@assessments</t>
  </si>
  <si>
    <t>https://fisheries.msc.org/en/fisheries/gulf-of-st-lawrence-snow-crab-trap/@@assessments</t>
  </si>
  <si>
    <t>https://fisheries.msc.org/en/fisheries/gulf-of-st-lawrence-fall-herring-gillnet-fishery/@@assessments</t>
  </si>
  <si>
    <t>https://fisheries.msc.org/en/fisheries/gulf-of-st-lawrence-northern-shrimp-trawl-fishery/@@assessments</t>
  </si>
  <si>
    <t>https://fisheries.msc.org/en/fisheries/fogo-island-co-operative-society-limited-cold-water-shrimp/@@assessments</t>
  </si>
  <si>
    <t>https://fisheries.msc.org/en/fisheries/aqip-snow-crab-trap/@@assessments</t>
  </si>
  <si>
    <t>https://fisheries.msc.org/en/fisheries/pacific-hake-mid-water-trawl/@@assessments</t>
  </si>
  <si>
    <t>Purse seine</t>
  </si>
  <si>
    <t>https://fisheries.msc.org/en/fisheries/canadian-4vwx-purse-seine-herring-fishery/@@assessments</t>
  </si>
  <si>
    <t>https://fisheries.msc.org/en/fisheries/nafo-division-4r-atlantic-herring-purse-seine/@@assessments</t>
  </si>
  <si>
    <t>https://www.dfo-mpo.gc.ca/fisheries-peches/ifmp-gmp/groundfish-poisson-fond/2020/groundfish-poisson-fond-2_3klmno-eng.htm#toc1.3</t>
  </si>
  <si>
    <t>https://waves-vagues.dfo-mpo.gc.ca/Library/40872142.pdf</t>
  </si>
  <si>
    <t>Bycatch</t>
  </si>
  <si>
    <t>spp. listed as 'Moratorium' all filled as 'Bycatch'</t>
  </si>
  <si>
    <t>https://waves-vagues.dfo-mpo.gc.ca/Library/40711833.pdf</t>
  </si>
  <si>
    <t>https://www.pac.dfo-mpo.gc.ca/fm-gp/mplans/krill-euphausiaces-ifmp-pgip-sm-eng.pdf</t>
  </si>
  <si>
    <t>https://www.dfo-mpo.gc.ca/fisheries-peches/decisions/fm-2019-gp/atl-25-eng.html</t>
  </si>
  <si>
    <t>https://www.dfo-mpo.gc.ca/fisheries-peches/ifmp-gmp/shrimp-crevette/shrimp-crevette-2007-eng.html#n7</t>
  </si>
  <si>
    <t>https://publications.gc.ca/collections/collection_2016/mpo-dfo/Fs70-6-2016-031-eng.pdf</t>
  </si>
  <si>
    <t>https://waves-vagues.dfo-mpo.gc.ca/Library/4087591x.pdf</t>
  </si>
  <si>
    <t>no directed commercial fishery for Arctic cod</t>
  </si>
  <si>
    <t>https://waves-vagues.dfo-mpo.gc.ca/Library/40906073.pdf</t>
  </si>
  <si>
    <t>Weir</t>
  </si>
  <si>
    <t>https://waves-vagues.dfo-mpo.gc.ca/Library/365131.pdf</t>
  </si>
  <si>
    <t>https://www.dfo-mpo.gc.ca/fisheries-peches/ifmp-gmp/bluefin-tuna-thon-rouge/bluefin-tuna-thonrouge2017-eng.html#toc1</t>
  </si>
  <si>
    <t>Rod-and-reel</t>
  </si>
  <si>
    <t>https://waves-vagues.dfo-mpo.gc.ca/Library/40873912.pdf</t>
  </si>
  <si>
    <t>https://www.dfo-mpo.gc.ca/fisheries-peches/ifmp-gmp/cod-morue/2021/cod-atl-morue-2021-eng.html</t>
  </si>
  <si>
    <t>https://publications.gc.ca/collections/collection_2020/mpo-dfo/fs70-5/Fs70-5-2019-075-eng.pdf</t>
  </si>
  <si>
    <t>https://publications.gc.ca/collections/collection_2020/mpo-dfo/fs70-6/Fs70-6-2020-018-eng.pdf</t>
  </si>
  <si>
    <t>https://waves-vagues.dfo-mpo.gc.ca/Library/41006331.pdf</t>
  </si>
  <si>
    <t>https://publications.gc.ca/collections/collection_2018/mpo-dfo/fs70-7/Fs70-7-2018-022-eng.pdf</t>
  </si>
  <si>
    <t>https://www.dfo-mpo.gc.ca/fisheries-peches/ifmp-gmp/herring-hareng/2020/index-eng.html#toc1.2</t>
  </si>
  <si>
    <t>https://www.pac.dfo-mpo.gc.ca/fm-gp/mplans/sea-cucumber-holothurie-ifmp-pgip-sm-eng.html</t>
  </si>
  <si>
    <t>https://waves-vagues.dfo-mpo.gc.ca/Library/41017560.pdf</t>
  </si>
  <si>
    <t>https://www.dfo-mpo.gc.ca/fisheries-peches/ifmp-gmp/sea_cucumber-holothuries/2019/index-eng.html#toc1</t>
  </si>
  <si>
    <t>https://www.dfo-mpo.gc.ca/fisheries-peches/ifmp-gmp/groundfish-poisson-fond/groundfish-poisson-fond-4vwx5-eng.html#toc2</t>
  </si>
  <si>
    <t>primarily fished for bait (lobster)</t>
  </si>
  <si>
    <t>https://www.dfo-mpo.gc.ca/csas-sccs/Publications/ResDocs-DocRech/2022/2022_041-eng.pdf</t>
  </si>
  <si>
    <t>https://www.nafo.int/Portals/0/PDFs/sc/2018/scr18-038.pdf</t>
  </si>
  <si>
    <t>https://open.canada.ca/data/en/dataset/73ab9c2c-3e11-c672-231b-8837bb6eb1ab/resource/fe31fc84-6e11-445d-8cbe-5078b35c6c5d?inner_span=True</t>
  </si>
  <si>
    <t>https://www.dfo-mpo.gc.ca/fisheries-peches/ifmp-gmp/herring-hareng/2021/area-15-zone-eng.html#toc1.2</t>
  </si>
  <si>
    <t>https://www.dfo-mpo.gc.ca/fisheries-peches/ifmp-gmp/capelin-area12-16-zone-capelan/2020/index-eng.html#toc1.0</t>
  </si>
  <si>
    <t>https://publications.gc.ca/collections/collection_2021/mpo-dfo/fs70-5/Fs70-5-2021-055-eng.pdf</t>
  </si>
  <si>
    <t>https://waves-vagues.dfo-mpo.gc.ca/Library/41004516.pdf</t>
  </si>
  <si>
    <t>https://waves-vagues.dfo-mpo.gc.ca/Library/4098865x.pdf</t>
  </si>
  <si>
    <t>https://waves-vagues.dfo-mpo.gc.ca/Library/41031593.pdf</t>
  </si>
  <si>
    <t>https://www.pac.dfo-mpo.gc.ca/fm-gp/mplans/sardine-ifmp-pgip-sm-eng.pdf</t>
  </si>
  <si>
    <t>https://www.dfo-mpo.gc.ca/species-especes/sharks/info/fisheries-eng.html</t>
  </si>
  <si>
    <t>2021 TAC set to 0 mt</t>
  </si>
  <si>
    <t>https://notices.dfo-mpo.gc.ca/fns-sap/index-eng.cfm?pg=view_notice&amp;DOC_ID=224992&amp;ID=all</t>
  </si>
  <si>
    <t>https://notices.dfo-mpo.gc.ca/fns-sap/index-eng.cfm?pg=view_notice&amp;DOC_ID=249005&amp;ID=all</t>
  </si>
  <si>
    <t>https://notices.dfo-mpo.gc.ca/fns-sap/index-eng.cfm?pg=view_notice&amp;DOC_ID=251328&amp;ID=all</t>
  </si>
  <si>
    <t>https://notices.dfo-mpo.gc.ca/fns-sap/index-eng.cfm?pg=view_notice&amp;DOC_ID=254953&amp;ID=all</t>
  </si>
  <si>
    <t>https://waves-vagues.dfo-mpo.gc.ca/Library/41034971.pdf</t>
  </si>
  <si>
    <t>x</t>
  </si>
  <si>
    <t>https://waves-vagues.dfo-mpo.gc.ca/Library/41041203.pdf</t>
  </si>
  <si>
    <t>https://waves-vagues.dfo-mpo.gc.ca/Library/41061081.pdf</t>
  </si>
  <si>
    <t>hand = dive from vessel</t>
  </si>
  <si>
    <t>https://www.pac.dfo-mpo.gc.ca/fm-gp/mplans/urchin-oursin-green-vert-ifmp-pgip-sm-eng.html#6</t>
  </si>
  <si>
    <t>https://www.glf.dfo-mpo.gc.ca/glf/en/integrated-fisheries-management-plan-lobster</t>
  </si>
  <si>
    <t>https://publications.gc.ca/collections/collection_2020/mpo-dfo/fs70-6/Fs70-6-2019-059-eng.pdf</t>
  </si>
  <si>
    <t>https://publications.gc.ca/collections/collection_2021/mpo-dfo/fs70-6/Fs70-6-2021-008-eng.pdf</t>
  </si>
  <si>
    <t>https://www.pac.dfo-mpo.gc.ca/fm-gp/mplans/tuna-thon-ifmp-pgip-sm-eng.pdf</t>
  </si>
  <si>
    <t>https://waves-vagues.dfo-mpo.gc.ca/Library/359697.pdf</t>
  </si>
  <si>
    <t>https://www.dfo-mpo.gc.ca/fisheries-peches/ifmp-gmp/groundfish-poisson-fond/2019/halibut-fletan-eng.htm#toc1.2</t>
  </si>
  <si>
    <t>https://publications.gc.ca/collections/collection_2018/mpo-dfo/Fs42-3-2008-eng.pdf</t>
  </si>
  <si>
    <t>https://waves-vagues.dfo-mpo.gc.ca/Library/40739612.pdf</t>
  </si>
  <si>
    <t>https://waves-vagues.dfo-mpo.gc.ca/Library/40600117.pdf</t>
  </si>
  <si>
    <t>https://waves-vagues.dfo-mpo.gc.ca/Library/40953208.pdf</t>
  </si>
  <si>
    <t>https://waves-vagues.dfo-mpo.gc.ca/Library/4071360x.pdf</t>
  </si>
  <si>
    <t>https://waves-vagues.dfo-mpo.gc.ca/Library/41034697.pdf</t>
  </si>
  <si>
    <t>https://waves-vagues.dfo-mpo.gc.ca/Library/41043911.pdf</t>
  </si>
  <si>
    <t>https://waves-vagues.dfo-mpo.gc.ca/Library/41020315.pdf</t>
  </si>
  <si>
    <t>https://waves-vagues.dfo-mpo.gc.ca/Library/40917009.pdf</t>
  </si>
  <si>
    <t>https://www.dfo-mpo.gc.ca/fisheries-peches/ifmp-gmp/groundfish-poisson-fond/groundfish-poisson-fond-4vwx5-eng.html#toc1</t>
  </si>
  <si>
    <t>https://waves-vagues.dfo-mpo.gc.ca/Library/40960729.pdf</t>
  </si>
  <si>
    <t>https://waves-vagues.dfo-mpo.gc.ca/Library/40867717.pdf</t>
  </si>
  <si>
    <t>https://www.nafo.int/Portals/0/PDFs/sc/2019/scr19-038.pdf</t>
  </si>
  <si>
    <t>SOK</t>
  </si>
  <si>
    <t>fishery closed to commercial fishing (Spawn on kelp for FSC)</t>
  </si>
  <si>
    <t>https://www.dfo-mpo.gc.ca/fisheries-peches/commercial-commerciale/atl-arc/notice-avis/2019/rock-crab-crabe-commun/0108-eng.html</t>
  </si>
  <si>
    <t>https://publications.gc.ca/collections/collection_2018/mpo-dfo/fs70-6/Fs70-6-2018-044-eng.pdf</t>
  </si>
  <si>
    <t>https://waves-vagues.dfo-mpo.gc.ca/Library/40617270.pdf</t>
  </si>
  <si>
    <t>https://publications.gc.ca/collections/collection_2013/mpo-dfo/Fs70-5-2013-098-eng.pdf</t>
  </si>
  <si>
    <t>https://waves-vagues.dfo-mpo.gc.ca/Library/4062397x.pdf</t>
  </si>
  <si>
    <t>https://waves-vagues.dfo-mpo.gc.ca/Library/40780284.pdf</t>
  </si>
  <si>
    <t>https://waves-vagues.dfo-mpo.gc.ca/Library/350463.pdf</t>
  </si>
  <si>
    <t>https://www.dfo-mpo.gc.ca/fisheries-peches/ifmp-gmp/rock-crab-commun/2022/index-eng.html#toc1.0</t>
  </si>
  <si>
    <t>https://publications.gc.ca/collections/collection_2016/mpo-dfo/Fs70-6-2016-054-eng.pdf</t>
  </si>
  <si>
    <t>https://www.dfo-mpo.gc.ca/fisheries-peches/ifmp-gmp/sea-urchin-oursin/2019/index-eng.html#toc1</t>
  </si>
  <si>
    <t>https://www.dfo-mpo.gc.ca/fisheries-peches/ifmp-gmp/whelk-buccin/2021/index-eng.html#toc1.2</t>
  </si>
  <si>
    <t>https://publications.gc.ca/collections/collection_2018/mpo-dfo/fs70-6/Fs70-6-2018-028-eng.pdf</t>
  </si>
  <si>
    <t>https://www.gov.nl.ca/ffa/files/research-development-fdp-pdf-whelk.pdf</t>
  </si>
  <si>
    <t>https://waves-vagues.dfo-mpo.gc.ca/Library/40594828.pdf</t>
  </si>
  <si>
    <t>https://ffaw.ca/the-latest/news/2020-21-interim-tac-atlantic-halibut-management-plan-greenland-halibut-groundfish-stocks-gulf-st-lawrence/</t>
  </si>
  <si>
    <t>https://waves-vagues.dfo-mpo.gc.ca/Library/40882731.pdf</t>
  </si>
  <si>
    <t>https://www.dfo-mpo.gc.ca/fisheries-peches/ifmp-gmp/groundfish-poisson-fond/2020/groundfish-poisson-fond-2_3klmno-eng.htm#toc1.2</t>
  </si>
  <si>
    <t>https://www.dfo-mpo.gc.ca/csas-sccs/Publications/SAR-AS/2016/2016_059-eng.html</t>
  </si>
  <si>
    <t>https://publications.gc.ca/collections/collection_2018/mpo-dfo/fs70-6/Fs70-6-2018-011-eng.pdf</t>
  </si>
  <si>
    <t>Danish seine also listed</t>
  </si>
  <si>
    <t>Attribute</t>
  </si>
  <si>
    <t>Source(s)</t>
  </si>
  <si>
    <t>Description</t>
  </si>
  <si>
    <t>FishBase (fish); SealifeBase (invertebrates); based on Cheung et al (2005)</t>
  </si>
  <si>
    <t>FishBase (fish); SealifeBase (invertebrates)</t>
  </si>
  <si>
    <t>2020 Oceana Fishery Audit</t>
  </si>
  <si>
    <t>Category</t>
  </si>
  <si>
    <t>Identification</t>
  </si>
  <si>
    <t>Life history</t>
  </si>
  <si>
    <t>Management</t>
  </si>
  <si>
    <t>Market</t>
  </si>
  <si>
    <t>Fishery</t>
  </si>
  <si>
    <t xml:space="preserve">Various (see 'Codes') </t>
  </si>
  <si>
    <t>Text - Species common name</t>
  </si>
  <si>
    <t>Text - Species Latin name</t>
  </si>
  <si>
    <t>Text - Higher level taxonomic grouping of species</t>
  </si>
  <si>
    <t>Number - Total volume (mt) of retained catch</t>
  </si>
  <si>
    <t>Number - Total value (CAD) of retained catch</t>
  </si>
  <si>
    <t xml:space="preserve">Number - Calculated value per tonne (CAD/mt) </t>
  </si>
  <si>
    <t>Number - Indicates if fishing mortality (F) is known and presented in a recent stock assessment report; 1 = yes; 0 = no</t>
  </si>
  <si>
    <t>Number - Indicates if an exploitation rate, exploitation rate index or relative F (i.e., survey biomass/landings) is estimated and presented in a recent stock assessment document; 1 = yes; 0= no</t>
  </si>
  <si>
    <t>Number - Indicates if either F or exploitation rate is known based on most recent DFO stock assessment; 1= yes, 0= no</t>
  </si>
  <si>
    <t>Number - Indicates whether stock has specific Limit Reference Point (LRP)</t>
  </si>
  <si>
    <t>Number - Indicates whether stock has specific Upper Stock Reference Point (USR)</t>
  </si>
  <si>
    <t>Number - Indicates sum of LRP and/or USR (value: 0, 1, 2)</t>
  </si>
  <si>
    <t>Text - Percent observer coverage of landings at dock</t>
  </si>
  <si>
    <t>Text - Percent  onboard observer coverage of fishing at sea (includes human and electronic observer methods)</t>
  </si>
  <si>
    <t>TBD</t>
  </si>
  <si>
    <t>Number - Species inherent vulnerability to fishing score (range: 1-100)</t>
  </si>
  <si>
    <t>Number - Species trophic level (range: 1-5)</t>
  </si>
  <si>
    <t>Text - Primary gear used to fish for a given stock (Bottom longline, Bottom trawl, Bycatch, Dredge, Gillnet, Hand, Longline, Midwater trawl, Purse seine, Rod-and-reel, SOK, Trap, Troll or Weir)</t>
  </si>
  <si>
    <t>Text - Indicates whether fishery is/was certified through the Marine Stewardship Council (Certified, Withdrawn or None)</t>
  </si>
  <si>
    <t>Text - Management region with jurisdiction over stock (Pacific, NCR, Gulf, Quebec, Maritimes, NFL or Arctic)</t>
  </si>
  <si>
    <t>Text - Indicates degree to which observer coverage exists for landings at dock (Full, Partial or Uncertain)</t>
  </si>
  <si>
    <t>Text - Indicates degree to which onboard observer coverage exists for fishing at sea (Full, Partial or Uncertain)</t>
  </si>
  <si>
    <t xml:space="preserve">Text - Indicator of current stock abundance (Healthy, Cautious, Uncertain or Critical); data originally obtained from most recent DFO stock assessment </t>
  </si>
  <si>
    <t>Anoplopomatidae</t>
  </si>
  <si>
    <t>dfo_stock_id</t>
  </si>
  <si>
    <t xml:space="preserve"> Atlantic Cod 2J3KL</t>
  </si>
  <si>
    <t>Albacore Tuna - North Pacific</t>
  </si>
  <si>
    <t>American Plaice - Southern Gulf of St. Lawrence (4T)</t>
  </si>
  <si>
    <t>Atlantic Canada Dogfish - 4VWNX - 5</t>
  </si>
  <si>
    <t>Atlantic Cod - 4X5Y</t>
  </si>
  <si>
    <t>Atlantic Cod - 5Zjm</t>
  </si>
  <si>
    <t>Atlantic Halibut - 3NOPs4VWX+5</t>
  </si>
  <si>
    <t>Atlantic Halibut - 4RST</t>
  </si>
  <si>
    <t>Bluefin Tuna - Western Atlantic</t>
  </si>
  <si>
    <t>Canary Rockfish</t>
  </si>
  <si>
    <t>Capelin - 4RST</t>
  </si>
  <si>
    <t>Capelin - SA2+3KLPs</t>
  </si>
  <si>
    <t>Cod - 4RS-3Pn</t>
  </si>
  <si>
    <t>Cod - Southern Gulf of St. Lawrence (4TVn)</t>
  </si>
  <si>
    <t>Common Clam</t>
  </si>
  <si>
    <t>Dogfish - Inside</t>
  </si>
  <si>
    <t>Dogfish - Outside</t>
  </si>
  <si>
    <t>Dungeness Crab</t>
  </si>
  <si>
    <t>Euphausiids</t>
  </si>
  <si>
    <t>Giant Red Sea Cucumber</t>
  </si>
  <si>
    <t>Green Sea Urchin</t>
  </si>
  <si>
    <t>Greenland Halibut - 4RST</t>
  </si>
  <si>
    <t>Greenland Halibut - NAFO 0A and 0B</t>
  </si>
  <si>
    <t>Greenland Halibut (Turbot) – 2 + 3KLMNO</t>
  </si>
  <si>
    <t>Haddock - 5Zjm</t>
  </si>
  <si>
    <t>Herring - 2J3IKLPs</t>
  </si>
  <si>
    <t>Herring - 4R (Fall Spawner)</t>
  </si>
  <si>
    <t>Herring – 4R (Spring Spawner)</t>
  </si>
  <si>
    <t>Herring - 4S</t>
  </si>
  <si>
    <t>Herring - 4T (Fall Spawner)</t>
  </si>
  <si>
    <t>Herring - 4T (Spring Spawner)</t>
  </si>
  <si>
    <t>Herring - 4VWX</t>
  </si>
  <si>
    <t>Herring - 5Y, 5Z (weirs)</t>
  </si>
  <si>
    <t>Herring - Central Coast (Pacific)</t>
  </si>
  <si>
    <t>Herring - Haida Gwaii (Pacific)</t>
  </si>
  <si>
    <t>Herring - Prince Rupert District (Pacific)</t>
  </si>
  <si>
    <t>Herring - Strait of Georgia (Pacific</t>
  </si>
  <si>
    <t>Herring - WCVI (Pacific)</t>
  </si>
  <si>
    <t>Intertidal Clams - Central Coast-Heiltsuk Manila</t>
  </si>
  <si>
    <t>Intertidal Clams - North Coast Haida Gwaii Razor</t>
  </si>
  <si>
    <t>Intertidal Clams - South Coast-Vancouver Island</t>
  </si>
  <si>
    <t>Lingcod – Outside</t>
  </si>
  <si>
    <t>Lobster - Areas 19-20-21 (Gaspé)</t>
  </si>
  <si>
    <t>Lobster - Inshore LFA 27-33</t>
  </si>
  <si>
    <t>Lobster - Inshore LFA 34</t>
  </si>
  <si>
    <t>Lobster - Inshore LFA 35-38</t>
  </si>
  <si>
    <t>Lobster - Offshore LFA 41</t>
  </si>
  <si>
    <t>Lobster - Southern Gulf (LFA 23, 24, 25, 26A, 26B)</t>
  </si>
  <si>
    <t>Lobster - Zone 22 (MI)</t>
  </si>
  <si>
    <t>Longspine Thornyhead</t>
  </si>
  <si>
    <t>Mackerel - Atlantic (NAFO 3-4)</t>
  </si>
  <si>
    <t>Northern Shrimp - SFA 5</t>
  </si>
  <si>
    <t>Northern Shrimp - SFA 6</t>
  </si>
  <si>
    <t>Northern Shrimp - SFA 7</t>
  </si>
  <si>
    <t>Northern Shrimp (Borealis) - Eastern Assessment Zone</t>
  </si>
  <si>
    <t>Northern Shrimp (Borealis) - SFA 1</t>
  </si>
  <si>
    <t>Northern Shrimp (Borealis) - SFA 4</t>
  </si>
  <si>
    <t>Northern Shrimp (Borealis) - WAZ</t>
  </si>
  <si>
    <t>Pacific Hake – Offshore</t>
  </si>
  <si>
    <t>Pacific Halibut</t>
  </si>
  <si>
    <t>Pacific Ocean Perch - PMFC 3CD-WCVI</t>
  </si>
  <si>
    <t>Pacific Ocean Perch - PMFC 5ABC-QCS</t>
  </si>
  <si>
    <t>Pacific Ocean Perch - PMFC 5DE-HS/DE/WHG</t>
  </si>
  <si>
    <t>Pacific Oyster</t>
  </si>
  <si>
    <t>Pink and Spiny Scallop</t>
  </si>
  <si>
    <t>Pollock - 4X5 (Western Component)</t>
  </si>
  <si>
    <t>Quillback Rockfish – Inside</t>
  </si>
  <si>
    <t>Quillback Rockfish – Outside</t>
  </si>
  <si>
    <t>Red Sea Urchin</t>
  </si>
  <si>
    <t>Redfish - 3LN</t>
  </si>
  <si>
    <t>Redfish - 3O</t>
  </si>
  <si>
    <t>Redfish - Unit 3</t>
  </si>
  <si>
    <t>Redfish (Sebastes fasciatus) Unit 1 + 2</t>
  </si>
  <si>
    <t>Redfish (Sebastes mentella) Unit 1 + 2</t>
  </si>
  <si>
    <t>Rock Crab - LFA 23, 24, 25, 26A</t>
  </si>
  <si>
    <t>Rougheye Rockfish</t>
  </si>
  <si>
    <t>Sardine – Pacific</t>
  </si>
  <si>
    <t>Scallop - Southern Gulf of St. Lawrence (SFA 21a, b, c, 22, 23, 24)</t>
  </si>
  <si>
    <t>Sea Cucumber - 3Ps</t>
  </si>
  <si>
    <t>Sea Scallop - Inshore SFA 28 (Bay of Fundy)</t>
  </si>
  <si>
    <t>Sea Scallop - Inshore SFA 29W</t>
  </si>
  <si>
    <t>Sea Scallop - Offshore SFA 26 German, Browns</t>
  </si>
  <si>
    <t>Sea Scallop - Offshore SFA 27, Georges</t>
  </si>
  <si>
    <t>Shrimp - Scotian Shelf (SFA 13-15)</t>
  </si>
  <si>
    <t>Silver Hake - 4VWX</t>
  </si>
  <si>
    <t>Skate - 3LNO</t>
  </si>
  <si>
    <t>Snow Crab - 12A</t>
  </si>
  <si>
    <t>Snow Crab - 12B</t>
  </si>
  <si>
    <t>Snow Crab - 12C</t>
  </si>
  <si>
    <t>Snow Crab - 13</t>
  </si>
  <si>
    <t>Snow Crab - 14</t>
  </si>
  <si>
    <t>Snow Crab - 15</t>
  </si>
  <si>
    <t>Snow Crab - 16</t>
  </si>
  <si>
    <t>Snow Crab - 16A</t>
  </si>
  <si>
    <t>Snow Crab - 17</t>
  </si>
  <si>
    <t>Snow Crab - CFA 12 (12, 18, 25, 26), 12E, 12F, 19</t>
  </si>
  <si>
    <t>Snow Crab - Scotian Shelf (4X)</t>
  </si>
  <si>
    <t>Snow Crab - Scotian Shelf (ENS-N)</t>
  </si>
  <si>
    <t>Snow Crab - Scotian Shelf (ENS-S)</t>
  </si>
  <si>
    <t>Spot Prawn</t>
  </si>
  <si>
    <t>Stimpson's Surfclam</t>
  </si>
  <si>
    <t>Striped Shrimp (Montagui) – Eastern Assessment Zone</t>
  </si>
  <si>
    <t>Striped Shrimp (Montagui) - SFA 4</t>
  </si>
  <si>
    <t>Striped Shrimp (Montagui) - WAZ</t>
  </si>
  <si>
    <t>Surf Clam - Banquereau</t>
  </si>
  <si>
    <t>Surf Clam - Grand Bank</t>
  </si>
  <si>
    <t>Swordfish - North Atlantic</t>
  </si>
  <si>
    <t>Whelk - 3PS</t>
  </si>
  <si>
    <t>White Hake - 3NOPs</t>
  </si>
  <si>
    <t>White Hake - 4T</t>
  </si>
  <si>
    <t>Winter Flounder - 4RST</t>
  </si>
  <si>
    <t>Witch Flounder - 3NO</t>
  </si>
  <si>
    <t>Witch Flounder - 3Ps</t>
  </si>
  <si>
    <t>Witch Flounder - 4RST</t>
  </si>
  <si>
    <t>Yelloweye Rockfish - Inside Population</t>
  </si>
  <si>
    <t>Yelloweye Rockfish - Outside Population</t>
  </si>
  <si>
    <t>Yellowmouth Rockfish</t>
  </si>
  <si>
    <t>Yellowtail Flounder - 3LNO</t>
  </si>
  <si>
    <t>Yellowtail Flounder - 5Z</t>
  </si>
  <si>
    <t>American Lobster - LFA 3-14c</t>
  </si>
  <si>
    <t>Haddock - 4X5Y</t>
  </si>
  <si>
    <t>Queen / Snow Crab - CFA 1-12</t>
  </si>
  <si>
    <t>Shrimp Trawl</t>
  </si>
  <si>
    <t>Icelandic Scallop - 16EF</t>
  </si>
  <si>
    <t>Sea Scallop - Area 20</t>
  </si>
  <si>
    <t>climate_adaptivity</t>
  </si>
  <si>
    <t>ram_stock_id</t>
  </si>
  <si>
    <t>ACADRED2J3K</t>
  </si>
  <si>
    <t>ACADREDUT3</t>
  </si>
  <si>
    <t>AMPL23K</t>
  </si>
  <si>
    <t>ALBANPAC</t>
  </si>
  <si>
    <t>AMPL3LNO</t>
  </si>
  <si>
    <t>AMPL3Ps</t>
  </si>
  <si>
    <t>AMPL4T</t>
  </si>
  <si>
    <t>AMPL4VWX</t>
  </si>
  <si>
    <t>ARCSURFBANQ</t>
  </si>
  <si>
    <t>ARCSURFGB</t>
  </si>
  <si>
    <t>ATHAL3NOPs4VWX5Zc</t>
  </si>
  <si>
    <t>ATHAL4RST</t>
  </si>
  <si>
    <t>BIGSKA3CD</t>
  </si>
  <si>
    <t>BIGSKA4B</t>
  </si>
  <si>
    <t>BIGSKA5AB</t>
  </si>
  <si>
    <t>BIGSKA5CDE</t>
  </si>
  <si>
    <t>BOCACCBCW</t>
  </si>
  <si>
    <t>CAPE2J3KL</t>
  </si>
  <si>
    <t>CAPE4RST</t>
  </si>
  <si>
    <t>COD2J3KL</t>
  </si>
  <si>
    <t>COD3NO</t>
  </si>
  <si>
    <t>COD3Pn4RS</t>
  </si>
  <si>
    <t>COD3Ps</t>
  </si>
  <si>
    <t>COD4TVn</t>
  </si>
  <si>
    <t>COD4VsW</t>
  </si>
  <si>
    <t>COD4X5Yb</t>
  </si>
  <si>
    <t>COD5Zjm</t>
  </si>
  <si>
    <t>CROCKWCVANISOGQCI</t>
  </si>
  <si>
    <t>CUSK4X</t>
  </si>
  <si>
    <t>GHAL01ABCDEF</t>
  </si>
  <si>
    <t>GHAL23KLMNO</t>
  </si>
  <si>
    <t>GHAL4RST</t>
  </si>
  <si>
    <t>GURCH4RST</t>
  </si>
  <si>
    <t>HAD3LNO</t>
  </si>
  <si>
    <t>HAD3Ps</t>
  </si>
  <si>
    <t>HAD4X5Y</t>
  </si>
  <si>
    <t>HERR4RFA</t>
  </si>
  <si>
    <t>HERR4RSP</t>
  </si>
  <si>
    <t>HERR4TSP</t>
  </si>
  <si>
    <t>HERR4TFA</t>
  </si>
  <si>
    <t>HERR4VWX</t>
  </si>
  <si>
    <t>HERRCC</t>
  </si>
  <si>
    <t>HERRPRD</t>
  </si>
  <si>
    <t>HERRQCI</t>
  </si>
  <si>
    <t>HERRSOG</t>
  </si>
  <si>
    <t>HERRWCVANI</t>
  </si>
  <si>
    <t>LINGCODSOG</t>
  </si>
  <si>
    <t>LNOSESKA3CD</t>
  </si>
  <si>
    <t>LNOSESKA4B</t>
  </si>
  <si>
    <t>LNOSESKA5AB</t>
  </si>
  <si>
    <t>LNOSESKA5CDE</t>
  </si>
  <si>
    <t>LOBSTERLFA15-18</t>
  </si>
  <si>
    <t>LOBSTERLFA19-21</t>
  </si>
  <si>
    <t>LOBSTERLFA22</t>
  </si>
  <si>
    <t>LOBSTERLFA23-26AB</t>
  </si>
  <si>
    <t>LOBSTERLFA27-33</t>
  </si>
  <si>
    <t>LOBSTERLFA3-14</t>
  </si>
  <si>
    <t>LOBSTERLFA34</t>
  </si>
  <si>
    <t>LOBSTERLFA35-38</t>
  </si>
  <si>
    <t>LOBSTERLFA41</t>
  </si>
  <si>
    <t>LUMP3Pn4RS</t>
  </si>
  <si>
    <t>MACKNWATLSA3-4</t>
  </si>
  <si>
    <t>MONK3LNOPs</t>
  </si>
  <si>
    <t>PANDAL4RST</t>
  </si>
  <si>
    <t>PANDALSFA13-15</t>
  </si>
  <si>
    <t>PANDALSFA4</t>
  </si>
  <si>
    <t>PANDALSFA5</t>
  </si>
  <si>
    <t>PANDALSFA6</t>
  </si>
  <si>
    <t>PANDALSMA14</t>
  </si>
  <si>
    <t>PANDALSMA16</t>
  </si>
  <si>
    <t>PANDALSMA18-19</t>
  </si>
  <si>
    <t>PANDALSMAFR</t>
  </si>
  <si>
    <t>PANDALSMAGTSE</t>
  </si>
  <si>
    <t>PANDALSMAPRD</t>
  </si>
  <si>
    <t>PCODWCVANI</t>
  </si>
  <si>
    <t>PERCHQCI</t>
  </si>
  <si>
    <t>PERCHWCVANI</t>
  </si>
  <si>
    <t>POLL3Ps</t>
  </si>
  <si>
    <t>POLL4VWX</t>
  </si>
  <si>
    <t>PORSHARATL</t>
  </si>
  <si>
    <t>QROCKPCOASTIN</t>
  </si>
  <si>
    <t>QROCKPCOASTOUT</t>
  </si>
  <si>
    <t>REDFISHSPP3LN</t>
  </si>
  <si>
    <t>ROCKCRABLFA23-26</t>
  </si>
  <si>
    <t>ROCKCRABQCW</t>
  </si>
  <si>
    <t>RSOLE5AB</t>
  </si>
  <si>
    <t>RSOLEHSTR</t>
  </si>
  <si>
    <t xml:space="preserve"> </t>
  </si>
  <si>
    <t>SABLEFPCAN</t>
  </si>
  <si>
    <t>SARDBC</t>
  </si>
  <si>
    <t>SCALL3Ps</t>
  </si>
  <si>
    <t>SCALLGB</t>
  </si>
  <si>
    <t>SCALLNBB</t>
  </si>
  <si>
    <t>SCALLSPA1-6</t>
  </si>
  <si>
    <t>SCALLWSFA29</t>
  </si>
  <si>
    <t>SDOG4VWX5</t>
  </si>
  <si>
    <t>SHAKE4VWX</t>
  </si>
  <si>
    <t>SMOOTHSKA2J3K</t>
  </si>
  <si>
    <t>SMOOTHSKA4T</t>
  </si>
  <si>
    <t>SNOWCRAB2HJ</t>
  </si>
  <si>
    <t>SNOWCRAB3K</t>
  </si>
  <si>
    <t>SNOWCRAB3LNO</t>
  </si>
  <si>
    <t>SNOWCRAB3Ps</t>
  </si>
  <si>
    <t>SNOWCRAB4R3Pn</t>
  </si>
  <si>
    <t>SNOWCRABSCMA12-17</t>
  </si>
  <si>
    <t>SNOWCRABSGSL</t>
  </si>
  <si>
    <t>SSHRIMPSMAGTSE</t>
  </si>
  <si>
    <t>SSHRIMPSMAPRD</t>
  </si>
  <si>
    <t>SSSHRIMPSMA14</t>
  </si>
  <si>
    <t>SSSHRIMPSMA16</t>
  </si>
  <si>
    <t>SSSHRIMPSMA18-19</t>
  </si>
  <si>
    <t>SSSHRIMPSMAFR</t>
  </si>
  <si>
    <t>TSKA3LNOPs</t>
  </si>
  <si>
    <t>TSKA4T</t>
  </si>
  <si>
    <t>WHAKE3Ps</t>
  </si>
  <si>
    <t>WHAKE4RS</t>
  </si>
  <si>
    <t>WHAKE4T</t>
  </si>
  <si>
    <t>WHAKE4VWX5</t>
  </si>
  <si>
    <t>WINFLOUN4T</t>
  </si>
  <si>
    <t>WITFLOUN2J3KL</t>
  </si>
  <si>
    <t>WITFLOUN3Ps</t>
  </si>
  <si>
    <t>WITFLOUN4RST</t>
  </si>
  <si>
    <t>WPOLLBCWN</t>
  </si>
  <si>
    <t>WPOLLBCWS</t>
  </si>
  <si>
    <t>WROCKBCW</t>
  </si>
  <si>
    <t>WWHELKQCW</t>
  </si>
  <si>
    <t>YELL3LNO</t>
  </si>
  <si>
    <t>YELL4T</t>
  </si>
  <si>
    <t>YEYEROCKPCOASTIN</t>
  </si>
  <si>
    <t>ACADRED3LNO-UT12</t>
  </si>
  <si>
    <t>ARCSURFQCW</t>
  </si>
  <si>
    <t>HERR4S</t>
  </si>
  <si>
    <t>HERRNFLDESC</t>
  </si>
  <si>
    <t>PCODHS</t>
  </si>
  <si>
    <t>PCOD5AB</t>
  </si>
  <si>
    <t>POLL4VWX5</t>
  </si>
  <si>
    <t>REDDEEPUT12</t>
  </si>
  <si>
    <t>REDDEEP2J3K-3LNO</t>
  </si>
  <si>
    <t>RSROCKBCWN</t>
  </si>
  <si>
    <t>RSROCKBCWS</t>
  </si>
  <si>
    <t>SCALL4T</t>
  </si>
  <si>
    <t>SCALLSFA16-20</t>
  </si>
  <si>
    <t>SCALLSFA16-19</t>
  </si>
  <si>
    <t>SSCLAMQCW</t>
  </si>
  <si>
    <t>PANDALSFA2-3</t>
  </si>
  <si>
    <t>ATBTUNAWATL</t>
  </si>
  <si>
    <t>SWORDNATL</t>
  </si>
  <si>
    <t>PHALNPAC</t>
  </si>
  <si>
    <t>PHAKEPCOAST</t>
  </si>
  <si>
    <t>LINGCODNPCOAST</t>
  </si>
  <si>
    <t>SPSDOGPCOAST</t>
  </si>
  <si>
    <t>YEYEROCKPCOAST</t>
  </si>
  <si>
    <t>SSTHORNHPCOAST</t>
  </si>
  <si>
    <t>LSTHORNHPCOAST</t>
  </si>
  <si>
    <t>DFO</t>
  </si>
  <si>
    <t>Atlantic hagfish</t>
  </si>
  <si>
    <t>Iceland Scallop</t>
  </si>
  <si>
    <t>SCULSMB</t>
  </si>
  <si>
    <t>Longhorn sculpin</t>
  </si>
  <si>
    <t>ABALONE_PAC</t>
  </si>
  <si>
    <t>Northern Abalone</t>
  </si>
  <si>
    <t>Northern Shrimp</t>
  </si>
  <si>
    <t>Pacific Cod</t>
  </si>
  <si>
    <t>WHELK_4Vs_4W</t>
  </si>
  <si>
    <t>Winter Skate</t>
  </si>
  <si>
    <t>Text - Unique identification code for each stock from RAM Legacy database</t>
  </si>
  <si>
    <t>Text - Unique identification code for each stock from Oceana Fishery Audit</t>
  </si>
  <si>
    <t>RAM Legacy Database</t>
  </si>
  <si>
    <t>Text - Unique identification code for each stock from DFO Sustainability Survey</t>
  </si>
  <si>
    <t>Atlantic Cod 3Ps</t>
  </si>
  <si>
    <t>Yes - coverage varies (one at- sea fisheries observer trip conducted per bank)</t>
  </si>
  <si>
    <t>Yes - coverage varies (2 trips per active licence holder per season)</t>
  </si>
  <si>
    <t>Yes - coverage varies or uncertain levels (100% Mobile gear, 20% Fixed gear)</t>
  </si>
  <si>
    <t>Yes - coverage varies (3 trips annually = 3% coverage by trip, IFMP states target 5% coverage)</t>
  </si>
  <si>
    <t>Yes - coverage varies (10-25%)</t>
  </si>
  <si>
    <t>Yes - coverage varies (Area 12 = 20%, Area 19 = 10%, Area 12E = 20%, Area 12F = 15%)</t>
  </si>
  <si>
    <t>Northern abalone</t>
  </si>
  <si>
    <t>https://waves-vagues.dfo-mpo.gc.ca/library-bibliotheque/40940810.pdf</t>
  </si>
  <si>
    <t>https://waves-vagues.dfo-mpo.gc.ca/library-bibliotheque/40940494.pdf</t>
  </si>
  <si>
    <t>climate_adaptibility</t>
  </si>
  <si>
    <t>gear_current</t>
  </si>
  <si>
    <t>https://fisheries.msc.org/en/fisheries/canada-0ab-2-3klmno-greenland-halibut-bottom-trawl-and-gillnet/@@assessments</t>
  </si>
  <si>
    <t>FSC</t>
  </si>
  <si>
    <t>Unknown</t>
  </si>
  <si>
    <t>DEEPRED_GOLDRED_SA0</t>
  </si>
  <si>
    <t>Sebastes mentella and Sebastes norvegicus</t>
  </si>
  <si>
    <t>Yes - coverage varies (#6 10% ASOP)</t>
  </si>
  <si>
    <t>recent_stock_assess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</si>
</sst>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2" borderId="0" xfId="0" applyFill="1"/>
    <xf numFmtId="3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10" fillId="0" borderId="0" xfId="1"/>
    <xf numFmtId="0" fontId="1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5" borderId="0" xfId="0" quotePrefix="1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3" fontId="2" fillId="0" borderId="0" xfId="0" applyNumberFormat="1" applyFont="1"/>
    <xf numFmtId="0" fontId="13" fillId="0" borderId="0" xfId="0" applyFont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aves-vagues.dfo-mpo.gc.ca/Library/41034971.pdf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aves-vagues.dfo-mpo.gc.ca/Library/41034971.pdf" TargetMode="External"/><Relationship Id="rId1" Type="http://schemas.openxmlformats.org/officeDocument/2006/relationships/hyperlink" Target="https://www.dfo-mpo.gc.ca/fisheries-peches/ifmp-gmp/shrimp-crevette/shrimp-crevette-2007-eng.html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waves-vagues.dfo-mpo.gc.ca/Library/41034971.pdf" TargetMode="External"/><Relationship Id="rId4" Type="http://schemas.openxmlformats.org/officeDocument/2006/relationships/hyperlink" Target="https://waves-vagues.dfo-mpo.gc.ca/Library/40867717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2F50-8707-E14C-B396-80A7A2DFB20D}">
  <dimension ref="A1:D28"/>
  <sheetViews>
    <sheetView zoomScale="114" workbookViewId="0">
      <selection activeCell="C33" sqref="C33"/>
    </sheetView>
  </sheetViews>
  <sheetFormatPr baseColWidth="10" defaultRowHeight="16" x14ac:dyDescent="0.2"/>
  <cols>
    <col min="1" max="1" width="22.5" style="15" customWidth="1"/>
    <col min="2" max="2" width="22.1640625" customWidth="1"/>
    <col min="3" max="3" width="72.33203125" customWidth="1"/>
  </cols>
  <sheetData>
    <row r="1" spans="1:4" s="2" customFormat="1" x14ac:dyDescent="0.2">
      <c r="A1" s="16" t="s">
        <v>623</v>
      </c>
      <c r="B1" s="2" t="s">
        <v>617</v>
      </c>
      <c r="C1" s="2" t="s">
        <v>619</v>
      </c>
      <c r="D1" s="2" t="s">
        <v>618</v>
      </c>
    </row>
    <row r="2" spans="1:4" s="9" customFormat="1" x14ac:dyDescent="0.2">
      <c r="A2" s="23" t="s">
        <v>624</v>
      </c>
      <c r="B2" s="9" t="s">
        <v>441</v>
      </c>
      <c r="C2" s="9" t="s">
        <v>948</v>
      </c>
      <c r="D2" s="9" t="s">
        <v>622</v>
      </c>
    </row>
    <row r="3" spans="1:4" s="9" customFormat="1" x14ac:dyDescent="0.2">
      <c r="A3" s="23"/>
      <c r="B3" s="9" t="s">
        <v>781</v>
      </c>
      <c r="C3" s="9" t="s">
        <v>947</v>
      </c>
      <c r="D3" s="9" t="s">
        <v>949</v>
      </c>
    </row>
    <row r="4" spans="1:4" s="9" customFormat="1" x14ac:dyDescent="0.2">
      <c r="A4" s="23"/>
      <c r="B4" s="9" t="s">
        <v>654</v>
      </c>
      <c r="C4" s="9" t="s">
        <v>950</v>
      </c>
      <c r="D4" s="9" t="s">
        <v>936</v>
      </c>
    </row>
    <row r="5" spans="1:4" s="9" customFormat="1" x14ac:dyDescent="0.2">
      <c r="A5" s="23"/>
      <c r="B5" s="9" t="s">
        <v>440</v>
      </c>
      <c r="C5" s="9" t="s">
        <v>652</v>
      </c>
      <c r="D5" s="9" t="s">
        <v>622</v>
      </c>
    </row>
    <row r="6" spans="1:4" s="9" customFormat="1" x14ac:dyDescent="0.2">
      <c r="A6" s="23"/>
      <c r="B6" s="9" t="s">
        <v>436</v>
      </c>
      <c r="C6" s="9" t="s">
        <v>630</v>
      </c>
      <c r="D6" s="9" t="s">
        <v>622</v>
      </c>
    </row>
    <row r="7" spans="1:4" s="9" customFormat="1" x14ac:dyDescent="0.2">
      <c r="A7" s="23"/>
      <c r="B7" s="9" t="s">
        <v>437</v>
      </c>
      <c r="C7" s="9" t="s">
        <v>631</v>
      </c>
      <c r="D7" s="9" t="s">
        <v>622</v>
      </c>
    </row>
    <row r="8" spans="1:4" s="9" customFormat="1" x14ac:dyDescent="0.2">
      <c r="A8" s="23"/>
      <c r="B8" s="9" t="s">
        <v>438</v>
      </c>
      <c r="C8" s="9" t="s">
        <v>632</v>
      </c>
    </row>
    <row r="9" spans="1:4" s="10" customFormat="1" x14ac:dyDescent="0.2">
      <c r="A9" s="24" t="s">
        <v>625</v>
      </c>
      <c r="B9" s="10" t="s">
        <v>461</v>
      </c>
      <c r="C9" s="10" t="s">
        <v>645</v>
      </c>
      <c r="D9" s="10" t="s">
        <v>620</v>
      </c>
    </row>
    <row r="10" spans="1:4" s="10" customFormat="1" x14ac:dyDescent="0.2">
      <c r="A10" s="24"/>
      <c r="B10" s="10" t="s">
        <v>446</v>
      </c>
      <c r="C10" s="10" t="s">
        <v>646</v>
      </c>
      <c r="D10" s="10" t="s">
        <v>621</v>
      </c>
    </row>
    <row r="11" spans="1:4" s="7" customFormat="1" x14ac:dyDescent="0.2">
      <c r="A11" s="24"/>
      <c r="B11" s="7" t="s">
        <v>961</v>
      </c>
      <c r="C11" s="7" t="s">
        <v>644</v>
      </c>
    </row>
    <row r="12" spans="1:4" s="7" customFormat="1" x14ac:dyDescent="0.2">
      <c r="A12" s="24"/>
      <c r="B12" s="7" t="s">
        <v>462</v>
      </c>
      <c r="C12" s="7" t="s">
        <v>644</v>
      </c>
    </row>
    <row r="13" spans="1:4" s="11" customFormat="1" x14ac:dyDescent="0.2">
      <c r="A13" s="27" t="s">
        <v>628</v>
      </c>
      <c r="B13" s="11" t="s">
        <v>464</v>
      </c>
      <c r="C13" s="11" t="s">
        <v>647</v>
      </c>
      <c r="D13" s="11" t="s">
        <v>629</v>
      </c>
    </row>
    <row r="14" spans="1:4" s="11" customFormat="1" x14ac:dyDescent="0.2">
      <c r="A14" s="27"/>
      <c r="B14" s="11" t="s">
        <v>448</v>
      </c>
      <c r="C14" s="11" t="s">
        <v>633</v>
      </c>
      <c r="D14" s="17"/>
    </row>
    <row r="15" spans="1:4" s="18" customFormat="1" x14ac:dyDescent="0.2">
      <c r="A15" s="26" t="s">
        <v>627</v>
      </c>
      <c r="B15" s="18" t="s">
        <v>450</v>
      </c>
      <c r="C15" s="18" t="s">
        <v>634</v>
      </c>
      <c r="D15" s="18" t="s">
        <v>622</v>
      </c>
    </row>
    <row r="16" spans="1:4" s="18" customFormat="1" x14ac:dyDescent="0.2">
      <c r="A16" s="26"/>
      <c r="B16" s="18" t="s">
        <v>449</v>
      </c>
      <c r="C16" s="18" t="s">
        <v>635</v>
      </c>
    </row>
    <row r="17" spans="1:4" s="18" customFormat="1" x14ac:dyDescent="0.2">
      <c r="A17" s="26"/>
      <c r="B17" s="18" t="s">
        <v>463</v>
      </c>
      <c r="C17" s="18" t="s">
        <v>648</v>
      </c>
      <c r="D17" s="18" t="s">
        <v>629</v>
      </c>
    </row>
    <row r="18" spans="1:4" s="19" customFormat="1" x14ac:dyDescent="0.2">
      <c r="A18" s="25" t="s">
        <v>626</v>
      </c>
      <c r="B18" s="19" t="s">
        <v>439</v>
      </c>
      <c r="C18" s="19" t="s">
        <v>649</v>
      </c>
      <c r="D18" s="19" t="s">
        <v>622</v>
      </c>
    </row>
    <row r="19" spans="1:4" s="19" customFormat="1" x14ac:dyDescent="0.2">
      <c r="A19" s="25"/>
      <c r="B19" s="19" t="s">
        <v>478</v>
      </c>
      <c r="C19" s="19" t="s">
        <v>636</v>
      </c>
      <c r="D19" s="19" t="s">
        <v>622</v>
      </c>
    </row>
    <row r="20" spans="1:4" s="19" customFormat="1" x14ac:dyDescent="0.2">
      <c r="A20" s="25"/>
      <c r="B20" s="19" t="s">
        <v>479</v>
      </c>
      <c r="C20" s="19" t="s">
        <v>637</v>
      </c>
      <c r="D20" s="19" t="s">
        <v>622</v>
      </c>
    </row>
    <row r="21" spans="1:4" s="19" customFormat="1" x14ac:dyDescent="0.2">
      <c r="A21" s="25"/>
      <c r="B21" s="19" t="s">
        <v>452</v>
      </c>
      <c r="C21" s="19" t="s">
        <v>638</v>
      </c>
      <c r="D21" s="19" t="s">
        <v>622</v>
      </c>
    </row>
    <row r="22" spans="1:4" s="19" customFormat="1" x14ac:dyDescent="0.2">
      <c r="A22" s="25"/>
      <c r="B22" s="19" t="s">
        <v>480</v>
      </c>
      <c r="C22" s="19" t="s">
        <v>639</v>
      </c>
      <c r="D22" s="19" t="s">
        <v>622</v>
      </c>
    </row>
    <row r="23" spans="1:4" s="19" customFormat="1" x14ac:dyDescent="0.2">
      <c r="A23" s="25"/>
      <c r="B23" s="19" t="s">
        <v>481</v>
      </c>
      <c r="C23" s="19" t="s">
        <v>640</v>
      </c>
      <c r="D23" s="19" t="s">
        <v>622</v>
      </c>
    </row>
    <row r="24" spans="1:4" s="19" customFormat="1" x14ac:dyDescent="0.2">
      <c r="A24" s="25"/>
      <c r="B24" s="19" t="s">
        <v>451</v>
      </c>
      <c r="C24" s="19" t="s">
        <v>641</v>
      </c>
    </row>
    <row r="25" spans="1:4" s="19" customFormat="1" x14ac:dyDescent="0.2">
      <c r="A25" s="25"/>
      <c r="B25" s="19" t="s">
        <v>459</v>
      </c>
      <c r="C25" s="19" t="s">
        <v>642</v>
      </c>
      <c r="D25" s="19" t="s">
        <v>622</v>
      </c>
    </row>
    <row r="26" spans="1:4" s="19" customFormat="1" x14ac:dyDescent="0.2">
      <c r="A26" s="25"/>
      <c r="B26" s="19" t="s">
        <v>456</v>
      </c>
      <c r="C26" s="19" t="s">
        <v>650</v>
      </c>
    </row>
    <row r="27" spans="1:4" s="19" customFormat="1" x14ac:dyDescent="0.2">
      <c r="A27" s="20"/>
      <c r="B27" s="19" t="s">
        <v>460</v>
      </c>
      <c r="C27" s="19" t="s">
        <v>643</v>
      </c>
      <c r="D27" s="19" t="s">
        <v>622</v>
      </c>
    </row>
    <row r="28" spans="1:4" s="19" customFormat="1" x14ac:dyDescent="0.2">
      <c r="A28" s="20"/>
      <c r="B28" s="19" t="s">
        <v>455</v>
      </c>
      <c r="C28" s="19" t="s">
        <v>651</v>
      </c>
    </row>
  </sheetData>
  <mergeCells count="5">
    <mergeCell ref="A2:A8"/>
    <mergeCell ref="A9:A12"/>
    <mergeCell ref="A18:A26"/>
    <mergeCell ref="A15:A17"/>
    <mergeCell ref="A13:A14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A378C-70C3-0A46-8156-557A638D8136}">
  <dimension ref="A1:AO234"/>
  <sheetViews>
    <sheetView topLeftCell="W206" workbookViewId="0">
      <selection activeCell="AF235" sqref="AF235"/>
    </sheetView>
  </sheetViews>
  <sheetFormatPr baseColWidth="10" defaultRowHeight="16" x14ac:dyDescent="0.2"/>
  <cols>
    <col min="1" max="1" width="33.83203125" customWidth="1"/>
    <col min="2" max="2" width="22" customWidth="1"/>
    <col min="3" max="3" width="11.5" customWidth="1"/>
    <col min="5" max="5" width="16.1640625" customWidth="1"/>
    <col min="13" max="13" width="28.33203125" customWidth="1"/>
    <col min="18" max="18" width="10.83203125" customWidth="1"/>
    <col min="21" max="21" width="25.83203125" customWidth="1"/>
    <col min="23" max="23" width="10.83203125" customWidth="1"/>
    <col min="26" max="27" width="25.83203125" customWidth="1"/>
  </cols>
  <sheetData>
    <row r="1" spans="1:41" ht="24" customHeight="1" x14ac:dyDescent="0.3">
      <c r="A1" s="14" t="s">
        <v>445</v>
      </c>
    </row>
    <row r="3" spans="1:41" x14ac:dyDescent="0.2">
      <c r="A3" s="2" t="s">
        <v>437</v>
      </c>
      <c r="B3" s="2" t="s">
        <v>438</v>
      </c>
      <c r="C3" s="2"/>
      <c r="E3" s="2" t="s">
        <v>437</v>
      </c>
      <c r="F3" s="2" t="s">
        <v>447</v>
      </c>
      <c r="G3" s="2"/>
      <c r="H3" s="2"/>
      <c r="I3" s="2" t="s">
        <v>437</v>
      </c>
      <c r="J3" s="2" t="s">
        <v>446</v>
      </c>
      <c r="M3" s="2" t="s">
        <v>459</v>
      </c>
      <c r="N3" s="2" t="s">
        <v>456</v>
      </c>
      <c r="O3" s="2"/>
      <c r="Q3" s="2" t="s">
        <v>460</v>
      </c>
      <c r="R3" s="2" t="s">
        <v>455</v>
      </c>
      <c r="U3" s="2" t="s">
        <v>441</v>
      </c>
      <c r="V3" s="2" t="s">
        <v>482</v>
      </c>
      <c r="W3" s="2" t="s">
        <v>483</v>
      </c>
      <c r="X3" s="2"/>
      <c r="Y3" s="2"/>
      <c r="Z3" s="2" t="s">
        <v>436</v>
      </c>
      <c r="AA3" s="2" t="s">
        <v>441</v>
      </c>
      <c r="AB3" s="2" t="s">
        <v>464</v>
      </c>
      <c r="AC3" s="2" t="s">
        <v>483</v>
      </c>
      <c r="AD3" s="2"/>
      <c r="AF3" s="2" t="s">
        <v>441</v>
      </c>
      <c r="AG3" s="2" t="s">
        <v>781</v>
      </c>
      <c r="AH3" s="2"/>
      <c r="AJ3" s="2" t="s">
        <v>441</v>
      </c>
      <c r="AK3" s="2" t="s">
        <v>654</v>
      </c>
      <c r="AN3" s="22" t="s">
        <v>441</v>
      </c>
      <c r="AO3" s="22" t="s">
        <v>450</v>
      </c>
    </row>
    <row r="4" spans="1:41" x14ac:dyDescent="0.2">
      <c r="A4" t="s">
        <v>383</v>
      </c>
      <c r="B4" t="s">
        <v>467</v>
      </c>
      <c r="E4" t="s">
        <v>54</v>
      </c>
      <c r="F4" s="3">
        <v>88</v>
      </c>
      <c r="G4" s="3"/>
      <c r="H4" s="3"/>
      <c r="I4" t="s">
        <v>54</v>
      </c>
      <c r="J4" s="3">
        <v>4</v>
      </c>
      <c r="M4" t="s">
        <v>4</v>
      </c>
      <c r="N4" t="s">
        <v>457</v>
      </c>
      <c r="Q4" t="s">
        <v>4</v>
      </c>
      <c r="R4" t="s">
        <v>457</v>
      </c>
      <c r="U4" t="s">
        <v>14</v>
      </c>
      <c r="V4" t="s">
        <v>484</v>
      </c>
      <c r="W4" t="s">
        <v>485</v>
      </c>
      <c r="Z4" t="s">
        <v>15</v>
      </c>
      <c r="AA4" t="s">
        <v>14</v>
      </c>
      <c r="AB4" t="s">
        <v>486</v>
      </c>
      <c r="AC4" t="s">
        <v>579</v>
      </c>
      <c r="AF4" t="s">
        <v>14</v>
      </c>
      <c r="AG4" t="s">
        <v>785</v>
      </c>
      <c r="AJ4" t="s">
        <v>14</v>
      </c>
      <c r="AK4" t="s">
        <v>656</v>
      </c>
      <c r="AN4" s="12" t="s">
        <v>941</v>
      </c>
      <c r="AO4" s="12">
        <v>0</v>
      </c>
    </row>
    <row r="5" spans="1:41" x14ac:dyDescent="0.2">
      <c r="A5" t="s">
        <v>209</v>
      </c>
      <c r="B5" t="s">
        <v>466</v>
      </c>
      <c r="E5" t="s">
        <v>73</v>
      </c>
      <c r="F5" s="3">
        <v>86</v>
      </c>
      <c r="G5" s="3"/>
      <c r="H5" s="3"/>
      <c r="I5" t="s">
        <v>73</v>
      </c>
      <c r="J5" s="3">
        <v>3.9</v>
      </c>
      <c r="M5" t="s">
        <v>6</v>
      </c>
      <c r="N5" t="s">
        <v>6</v>
      </c>
      <c r="Q5" t="s">
        <v>6</v>
      </c>
      <c r="R5" t="s">
        <v>6</v>
      </c>
      <c r="U5" t="s">
        <v>169</v>
      </c>
      <c r="V5" t="s">
        <v>484</v>
      </c>
      <c r="W5" t="s">
        <v>491</v>
      </c>
      <c r="Z5" t="s">
        <v>164</v>
      </c>
      <c r="AA5" t="s">
        <v>169</v>
      </c>
      <c r="AB5" t="s">
        <v>487</v>
      </c>
      <c r="AC5" t="s">
        <v>170</v>
      </c>
      <c r="AF5" t="s">
        <v>163</v>
      </c>
      <c r="AG5" t="s">
        <v>840</v>
      </c>
      <c r="AJ5" t="s">
        <v>163</v>
      </c>
      <c r="AK5" t="s">
        <v>700</v>
      </c>
      <c r="AN5" s="12" t="s">
        <v>0</v>
      </c>
      <c r="AO5" s="12">
        <v>0</v>
      </c>
    </row>
    <row r="6" spans="1:41" x14ac:dyDescent="0.2">
      <c r="A6" t="s">
        <v>332</v>
      </c>
      <c r="B6" t="s">
        <v>466</v>
      </c>
      <c r="E6" t="s">
        <v>233</v>
      </c>
      <c r="F6" s="3">
        <v>86</v>
      </c>
      <c r="G6" s="3"/>
      <c r="H6" s="3"/>
      <c r="I6" t="s">
        <v>233</v>
      </c>
      <c r="J6" s="3">
        <v>4.0999999999999996</v>
      </c>
      <c r="M6" t="s">
        <v>5</v>
      </c>
      <c r="N6" t="s">
        <v>458</v>
      </c>
      <c r="Q6" t="s">
        <v>80</v>
      </c>
      <c r="R6" t="s">
        <v>457</v>
      </c>
      <c r="U6" t="s">
        <v>171</v>
      </c>
      <c r="V6" t="s">
        <v>484</v>
      </c>
      <c r="W6" t="s">
        <v>492</v>
      </c>
      <c r="Z6" t="s">
        <v>164</v>
      </c>
      <c r="AA6" t="s">
        <v>171</v>
      </c>
      <c r="AB6" t="s">
        <v>487</v>
      </c>
      <c r="AC6" t="s">
        <v>172</v>
      </c>
      <c r="AF6" t="s">
        <v>167</v>
      </c>
      <c r="AG6" t="s">
        <v>837</v>
      </c>
      <c r="AJ6" t="s">
        <v>167</v>
      </c>
      <c r="AK6" t="s">
        <v>698</v>
      </c>
      <c r="AN6" s="12" t="s">
        <v>7</v>
      </c>
      <c r="AO6" s="12">
        <v>745176.57</v>
      </c>
    </row>
    <row r="7" spans="1:41" x14ac:dyDescent="0.2">
      <c r="A7" t="s">
        <v>344</v>
      </c>
      <c r="B7" t="s">
        <v>466</v>
      </c>
      <c r="E7" t="s">
        <v>260</v>
      </c>
      <c r="F7" s="3">
        <v>86</v>
      </c>
      <c r="G7" s="3"/>
      <c r="H7" s="3"/>
      <c r="I7" t="s">
        <v>260</v>
      </c>
      <c r="J7" s="3">
        <v>4.5999999999999996</v>
      </c>
      <c r="Q7" t="s">
        <v>367</v>
      </c>
      <c r="R7" t="s">
        <v>458</v>
      </c>
      <c r="U7" t="s">
        <v>163</v>
      </c>
      <c r="V7" t="s">
        <v>484</v>
      </c>
      <c r="W7" t="s">
        <v>490</v>
      </c>
      <c r="Z7" t="s">
        <v>164</v>
      </c>
      <c r="AA7" t="s">
        <v>163</v>
      </c>
      <c r="AB7" t="s">
        <v>487</v>
      </c>
      <c r="AC7" t="s">
        <v>166</v>
      </c>
      <c r="AF7" t="s">
        <v>168</v>
      </c>
      <c r="AG7" t="s">
        <v>839</v>
      </c>
      <c r="AJ7" t="s">
        <v>168</v>
      </c>
      <c r="AK7" t="s">
        <v>699</v>
      </c>
      <c r="AN7" s="12" t="s">
        <v>10</v>
      </c>
      <c r="AO7" s="12">
        <v>3710777.92</v>
      </c>
    </row>
    <row r="8" spans="1:41" x14ac:dyDescent="0.2">
      <c r="A8" t="s">
        <v>201</v>
      </c>
      <c r="B8" t="s">
        <v>466</v>
      </c>
      <c r="E8" t="s">
        <v>42</v>
      </c>
      <c r="F8" s="3">
        <v>82</v>
      </c>
      <c r="G8" s="3"/>
      <c r="H8" s="3"/>
      <c r="I8" t="s">
        <v>42</v>
      </c>
      <c r="J8" s="3">
        <v>4.5</v>
      </c>
      <c r="Q8" t="s">
        <v>302</v>
      </c>
      <c r="R8" t="s">
        <v>458</v>
      </c>
      <c r="U8" t="s">
        <v>168</v>
      </c>
      <c r="V8" t="s">
        <v>484</v>
      </c>
      <c r="W8" t="s">
        <v>490</v>
      </c>
      <c r="Z8" t="s">
        <v>164</v>
      </c>
      <c r="AA8" t="s">
        <v>168</v>
      </c>
      <c r="AB8" t="s">
        <v>487</v>
      </c>
      <c r="AC8" t="s">
        <v>166</v>
      </c>
      <c r="AF8" t="s">
        <v>169</v>
      </c>
      <c r="AG8" t="s">
        <v>834</v>
      </c>
      <c r="AJ8" t="s">
        <v>169</v>
      </c>
      <c r="AK8" t="s">
        <v>697</v>
      </c>
      <c r="AN8" s="12" t="s">
        <v>14</v>
      </c>
      <c r="AO8" s="12">
        <v>237536364</v>
      </c>
    </row>
    <row r="9" spans="1:41" x14ac:dyDescent="0.2">
      <c r="A9" t="s">
        <v>110</v>
      </c>
      <c r="B9" t="s">
        <v>466</v>
      </c>
      <c r="E9" t="s">
        <v>183</v>
      </c>
      <c r="F9" s="3">
        <v>78</v>
      </c>
      <c r="G9" s="3"/>
      <c r="H9" s="3"/>
      <c r="I9" t="s">
        <v>183</v>
      </c>
      <c r="J9" s="3">
        <v>4.5</v>
      </c>
      <c r="Q9" t="s">
        <v>43</v>
      </c>
      <c r="R9" t="s">
        <v>458</v>
      </c>
      <c r="U9" t="s">
        <v>180</v>
      </c>
      <c r="V9" t="s">
        <v>484</v>
      </c>
      <c r="W9" t="s">
        <v>490</v>
      </c>
      <c r="Z9" t="s">
        <v>164</v>
      </c>
      <c r="AA9" t="s">
        <v>180</v>
      </c>
      <c r="AB9" t="s">
        <v>487</v>
      </c>
      <c r="AC9" t="s">
        <v>576</v>
      </c>
      <c r="AF9" t="s">
        <v>171</v>
      </c>
      <c r="AG9" t="s">
        <v>835</v>
      </c>
      <c r="AJ9" t="s">
        <v>171</v>
      </c>
      <c r="AK9" t="s">
        <v>703</v>
      </c>
      <c r="AN9" s="12" t="s">
        <v>18</v>
      </c>
      <c r="AO9" s="12">
        <v>27948.616600000001</v>
      </c>
    </row>
    <row r="10" spans="1:41" x14ac:dyDescent="0.2">
      <c r="A10" t="s">
        <v>165</v>
      </c>
      <c r="B10" t="s">
        <v>466</v>
      </c>
      <c r="E10" t="s">
        <v>198</v>
      </c>
      <c r="F10" s="3">
        <v>77</v>
      </c>
      <c r="G10" s="3"/>
      <c r="H10" s="3"/>
      <c r="I10" t="s">
        <v>198</v>
      </c>
      <c r="J10" s="3">
        <v>4.5</v>
      </c>
      <c r="Q10" t="s">
        <v>213</v>
      </c>
      <c r="R10" t="s">
        <v>458</v>
      </c>
      <c r="U10" t="s">
        <v>178</v>
      </c>
      <c r="V10" t="s">
        <v>488</v>
      </c>
      <c r="W10" t="s">
        <v>489</v>
      </c>
      <c r="Z10" t="s">
        <v>164</v>
      </c>
      <c r="AA10" t="s">
        <v>178</v>
      </c>
      <c r="AB10" t="s">
        <v>487</v>
      </c>
      <c r="AC10" t="s">
        <v>156</v>
      </c>
      <c r="AF10" t="s">
        <v>173</v>
      </c>
      <c r="AG10" t="s">
        <v>838</v>
      </c>
      <c r="AJ10" t="s">
        <v>173</v>
      </c>
      <c r="AK10" t="s">
        <v>774</v>
      </c>
      <c r="AN10" s="12" t="s">
        <v>21</v>
      </c>
      <c r="AO10" s="12">
        <v>1647324.34</v>
      </c>
    </row>
    <row r="11" spans="1:41" x14ac:dyDescent="0.2">
      <c r="A11" t="s">
        <v>263</v>
      </c>
      <c r="B11" t="s">
        <v>466</v>
      </c>
      <c r="E11" t="s">
        <v>121</v>
      </c>
      <c r="F11" s="3">
        <v>75</v>
      </c>
      <c r="G11" s="3"/>
      <c r="H11" s="3"/>
      <c r="I11" t="s">
        <v>121</v>
      </c>
      <c r="J11" s="3">
        <v>3.8</v>
      </c>
      <c r="Q11" t="s">
        <v>314</v>
      </c>
      <c r="R11" t="s">
        <v>458</v>
      </c>
      <c r="U11" t="s">
        <v>167</v>
      </c>
      <c r="V11" t="s">
        <v>484</v>
      </c>
      <c r="W11" t="s">
        <v>490</v>
      </c>
      <c r="Z11" t="s">
        <v>164</v>
      </c>
      <c r="AA11" t="s">
        <v>167</v>
      </c>
      <c r="AB11" t="s">
        <v>487</v>
      </c>
      <c r="AC11" t="s">
        <v>166</v>
      </c>
      <c r="AF11" t="s">
        <v>175</v>
      </c>
      <c r="AG11" t="s">
        <v>838</v>
      </c>
      <c r="AJ11" t="s">
        <v>175</v>
      </c>
      <c r="AK11" t="s">
        <v>774</v>
      </c>
      <c r="AN11" s="12" t="s">
        <v>22</v>
      </c>
      <c r="AO11" s="12">
        <v>159471.51800000001</v>
      </c>
    </row>
    <row r="12" spans="1:41" x14ac:dyDescent="0.2">
      <c r="A12" t="s">
        <v>373</v>
      </c>
      <c r="B12" t="s">
        <v>466</v>
      </c>
      <c r="E12" t="s">
        <v>289</v>
      </c>
      <c r="F12" s="3">
        <v>74</v>
      </c>
      <c r="G12" s="3"/>
      <c r="H12" s="3"/>
      <c r="I12" t="s">
        <v>289</v>
      </c>
      <c r="J12" s="3">
        <v>3.5</v>
      </c>
      <c r="Q12" t="s">
        <v>316</v>
      </c>
      <c r="R12" t="s">
        <v>458</v>
      </c>
      <c r="U12" t="s">
        <v>173</v>
      </c>
      <c r="V12" t="s">
        <v>493</v>
      </c>
      <c r="W12" t="s">
        <v>498</v>
      </c>
      <c r="Z12" t="s">
        <v>164</v>
      </c>
      <c r="AA12" t="s">
        <v>173</v>
      </c>
      <c r="AB12" t="s">
        <v>487</v>
      </c>
      <c r="AC12" t="s">
        <v>578</v>
      </c>
      <c r="AF12" t="s">
        <v>176</v>
      </c>
      <c r="AG12" t="s">
        <v>838</v>
      </c>
      <c r="AJ12" t="s">
        <v>176</v>
      </c>
      <c r="AK12" t="s">
        <v>774</v>
      </c>
      <c r="AN12" s="12" t="s">
        <v>24</v>
      </c>
      <c r="AO12" s="12">
        <v>65761.450800000006</v>
      </c>
    </row>
    <row r="13" spans="1:41" x14ac:dyDescent="0.2">
      <c r="A13" t="s">
        <v>155</v>
      </c>
      <c r="B13" t="s">
        <v>466</v>
      </c>
      <c r="E13" t="s">
        <v>425</v>
      </c>
      <c r="F13" s="3">
        <v>73</v>
      </c>
      <c r="G13" s="3"/>
      <c r="H13" s="3"/>
      <c r="I13" t="s">
        <v>425</v>
      </c>
      <c r="J13" s="3">
        <v>4.4000000000000004</v>
      </c>
      <c r="Q13" t="s">
        <v>215</v>
      </c>
      <c r="R13" t="s">
        <v>458</v>
      </c>
      <c r="U13" t="s">
        <v>175</v>
      </c>
      <c r="V13" t="s">
        <v>493</v>
      </c>
      <c r="W13" t="s">
        <v>498</v>
      </c>
      <c r="Z13" t="s">
        <v>164</v>
      </c>
      <c r="AA13" t="s">
        <v>175</v>
      </c>
      <c r="AB13" t="s">
        <v>487</v>
      </c>
      <c r="AC13" t="s">
        <v>174</v>
      </c>
      <c r="AF13" t="s">
        <v>177</v>
      </c>
      <c r="AG13" t="s">
        <v>838</v>
      </c>
      <c r="AJ13" t="s">
        <v>177</v>
      </c>
      <c r="AK13" t="s">
        <v>774</v>
      </c>
      <c r="AN13" s="12" t="s">
        <v>27</v>
      </c>
      <c r="AO13" s="12">
        <v>0</v>
      </c>
    </row>
    <row r="14" spans="1:41" x14ac:dyDescent="0.2">
      <c r="A14" t="s">
        <v>159</v>
      </c>
      <c r="B14" t="s">
        <v>466</v>
      </c>
      <c r="E14" t="s">
        <v>399</v>
      </c>
      <c r="F14" s="3">
        <v>72</v>
      </c>
      <c r="G14" s="3"/>
      <c r="H14" s="3"/>
      <c r="I14" t="s">
        <v>399</v>
      </c>
      <c r="J14" s="3">
        <v>4.3</v>
      </c>
      <c r="Q14" t="s">
        <v>13</v>
      </c>
      <c r="R14" t="s">
        <v>458</v>
      </c>
      <c r="U14" t="s">
        <v>176</v>
      </c>
      <c r="V14" t="s">
        <v>493</v>
      </c>
      <c r="W14" t="s">
        <v>498</v>
      </c>
      <c r="Z14" t="s">
        <v>164</v>
      </c>
      <c r="AA14" t="s">
        <v>176</v>
      </c>
      <c r="AB14" t="s">
        <v>487</v>
      </c>
      <c r="AC14" t="s">
        <v>174</v>
      </c>
      <c r="AF14" t="s">
        <v>178</v>
      </c>
      <c r="AG14" t="s">
        <v>841</v>
      </c>
      <c r="AJ14" t="s">
        <v>178</v>
      </c>
      <c r="AK14" t="s">
        <v>701</v>
      </c>
      <c r="AN14" s="12" t="s">
        <v>28</v>
      </c>
      <c r="AO14" s="12">
        <v>279268.34899999999</v>
      </c>
    </row>
    <row r="15" spans="1:41" x14ac:dyDescent="0.2">
      <c r="A15" t="s">
        <v>282</v>
      </c>
      <c r="B15" t="s">
        <v>466</v>
      </c>
      <c r="E15" t="s">
        <v>383</v>
      </c>
      <c r="F15" s="3">
        <v>72</v>
      </c>
      <c r="G15" s="3"/>
      <c r="H15" s="3"/>
      <c r="I15" t="s">
        <v>383</v>
      </c>
      <c r="J15" s="3">
        <v>4.5</v>
      </c>
      <c r="Q15" t="s">
        <v>35</v>
      </c>
      <c r="R15" t="s">
        <v>458</v>
      </c>
      <c r="U15" t="s">
        <v>177</v>
      </c>
      <c r="V15" t="s">
        <v>493</v>
      </c>
      <c r="W15" t="s">
        <v>498</v>
      </c>
      <c r="Z15" t="s">
        <v>164</v>
      </c>
      <c r="AA15" t="s">
        <v>177</v>
      </c>
      <c r="AB15" t="s">
        <v>487</v>
      </c>
      <c r="AC15" t="s">
        <v>174</v>
      </c>
      <c r="AF15" t="s">
        <v>179</v>
      </c>
      <c r="AG15" t="s">
        <v>833</v>
      </c>
      <c r="AJ15" t="s">
        <v>179</v>
      </c>
      <c r="AK15" t="s">
        <v>498</v>
      </c>
      <c r="AN15" s="12" t="s">
        <v>32</v>
      </c>
      <c r="AO15" s="12">
        <v>33500124.5</v>
      </c>
    </row>
    <row r="16" spans="1:41" ht="16" customHeight="1" x14ac:dyDescent="0.2">
      <c r="A16" t="s">
        <v>285</v>
      </c>
      <c r="B16" t="s">
        <v>466</v>
      </c>
      <c r="E16" t="s">
        <v>369</v>
      </c>
      <c r="F16" s="3">
        <v>71</v>
      </c>
      <c r="G16" s="3"/>
      <c r="H16" s="3"/>
      <c r="I16" t="s">
        <v>369</v>
      </c>
      <c r="J16" s="3">
        <v>4.5</v>
      </c>
      <c r="Q16" t="s">
        <v>355</v>
      </c>
      <c r="R16" t="s">
        <v>458</v>
      </c>
      <c r="U16" t="s">
        <v>179</v>
      </c>
      <c r="V16" t="s">
        <v>493</v>
      </c>
      <c r="W16" t="s">
        <v>498</v>
      </c>
      <c r="Z16" t="s">
        <v>164</v>
      </c>
      <c r="AA16" t="s">
        <v>179</v>
      </c>
      <c r="AB16" t="s">
        <v>487</v>
      </c>
      <c r="AC16" t="s">
        <v>577</v>
      </c>
      <c r="AF16" t="s">
        <v>180</v>
      </c>
      <c r="AG16" t="s">
        <v>836</v>
      </c>
      <c r="AJ16" t="s">
        <v>180</v>
      </c>
      <c r="AK16" t="s">
        <v>702</v>
      </c>
      <c r="AN16" s="12" t="s">
        <v>36</v>
      </c>
      <c r="AO16" s="12">
        <v>25125093.399999999</v>
      </c>
    </row>
    <row r="17" spans="1:41" x14ac:dyDescent="0.2">
      <c r="A17" t="s">
        <v>378</v>
      </c>
      <c r="B17" t="s">
        <v>466</v>
      </c>
      <c r="E17" t="s">
        <v>323</v>
      </c>
      <c r="F17" s="3">
        <v>70</v>
      </c>
      <c r="G17" s="3"/>
      <c r="H17" s="3"/>
      <c r="I17" t="s">
        <v>323</v>
      </c>
      <c r="J17" s="3">
        <v>3.6</v>
      </c>
      <c r="Q17" t="s">
        <v>318</v>
      </c>
      <c r="R17" t="s">
        <v>458</v>
      </c>
      <c r="U17" t="s">
        <v>27</v>
      </c>
      <c r="V17" t="s">
        <v>493</v>
      </c>
      <c r="W17" t="s">
        <v>498</v>
      </c>
      <c r="Z17" t="s">
        <v>19</v>
      </c>
      <c r="AA17" t="s">
        <v>27</v>
      </c>
      <c r="AB17" t="s">
        <v>502</v>
      </c>
      <c r="AC17" t="s">
        <v>552</v>
      </c>
      <c r="AF17" t="s">
        <v>18</v>
      </c>
      <c r="AG17" t="s">
        <v>784</v>
      </c>
      <c r="AJ17" t="s">
        <v>18</v>
      </c>
      <c r="AK17" t="s">
        <v>498</v>
      </c>
      <c r="AN17" s="12" t="s">
        <v>37</v>
      </c>
      <c r="AO17" s="12">
        <v>9577341.2899999991</v>
      </c>
    </row>
    <row r="18" spans="1:41" x14ac:dyDescent="0.2">
      <c r="A18" t="s">
        <v>307</v>
      </c>
      <c r="B18" t="s">
        <v>468</v>
      </c>
      <c r="E18" t="s">
        <v>124</v>
      </c>
      <c r="F18" s="3">
        <v>70</v>
      </c>
      <c r="G18" s="3"/>
      <c r="H18" s="3"/>
      <c r="I18" t="s">
        <v>124</v>
      </c>
      <c r="J18" s="3">
        <v>4.4000000000000004</v>
      </c>
      <c r="Q18" t="s">
        <v>358</v>
      </c>
      <c r="R18" t="s">
        <v>458</v>
      </c>
      <c r="U18" t="s">
        <v>24</v>
      </c>
      <c r="V18" t="s">
        <v>493</v>
      </c>
      <c r="W18" t="s">
        <v>498</v>
      </c>
      <c r="Z18" t="s">
        <v>19</v>
      </c>
      <c r="AA18" t="s">
        <v>24</v>
      </c>
      <c r="AB18" t="s">
        <v>528</v>
      </c>
      <c r="AC18" t="s">
        <v>534</v>
      </c>
      <c r="AF18" t="s">
        <v>21</v>
      </c>
      <c r="AG18" t="s">
        <v>786</v>
      </c>
      <c r="AJ18" t="s">
        <v>21</v>
      </c>
      <c r="AK18" t="s">
        <v>498</v>
      </c>
      <c r="AN18" s="12" t="s">
        <v>40</v>
      </c>
      <c r="AO18" s="12">
        <v>22264609.100000001</v>
      </c>
    </row>
    <row r="19" spans="1:41" x14ac:dyDescent="0.2">
      <c r="A19" t="s">
        <v>132</v>
      </c>
      <c r="B19" t="s">
        <v>468</v>
      </c>
      <c r="E19" t="s">
        <v>406</v>
      </c>
      <c r="F19" s="3">
        <v>68</v>
      </c>
      <c r="G19" s="3"/>
      <c r="H19" s="3"/>
      <c r="I19" t="s">
        <v>406</v>
      </c>
      <c r="J19" s="3">
        <v>3.2</v>
      </c>
      <c r="Q19" t="s">
        <v>64</v>
      </c>
      <c r="R19" t="s">
        <v>458</v>
      </c>
      <c r="U19" t="s">
        <v>18</v>
      </c>
      <c r="V19" t="s">
        <v>493</v>
      </c>
      <c r="W19" t="s">
        <v>498</v>
      </c>
      <c r="Z19" t="s">
        <v>19</v>
      </c>
      <c r="AA19" t="s">
        <v>18</v>
      </c>
      <c r="AB19" t="s">
        <v>528</v>
      </c>
      <c r="AC19" t="s">
        <v>526</v>
      </c>
      <c r="AD19" t="s">
        <v>529</v>
      </c>
      <c r="AF19" t="s">
        <v>22</v>
      </c>
      <c r="AG19" t="s">
        <v>787</v>
      </c>
      <c r="AJ19" t="s">
        <v>22</v>
      </c>
      <c r="AK19" t="s">
        <v>498</v>
      </c>
      <c r="AN19" s="12" t="s">
        <v>44</v>
      </c>
      <c r="AO19" s="12">
        <v>0</v>
      </c>
    </row>
    <row r="20" spans="1:41" x14ac:dyDescent="0.2">
      <c r="A20" t="s">
        <v>49</v>
      </c>
      <c r="B20" t="s">
        <v>469</v>
      </c>
      <c r="E20" t="s">
        <v>329</v>
      </c>
      <c r="F20" s="3">
        <v>68</v>
      </c>
      <c r="G20" s="3"/>
      <c r="H20" s="3"/>
      <c r="I20" t="s">
        <v>329</v>
      </c>
      <c r="J20" s="3">
        <v>3.8</v>
      </c>
      <c r="Q20" t="s">
        <v>140</v>
      </c>
      <c r="R20" t="s">
        <v>458</v>
      </c>
      <c r="U20" t="s">
        <v>22</v>
      </c>
      <c r="V20" t="s">
        <v>493</v>
      </c>
      <c r="W20" t="s">
        <v>498</v>
      </c>
      <c r="Z20" t="s">
        <v>19</v>
      </c>
      <c r="AA20" t="s">
        <v>22</v>
      </c>
      <c r="AB20" t="s">
        <v>528</v>
      </c>
      <c r="AC20" t="s">
        <v>23</v>
      </c>
      <c r="AD20" t="s">
        <v>529</v>
      </c>
      <c r="AF20" t="s">
        <v>24</v>
      </c>
      <c r="AG20" t="s">
        <v>788</v>
      </c>
      <c r="AJ20" t="s">
        <v>24</v>
      </c>
      <c r="AK20" t="s">
        <v>657</v>
      </c>
      <c r="AN20" s="12" t="s">
        <v>47</v>
      </c>
      <c r="AO20" s="12">
        <v>659000</v>
      </c>
    </row>
    <row r="21" spans="1:41" x14ac:dyDescent="0.2">
      <c r="A21" t="s">
        <v>417</v>
      </c>
      <c r="B21" t="s">
        <v>469</v>
      </c>
      <c r="E21" t="s">
        <v>442</v>
      </c>
      <c r="F21" s="3">
        <v>67</v>
      </c>
      <c r="G21" s="3"/>
      <c r="H21" s="3"/>
      <c r="I21" t="s">
        <v>442</v>
      </c>
      <c r="J21" s="3">
        <v>3.7</v>
      </c>
      <c r="Q21" t="s">
        <v>26</v>
      </c>
      <c r="R21" t="s">
        <v>458</v>
      </c>
      <c r="U21" t="s">
        <v>21</v>
      </c>
      <c r="V21" t="s">
        <v>493</v>
      </c>
      <c r="W21" t="s">
        <v>498</v>
      </c>
      <c r="Z21" t="s">
        <v>19</v>
      </c>
      <c r="AA21" t="s">
        <v>21</v>
      </c>
      <c r="AB21" t="s">
        <v>528</v>
      </c>
      <c r="AC21" t="s">
        <v>526</v>
      </c>
      <c r="AD21" t="s">
        <v>529</v>
      </c>
      <c r="AF21" t="s">
        <v>27</v>
      </c>
      <c r="AG21" t="s">
        <v>789</v>
      </c>
      <c r="AJ21" t="s">
        <v>27</v>
      </c>
      <c r="AK21" t="s">
        <v>498</v>
      </c>
      <c r="AN21" s="12" t="s">
        <v>52</v>
      </c>
      <c r="AO21" s="12">
        <v>49483442.899999999</v>
      </c>
    </row>
    <row r="22" spans="1:41" x14ac:dyDescent="0.2">
      <c r="A22" t="s">
        <v>73</v>
      </c>
      <c r="B22" t="s">
        <v>469</v>
      </c>
      <c r="E22" t="s">
        <v>269</v>
      </c>
      <c r="F22" s="4">
        <f>AVERAGE(F21,F7)</f>
        <v>76.5</v>
      </c>
      <c r="G22" s="4"/>
      <c r="H22" s="4"/>
      <c r="I22" t="s">
        <v>269</v>
      </c>
      <c r="J22" s="5">
        <f>AVERAGE(J21,J7)</f>
        <v>4.1500000000000004</v>
      </c>
      <c r="Q22" t="s">
        <v>365</v>
      </c>
      <c r="R22" t="s">
        <v>458</v>
      </c>
      <c r="U22" t="s">
        <v>28</v>
      </c>
      <c r="V22" t="s">
        <v>493</v>
      </c>
      <c r="W22" t="s">
        <v>498</v>
      </c>
      <c r="Z22" t="s">
        <v>29</v>
      </c>
      <c r="AA22" t="s">
        <v>28</v>
      </c>
      <c r="AB22" t="s">
        <v>528</v>
      </c>
      <c r="AC22" t="s">
        <v>535</v>
      </c>
      <c r="AD22" t="s">
        <v>536</v>
      </c>
      <c r="AF22" t="s">
        <v>28</v>
      </c>
      <c r="AG22" t="s">
        <v>498</v>
      </c>
      <c r="AJ22" t="s">
        <v>28</v>
      </c>
      <c r="AK22" t="s">
        <v>498</v>
      </c>
      <c r="AN22" s="12" t="s">
        <v>55</v>
      </c>
      <c r="AO22" s="12">
        <v>15094829.1</v>
      </c>
    </row>
    <row r="23" spans="1:41" x14ac:dyDescent="0.2">
      <c r="A23" t="s">
        <v>183</v>
      </c>
      <c r="B23" t="s">
        <v>469</v>
      </c>
      <c r="E23" t="s">
        <v>189</v>
      </c>
      <c r="F23" s="3">
        <v>66</v>
      </c>
      <c r="G23" s="3"/>
      <c r="H23" s="3"/>
      <c r="I23" t="s">
        <v>189</v>
      </c>
      <c r="J23" s="3">
        <v>3.3</v>
      </c>
      <c r="Q23" t="s">
        <v>51</v>
      </c>
      <c r="R23" t="s">
        <v>458</v>
      </c>
      <c r="U23" t="s">
        <v>36</v>
      </c>
      <c r="V23" t="s">
        <v>484</v>
      </c>
      <c r="W23" t="s">
        <v>497</v>
      </c>
      <c r="Z23" t="s">
        <v>33</v>
      </c>
      <c r="AA23" t="s">
        <v>36</v>
      </c>
      <c r="AB23" t="s">
        <v>496</v>
      </c>
      <c r="AC23" t="s">
        <v>542</v>
      </c>
      <c r="AF23" t="s">
        <v>32</v>
      </c>
      <c r="AG23" t="s">
        <v>790</v>
      </c>
      <c r="AJ23" t="s">
        <v>32</v>
      </c>
      <c r="AK23" t="s">
        <v>759</v>
      </c>
      <c r="AN23" s="12" t="s">
        <v>57</v>
      </c>
      <c r="AO23" s="12">
        <v>4982228.3499999996</v>
      </c>
    </row>
    <row r="24" spans="1:41" x14ac:dyDescent="0.2">
      <c r="A24" t="s">
        <v>340</v>
      </c>
      <c r="B24" t="s">
        <v>469</v>
      </c>
      <c r="E24" t="s">
        <v>20</v>
      </c>
      <c r="F24" s="3">
        <v>66</v>
      </c>
      <c r="G24" s="3"/>
      <c r="H24" s="3"/>
      <c r="I24" t="s">
        <v>20</v>
      </c>
      <c r="J24" s="3">
        <v>4.0999999999999996</v>
      </c>
      <c r="Q24" t="s">
        <v>9</v>
      </c>
      <c r="R24" t="s">
        <v>458</v>
      </c>
      <c r="U24" t="s">
        <v>32</v>
      </c>
      <c r="V24" t="s">
        <v>484</v>
      </c>
      <c r="W24" t="s">
        <v>497</v>
      </c>
      <c r="Z24" t="s">
        <v>33</v>
      </c>
      <c r="AA24" t="s">
        <v>32</v>
      </c>
      <c r="AB24" t="s">
        <v>496</v>
      </c>
      <c r="AC24" t="s">
        <v>542</v>
      </c>
      <c r="AF24" t="s">
        <v>36</v>
      </c>
      <c r="AG24" t="s">
        <v>791</v>
      </c>
      <c r="AJ24" t="s">
        <v>36</v>
      </c>
      <c r="AK24" t="s">
        <v>760</v>
      </c>
      <c r="AN24" s="12" t="s">
        <v>60</v>
      </c>
      <c r="AO24" s="12">
        <v>9332041.8000000007</v>
      </c>
    </row>
    <row r="25" spans="1:41" x14ac:dyDescent="0.2">
      <c r="A25" t="s">
        <v>369</v>
      </c>
      <c r="B25" t="s">
        <v>469</v>
      </c>
      <c r="E25" t="s">
        <v>414</v>
      </c>
      <c r="F25" s="3">
        <v>65</v>
      </c>
      <c r="G25" s="3"/>
      <c r="H25" s="3"/>
      <c r="I25" t="s">
        <v>414</v>
      </c>
      <c r="J25" s="3">
        <v>3.7</v>
      </c>
      <c r="Q25" t="s">
        <v>411</v>
      </c>
      <c r="R25" t="s">
        <v>458</v>
      </c>
      <c r="U25" t="s">
        <v>379</v>
      </c>
      <c r="V25" t="s">
        <v>493</v>
      </c>
      <c r="W25" t="s">
        <v>498</v>
      </c>
      <c r="Z25" t="s">
        <v>33</v>
      </c>
      <c r="AA25" t="s">
        <v>379</v>
      </c>
      <c r="AB25" t="s">
        <v>499</v>
      </c>
      <c r="AC25" t="s">
        <v>537</v>
      </c>
      <c r="AF25" t="s">
        <v>379</v>
      </c>
      <c r="AG25" t="s">
        <v>912</v>
      </c>
      <c r="AJ25" t="s">
        <v>379</v>
      </c>
      <c r="AK25" t="s">
        <v>669</v>
      </c>
      <c r="AN25" s="12" t="s">
        <v>61</v>
      </c>
      <c r="AO25" s="12">
        <v>3999446.49</v>
      </c>
    </row>
    <row r="26" spans="1:41" x14ac:dyDescent="0.2">
      <c r="A26" t="s">
        <v>386</v>
      </c>
      <c r="B26" t="s">
        <v>469</v>
      </c>
      <c r="E26" t="s">
        <v>46</v>
      </c>
      <c r="F26" s="3">
        <v>65</v>
      </c>
      <c r="G26" s="3"/>
      <c r="H26" s="3"/>
      <c r="I26" t="s">
        <v>46</v>
      </c>
      <c r="J26" s="3">
        <v>4.0999999999999996</v>
      </c>
      <c r="Q26" t="s">
        <v>93</v>
      </c>
      <c r="R26" t="s">
        <v>458</v>
      </c>
      <c r="U26" t="s">
        <v>37</v>
      </c>
      <c r="V26" t="s">
        <v>493</v>
      </c>
      <c r="W26" t="s">
        <v>498</v>
      </c>
      <c r="Z26" t="s">
        <v>38</v>
      </c>
      <c r="AA26" t="s">
        <v>37</v>
      </c>
      <c r="AB26" t="s">
        <v>502</v>
      </c>
      <c r="AC26" t="s">
        <v>539</v>
      </c>
      <c r="AF26" t="s">
        <v>37</v>
      </c>
      <c r="AG26" t="s">
        <v>498</v>
      </c>
      <c r="AJ26" t="s">
        <v>37</v>
      </c>
      <c r="AK26" t="s">
        <v>498</v>
      </c>
      <c r="AN26" s="12" t="s">
        <v>62</v>
      </c>
      <c r="AO26" s="12">
        <v>2109455.41</v>
      </c>
    </row>
    <row r="27" spans="1:41" x14ac:dyDescent="0.2">
      <c r="A27" t="s">
        <v>260</v>
      </c>
      <c r="B27" t="s">
        <v>469</v>
      </c>
      <c r="E27" t="s">
        <v>266</v>
      </c>
      <c r="F27" s="3">
        <v>64</v>
      </c>
      <c r="G27" s="3"/>
      <c r="H27" s="3"/>
      <c r="I27" t="s">
        <v>266</v>
      </c>
      <c r="J27" s="3">
        <v>3.8</v>
      </c>
      <c r="Q27" t="s">
        <v>362</v>
      </c>
      <c r="R27" t="s">
        <v>458</v>
      </c>
      <c r="U27" t="s">
        <v>40</v>
      </c>
      <c r="V27" t="s">
        <v>493</v>
      </c>
      <c r="W27" t="s">
        <v>498</v>
      </c>
      <c r="Z27" t="s">
        <v>41</v>
      </c>
      <c r="AA27" t="s">
        <v>40</v>
      </c>
      <c r="AB27" t="s">
        <v>541</v>
      </c>
      <c r="AC27" t="s">
        <v>540</v>
      </c>
      <c r="AF27" t="s">
        <v>40</v>
      </c>
      <c r="AG27" t="s">
        <v>927</v>
      </c>
      <c r="AJ27" t="s">
        <v>40</v>
      </c>
      <c r="AK27" t="s">
        <v>663</v>
      </c>
      <c r="AN27" s="12" t="s">
        <v>63</v>
      </c>
      <c r="AO27" s="12">
        <v>13110505.800000001</v>
      </c>
    </row>
    <row r="28" spans="1:41" x14ac:dyDescent="0.2">
      <c r="A28" t="s">
        <v>59</v>
      </c>
      <c r="B28" t="s">
        <v>470</v>
      </c>
      <c r="E28" t="s">
        <v>39</v>
      </c>
      <c r="F28" s="3">
        <v>64</v>
      </c>
      <c r="G28" s="3"/>
      <c r="H28" s="3"/>
      <c r="I28" t="s">
        <v>39</v>
      </c>
      <c r="J28" s="3">
        <v>4.2</v>
      </c>
      <c r="Q28" t="s">
        <v>5</v>
      </c>
      <c r="R28" t="s">
        <v>458</v>
      </c>
      <c r="U28" t="s">
        <v>98</v>
      </c>
      <c r="V28" t="s">
        <v>493</v>
      </c>
      <c r="W28" t="s">
        <v>498</v>
      </c>
      <c r="Z28" t="s">
        <v>45</v>
      </c>
      <c r="AA28" t="s">
        <v>98</v>
      </c>
      <c r="AB28" t="s">
        <v>528</v>
      </c>
      <c r="AC28" t="s">
        <v>532</v>
      </c>
      <c r="AF28" t="s">
        <v>44</v>
      </c>
      <c r="AG28" t="s">
        <v>498</v>
      </c>
      <c r="AJ28" t="s">
        <v>44</v>
      </c>
      <c r="AK28" t="s">
        <v>498</v>
      </c>
      <c r="AN28" s="12" t="s">
        <v>65</v>
      </c>
      <c r="AO28" s="12">
        <v>883086.69099999999</v>
      </c>
    </row>
    <row r="29" spans="1:41" x14ac:dyDescent="0.2">
      <c r="A29" t="s">
        <v>236</v>
      </c>
      <c r="B29" t="s">
        <v>470</v>
      </c>
      <c r="E29" t="s">
        <v>49</v>
      </c>
      <c r="F29" s="3">
        <v>64</v>
      </c>
      <c r="G29" s="3"/>
      <c r="H29" s="3"/>
      <c r="I29" t="s">
        <v>49</v>
      </c>
      <c r="J29" s="3">
        <v>4.4000000000000004</v>
      </c>
      <c r="Q29" t="s">
        <v>128</v>
      </c>
      <c r="R29" t="s">
        <v>458</v>
      </c>
      <c r="U29" t="s">
        <v>97</v>
      </c>
      <c r="V29" t="s">
        <v>493</v>
      </c>
      <c r="W29" t="s">
        <v>498</v>
      </c>
      <c r="Z29" t="s">
        <v>45</v>
      </c>
      <c r="AA29" t="s">
        <v>97</v>
      </c>
      <c r="AB29" t="s">
        <v>528</v>
      </c>
      <c r="AC29" t="s">
        <v>532</v>
      </c>
      <c r="AF29" t="s">
        <v>92</v>
      </c>
      <c r="AG29" t="s">
        <v>801</v>
      </c>
      <c r="AJ29" t="s">
        <v>92</v>
      </c>
      <c r="AK29" t="s">
        <v>655</v>
      </c>
      <c r="AN29" s="1" t="s">
        <v>66</v>
      </c>
      <c r="AO29" s="1">
        <v>44984284.200000003</v>
      </c>
    </row>
    <row r="30" spans="1:41" x14ac:dyDescent="0.2">
      <c r="A30" t="s">
        <v>70</v>
      </c>
      <c r="B30" t="s">
        <v>472</v>
      </c>
      <c r="E30" t="s">
        <v>79</v>
      </c>
      <c r="F30" s="3">
        <v>63</v>
      </c>
      <c r="G30" s="3"/>
      <c r="H30" s="3"/>
      <c r="I30" t="s">
        <v>79</v>
      </c>
      <c r="J30" s="3">
        <v>3.5</v>
      </c>
      <c r="Q30" t="s">
        <v>953</v>
      </c>
      <c r="R30" t="s">
        <v>458</v>
      </c>
      <c r="U30" t="s">
        <v>100</v>
      </c>
      <c r="V30" t="s">
        <v>493</v>
      </c>
      <c r="W30" t="s">
        <v>498</v>
      </c>
      <c r="Z30" t="s">
        <v>45</v>
      </c>
      <c r="AA30" t="s">
        <v>100</v>
      </c>
      <c r="AB30" t="s">
        <v>510</v>
      </c>
      <c r="AC30" t="s">
        <v>101</v>
      </c>
      <c r="AF30" t="s">
        <v>94</v>
      </c>
      <c r="AG30" t="s">
        <v>802</v>
      </c>
      <c r="AJ30" t="s">
        <v>94</v>
      </c>
      <c r="AK30" t="s">
        <v>498</v>
      </c>
      <c r="AN30" s="12" t="s">
        <v>67</v>
      </c>
      <c r="AO30" s="12">
        <v>1773764.39</v>
      </c>
    </row>
    <row r="31" spans="1:41" x14ac:dyDescent="0.2">
      <c r="A31" t="s">
        <v>83</v>
      </c>
      <c r="B31" t="s">
        <v>471</v>
      </c>
      <c r="E31" t="s">
        <v>104</v>
      </c>
      <c r="F31" s="3">
        <v>63</v>
      </c>
      <c r="G31" s="3"/>
      <c r="H31" s="3"/>
      <c r="I31" t="s">
        <v>104</v>
      </c>
      <c r="J31" s="3">
        <v>3.9</v>
      </c>
      <c r="Q31" t="s">
        <v>952</v>
      </c>
      <c r="R31" t="s">
        <v>458</v>
      </c>
      <c r="U31" t="s">
        <v>99</v>
      </c>
      <c r="V31" t="s">
        <v>493</v>
      </c>
      <c r="W31" t="s">
        <v>498</v>
      </c>
      <c r="Z31" t="s">
        <v>45</v>
      </c>
      <c r="AA31" t="s">
        <v>99</v>
      </c>
      <c r="AB31" t="s">
        <v>528</v>
      </c>
      <c r="AC31" t="s">
        <v>543</v>
      </c>
      <c r="AF31" t="s">
        <v>95</v>
      </c>
      <c r="AG31" t="s">
        <v>803</v>
      </c>
      <c r="AJ31" t="s">
        <v>95</v>
      </c>
      <c r="AK31" t="s">
        <v>667</v>
      </c>
      <c r="AN31" s="12" t="s">
        <v>68</v>
      </c>
      <c r="AO31" s="12">
        <v>16822590.899999999</v>
      </c>
    </row>
    <row r="32" spans="1:41" x14ac:dyDescent="0.2">
      <c r="A32" t="s">
        <v>244</v>
      </c>
      <c r="B32" t="s">
        <v>470</v>
      </c>
      <c r="E32" t="s">
        <v>435</v>
      </c>
      <c r="F32" s="3">
        <v>63</v>
      </c>
      <c r="G32" s="3"/>
      <c r="H32" s="3"/>
      <c r="I32" t="s">
        <v>435</v>
      </c>
      <c r="J32" s="3">
        <v>3.9</v>
      </c>
      <c r="Q32" t="s">
        <v>954</v>
      </c>
      <c r="R32" t="s">
        <v>458</v>
      </c>
      <c r="U32" t="s">
        <v>92</v>
      </c>
      <c r="V32" t="s">
        <v>493</v>
      </c>
      <c r="W32" t="s">
        <v>498</v>
      </c>
      <c r="Z32" t="s">
        <v>45</v>
      </c>
      <c r="AA32" t="s">
        <v>92</v>
      </c>
      <c r="AB32" t="s">
        <v>495</v>
      </c>
      <c r="AC32" t="s">
        <v>527</v>
      </c>
      <c r="AF32" t="s">
        <v>96</v>
      </c>
      <c r="AG32" t="s">
        <v>804</v>
      </c>
      <c r="AJ32" t="s">
        <v>96</v>
      </c>
      <c r="AK32" t="s">
        <v>951</v>
      </c>
      <c r="AN32" s="12" t="s">
        <v>71</v>
      </c>
      <c r="AO32" s="12">
        <v>431915.04599999997</v>
      </c>
    </row>
    <row r="33" spans="1:41" x14ac:dyDescent="0.2">
      <c r="A33" t="s">
        <v>20</v>
      </c>
      <c r="B33" t="s">
        <v>473</v>
      </c>
      <c r="E33" t="s">
        <v>162</v>
      </c>
      <c r="F33" s="3">
        <v>63</v>
      </c>
      <c r="G33" s="3"/>
      <c r="H33" s="3"/>
      <c r="I33" t="s">
        <v>162</v>
      </c>
      <c r="J33" s="3">
        <v>4.5</v>
      </c>
      <c r="Q33" t="s">
        <v>956</v>
      </c>
      <c r="R33" t="s">
        <v>458</v>
      </c>
      <c r="U33" t="s">
        <v>94</v>
      </c>
      <c r="V33" t="s">
        <v>493</v>
      </c>
      <c r="W33" t="s">
        <v>498</v>
      </c>
      <c r="Z33" t="s">
        <v>45</v>
      </c>
      <c r="AA33" t="s">
        <v>94</v>
      </c>
      <c r="AB33" t="s">
        <v>528</v>
      </c>
      <c r="AC33" t="s">
        <v>526</v>
      </c>
      <c r="AD33" t="s">
        <v>529</v>
      </c>
      <c r="AF33" t="s">
        <v>97</v>
      </c>
      <c r="AG33" t="s">
        <v>805</v>
      </c>
      <c r="AJ33" t="s">
        <v>97</v>
      </c>
      <c r="AK33" t="s">
        <v>668</v>
      </c>
      <c r="AN33" s="12" t="s">
        <v>74</v>
      </c>
      <c r="AO33" s="12">
        <v>215515.78899999999</v>
      </c>
    </row>
    <row r="34" spans="1:41" x14ac:dyDescent="0.2">
      <c r="A34" t="s">
        <v>46</v>
      </c>
      <c r="B34" t="s">
        <v>476</v>
      </c>
      <c r="E34" t="s">
        <v>87</v>
      </c>
      <c r="F34" s="3">
        <v>62</v>
      </c>
      <c r="G34" s="3"/>
      <c r="H34" s="3"/>
      <c r="I34" t="s">
        <v>87</v>
      </c>
      <c r="J34" s="3">
        <v>3.8</v>
      </c>
      <c r="Q34" t="s">
        <v>956</v>
      </c>
      <c r="R34" t="s">
        <v>458</v>
      </c>
      <c r="U34" t="s">
        <v>95</v>
      </c>
      <c r="V34" t="s">
        <v>493</v>
      </c>
      <c r="W34" t="s">
        <v>498</v>
      </c>
      <c r="Z34" t="s">
        <v>45</v>
      </c>
      <c r="AA34" t="s">
        <v>95</v>
      </c>
      <c r="AB34" t="s">
        <v>495</v>
      </c>
      <c r="AC34" t="s">
        <v>544</v>
      </c>
      <c r="AF34" t="s">
        <v>98</v>
      </c>
      <c r="AG34" t="s">
        <v>806</v>
      </c>
      <c r="AJ34" t="s">
        <v>98</v>
      </c>
      <c r="AK34" t="s">
        <v>498</v>
      </c>
      <c r="AN34" s="12" t="s">
        <v>75</v>
      </c>
      <c r="AO34" s="12">
        <v>6198.6377700000003</v>
      </c>
    </row>
    <row r="35" spans="1:41" x14ac:dyDescent="0.2">
      <c r="A35" t="s">
        <v>104</v>
      </c>
      <c r="B35" t="s">
        <v>476</v>
      </c>
      <c r="E35" t="s">
        <v>230</v>
      </c>
      <c r="F35" s="3">
        <v>60</v>
      </c>
      <c r="G35" s="3"/>
      <c r="H35" s="3"/>
      <c r="I35" t="s">
        <v>230</v>
      </c>
      <c r="J35" s="3">
        <v>4.4000000000000004</v>
      </c>
      <c r="Q35" t="s">
        <v>955</v>
      </c>
      <c r="R35" t="s">
        <v>458</v>
      </c>
      <c r="U35" t="s">
        <v>96</v>
      </c>
      <c r="V35" t="s">
        <v>488</v>
      </c>
      <c r="W35" t="s">
        <v>494</v>
      </c>
      <c r="Z35" t="s">
        <v>45</v>
      </c>
      <c r="AA35" t="s">
        <v>96</v>
      </c>
      <c r="AB35" t="s">
        <v>495</v>
      </c>
      <c r="AC35" t="s">
        <v>545</v>
      </c>
      <c r="AF35" t="s">
        <v>99</v>
      </c>
      <c r="AG35" t="s">
        <v>807</v>
      </c>
      <c r="AJ35" t="s">
        <v>99</v>
      </c>
      <c r="AK35" t="s">
        <v>659</v>
      </c>
      <c r="AN35" s="12" t="s">
        <v>76</v>
      </c>
      <c r="AO35" s="12">
        <v>26956.532500000001</v>
      </c>
    </row>
    <row r="36" spans="1:41" x14ac:dyDescent="0.2">
      <c r="A36" t="s">
        <v>124</v>
      </c>
      <c r="B36" t="s">
        <v>473</v>
      </c>
      <c r="E36" t="s">
        <v>250</v>
      </c>
      <c r="F36" s="3">
        <v>59</v>
      </c>
      <c r="G36" s="3"/>
      <c r="H36" s="3"/>
      <c r="I36" t="s">
        <v>250</v>
      </c>
      <c r="J36" s="3">
        <v>4.3</v>
      </c>
      <c r="Q36" t="s">
        <v>957</v>
      </c>
      <c r="R36" t="s">
        <v>458</v>
      </c>
      <c r="U36" t="s">
        <v>44</v>
      </c>
      <c r="V36" t="s">
        <v>493</v>
      </c>
      <c r="W36" t="s">
        <v>498</v>
      </c>
      <c r="Z36" t="s">
        <v>45</v>
      </c>
      <c r="AA36" t="s">
        <v>44</v>
      </c>
      <c r="AB36" t="s">
        <v>528</v>
      </c>
      <c r="AC36" t="s">
        <v>526</v>
      </c>
      <c r="AD36" t="s">
        <v>529</v>
      </c>
      <c r="AF36" t="s">
        <v>100</v>
      </c>
      <c r="AG36" t="s">
        <v>808</v>
      </c>
      <c r="AJ36" t="s">
        <v>100</v>
      </c>
      <c r="AK36" t="s">
        <v>660</v>
      </c>
      <c r="AN36" s="12" t="s">
        <v>77</v>
      </c>
      <c r="AO36" s="12">
        <v>87481.826400000005</v>
      </c>
    </row>
    <row r="37" spans="1:41" x14ac:dyDescent="0.2">
      <c r="A37" t="s">
        <v>136</v>
      </c>
      <c r="B37" t="s">
        <v>476</v>
      </c>
      <c r="E37" t="s">
        <v>276</v>
      </c>
      <c r="F37" s="3">
        <v>58</v>
      </c>
      <c r="G37" s="3"/>
      <c r="H37" s="3"/>
      <c r="I37" t="s">
        <v>276</v>
      </c>
      <c r="J37" s="3">
        <v>3.8</v>
      </c>
      <c r="Q37" t="s">
        <v>952</v>
      </c>
      <c r="R37" t="s">
        <v>458</v>
      </c>
      <c r="U37" t="s">
        <v>52</v>
      </c>
      <c r="V37" t="s">
        <v>484</v>
      </c>
      <c r="W37" t="s">
        <v>500</v>
      </c>
      <c r="Z37" t="s">
        <v>53</v>
      </c>
      <c r="AA37" t="s">
        <v>52</v>
      </c>
      <c r="AB37" t="s">
        <v>514</v>
      </c>
      <c r="AC37" t="s">
        <v>547</v>
      </c>
      <c r="AF37" t="s">
        <v>52</v>
      </c>
      <c r="AG37" t="s">
        <v>792</v>
      </c>
      <c r="AJ37" t="s">
        <v>52</v>
      </c>
      <c r="AK37" t="s">
        <v>661</v>
      </c>
      <c r="AN37" s="12" t="s">
        <v>81</v>
      </c>
      <c r="AO37" s="12">
        <v>17903670.5</v>
      </c>
    </row>
    <row r="38" spans="1:41" x14ac:dyDescent="0.2">
      <c r="A38" t="s">
        <v>162</v>
      </c>
      <c r="B38" t="s">
        <v>475</v>
      </c>
      <c r="E38" t="s">
        <v>106</v>
      </c>
      <c r="F38" s="3">
        <v>58</v>
      </c>
      <c r="G38" s="3"/>
      <c r="H38" s="3"/>
      <c r="I38" t="s">
        <v>106</v>
      </c>
      <c r="J38" s="3">
        <v>4.2</v>
      </c>
      <c r="U38" t="s">
        <v>55</v>
      </c>
      <c r="V38" t="s">
        <v>493</v>
      </c>
      <c r="W38" t="s">
        <v>498</v>
      </c>
      <c r="Z38" t="s">
        <v>53</v>
      </c>
      <c r="AA38" t="s">
        <v>55</v>
      </c>
      <c r="AB38" t="s">
        <v>514</v>
      </c>
      <c r="AC38" t="s">
        <v>546</v>
      </c>
      <c r="AF38" t="s">
        <v>55</v>
      </c>
      <c r="AG38" t="s">
        <v>793</v>
      </c>
      <c r="AJ38" t="s">
        <v>55</v>
      </c>
      <c r="AK38" t="s">
        <v>662</v>
      </c>
      <c r="AN38" s="12" t="s">
        <v>84</v>
      </c>
      <c r="AO38" s="12">
        <v>1781967.51</v>
      </c>
    </row>
    <row r="39" spans="1:41" x14ac:dyDescent="0.2">
      <c r="A39" t="s">
        <v>198</v>
      </c>
      <c r="B39" t="s">
        <v>474</v>
      </c>
      <c r="E39" t="s">
        <v>16</v>
      </c>
      <c r="F39" s="3">
        <v>58</v>
      </c>
      <c r="G39" s="3"/>
      <c r="H39" s="3"/>
      <c r="I39" t="s">
        <v>16</v>
      </c>
      <c r="J39" s="3">
        <v>4.3</v>
      </c>
      <c r="U39" t="s">
        <v>67</v>
      </c>
      <c r="V39" t="s">
        <v>493</v>
      </c>
      <c r="W39" t="s">
        <v>498</v>
      </c>
      <c r="Z39" t="s">
        <v>58</v>
      </c>
      <c r="AA39" t="s">
        <v>67</v>
      </c>
      <c r="AB39" t="s">
        <v>538</v>
      </c>
      <c r="AF39" t="s">
        <v>57</v>
      </c>
      <c r="AG39" t="s">
        <v>914</v>
      </c>
      <c r="AJ39" t="s">
        <v>57</v>
      </c>
      <c r="AK39" t="s">
        <v>680</v>
      </c>
      <c r="AN39" s="12" t="s">
        <v>85</v>
      </c>
      <c r="AO39" s="12">
        <v>952157.26899999997</v>
      </c>
    </row>
    <row r="40" spans="1:41" x14ac:dyDescent="0.2">
      <c r="A40" t="s">
        <v>222</v>
      </c>
      <c r="B40" t="s">
        <v>476</v>
      </c>
      <c r="E40" t="s">
        <v>292</v>
      </c>
      <c r="F40" s="3">
        <v>57</v>
      </c>
      <c r="G40" s="3"/>
      <c r="H40" s="3"/>
      <c r="I40" t="s">
        <v>292</v>
      </c>
      <c r="J40" s="3">
        <v>3.2</v>
      </c>
      <c r="U40" t="s">
        <v>63</v>
      </c>
      <c r="V40" t="s">
        <v>488</v>
      </c>
      <c r="W40" t="s">
        <v>518</v>
      </c>
      <c r="Z40" t="s">
        <v>58</v>
      </c>
      <c r="AA40" t="s">
        <v>63</v>
      </c>
      <c r="AB40" t="s">
        <v>495</v>
      </c>
      <c r="AC40" t="s">
        <v>556</v>
      </c>
      <c r="AF40" t="s">
        <v>60</v>
      </c>
      <c r="AG40" t="s">
        <v>818</v>
      </c>
      <c r="AJ40" t="s">
        <v>60</v>
      </c>
      <c r="AK40" t="s">
        <v>681</v>
      </c>
      <c r="AN40" s="12" t="s">
        <v>91</v>
      </c>
      <c r="AO40" s="12">
        <v>35677.632599999997</v>
      </c>
    </row>
    <row r="41" spans="1:41" x14ac:dyDescent="0.2">
      <c r="A41" t="s">
        <v>296</v>
      </c>
      <c r="B41" t="s">
        <v>653</v>
      </c>
      <c r="E41" t="s">
        <v>340</v>
      </c>
      <c r="F41" s="3">
        <v>57</v>
      </c>
      <c r="G41" s="3"/>
      <c r="H41" s="3"/>
      <c r="I41" t="s">
        <v>340</v>
      </c>
      <c r="J41" s="3">
        <v>3.5</v>
      </c>
      <c r="U41" t="s">
        <v>65</v>
      </c>
      <c r="V41" t="s">
        <v>493</v>
      </c>
      <c r="W41" t="s">
        <v>498</v>
      </c>
      <c r="Z41" t="s">
        <v>58</v>
      </c>
      <c r="AA41" t="s">
        <v>65</v>
      </c>
      <c r="AB41" t="s">
        <v>495</v>
      </c>
      <c r="AC41" t="s">
        <v>556</v>
      </c>
      <c r="AF41" t="s">
        <v>61</v>
      </c>
      <c r="AG41" t="s">
        <v>819</v>
      </c>
      <c r="AJ41" t="s">
        <v>61</v>
      </c>
      <c r="AK41" t="s">
        <v>682</v>
      </c>
      <c r="AN41" s="12" t="s">
        <v>92</v>
      </c>
      <c r="AO41" s="12">
        <v>15963739.1</v>
      </c>
    </row>
    <row r="42" spans="1:41" x14ac:dyDescent="0.2">
      <c r="A42" t="s">
        <v>399</v>
      </c>
      <c r="B42" t="s">
        <v>476</v>
      </c>
      <c r="E42" t="s">
        <v>296</v>
      </c>
      <c r="F42" s="3">
        <v>56</v>
      </c>
      <c r="G42" s="3"/>
      <c r="H42" s="3"/>
      <c r="I42" t="s">
        <v>296</v>
      </c>
      <c r="J42" s="3">
        <v>3.8</v>
      </c>
      <c r="U42" t="s">
        <v>66</v>
      </c>
      <c r="V42" t="s">
        <v>488</v>
      </c>
      <c r="W42" t="s">
        <v>524</v>
      </c>
      <c r="Z42" t="s">
        <v>58</v>
      </c>
      <c r="AA42" t="s">
        <v>66</v>
      </c>
      <c r="AB42" t="s">
        <v>523</v>
      </c>
      <c r="AC42" t="s">
        <v>548</v>
      </c>
      <c r="AF42" t="s">
        <v>62</v>
      </c>
      <c r="AG42" t="s">
        <v>913</v>
      </c>
      <c r="AJ42" t="s">
        <v>62</v>
      </c>
      <c r="AK42" t="s">
        <v>683</v>
      </c>
      <c r="AN42" s="12" t="s">
        <v>94</v>
      </c>
      <c r="AO42" s="12">
        <v>606256.21400000004</v>
      </c>
    </row>
    <row r="43" spans="1:41" x14ac:dyDescent="0.2">
      <c r="A43" t="s">
        <v>406</v>
      </c>
      <c r="B43" t="s">
        <v>473</v>
      </c>
      <c r="E43" t="s">
        <v>417</v>
      </c>
      <c r="F43" s="3">
        <v>56</v>
      </c>
      <c r="G43" s="3"/>
      <c r="H43" s="3"/>
      <c r="I43" t="s">
        <v>417</v>
      </c>
      <c r="J43" s="3">
        <v>4.4000000000000004</v>
      </c>
      <c r="U43" t="s">
        <v>61</v>
      </c>
      <c r="V43" t="s">
        <v>488</v>
      </c>
      <c r="W43" t="s">
        <v>525</v>
      </c>
      <c r="Z43" t="s">
        <v>58</v>
      </c>
      <c r="AA43" t="s">
        <v>61</v>
      </c>
      <c r="AB43" t="s">
        <v>523</v>
      </c>
      <c r="AF43" t="s">
        <v>63</v>
      </c>
      <c r="AG43" t="s">
        <v>821</v>
      </c>
      <c r="AJ43" t="s">
        <v>63</v>
      </c>
      <c r="AK43" t="s">
        <v>684</v>
      </c>
      <c r="AN43" s="12" t="s">
        <v>95</v>
      </c>
      <c r="AO43" s="12">
        <v>1000851.9</v>
      </c>
    </row>
    <row r="44" spans="1:41" x14ac:dyDescent="0.2">
      <c r="A44" t="s">
        <v>409</v>
      </c>
      <c r="B44" t="s">
        <v>473</v>
      </c>
      <c r="E44" t="s">
        <v>255</v>
      </c>
      <c r="F44" s="3">
        <v>55</v>
      </c>
      <c r="G44" s="3"/>
      <c r="H44" s="3"/>
      <c r="I44" t="s">
        <v>255</v>
      </c>
      <c r="J44" s="3">
        <v>3.5</v>
      </c>
      <c r="U44" t="s">
        <v>60</v>
      </c>
      <c r="V44" t="s">
        <v>488</v>
      </c>
      <c r="W44" t="s">
        <v>525</v>
      </c>
      <c r="Z44" t="s">
        <v>58</v>
      </c>
      <c r="AA44" t="s">
        <v>60</v>
      </c>
      <c r="AB44" t="s">
        <v>523</v>
      </c>
      <c r="AF44" t="s">
        <v>65</v>
      </c>
      <c r="AG44" t="s">
        <v>820</v>
      </c>
      <c r="AJ44" t="s">
        <v>65</v>
      </c>
      <c r="AK44" t="s">
        <v>685</v>
      </c>
      <c r="AN44" s="12" t="s">
        <v>96</v>
      </c>
      <c r="AO44" s="12">
        <v>1000851.9</v>
      </c>
    </row>
    <row r="45" spans="1:41" x14ac:dyDescent="0.2">
      <c r="A45" t="s">
        <v>429</v>
      </c>
      <c r="B45" t="s">
        <v>473</v>
      </c>
      <c r="E45" t="s">
        <v>136</v>
      </c>
      <c r="F45" s="3">
        <v>55</v>
      </c>
      <c r="G45" s="3"/>
      <c r="H45" s="3"/>
      <c r="I45" t="s">
        <v>136</v>
      </c>
      <c r="J45" s="3">
        <v>4</v>
      </c>
      <c r="U45" t="s">
        <v>62</v>
      </c>
      <c r="V45" t="s">
        <v>493</v>
      </c>
      <c r="W45" t="s">
        <v>498</v>
      </c>
      <c r="Z45" t="s">
        <v>58</v>
      </c>
      <c r="AA45" t="s">
        <v>62</v>
      </c>
      <c r="AB45" t="s">
        <v>523</v>
      </c>
      <c r="AC45" t="s">
        <v>557</v>
      </c>
      <c r="AF45" t="s">
        <v>66</v>
      </c>
      <c r="AG45" t="s">
        <v>822</v>
      </c>
      <c r="AJ45" t="s">
        <v>66</v>
      </c>
      <c r="AK45" t="s">
        <v>686</v>
      </c>
      <c r="AN45" s="12" t="s">
        <v>97</v>
      </c>
      <c r="AO45" s="12">
        <v>90711.653000000006</v>
      </c>
    </row>
    <row r="46" spans="1:41" x14ac:dyDescent="0.2">
      <c r="A46" t="s">
        <v>54</v>
      </c>
      <c r="B46" t="s">
        <v>473</v>
      </c>
      <c r="E46" t="s">
        <v>273</v>
      </c>
      <c r="F46" s="3">
        <v>54</v>
      </c>
      <c r="G46" s="3"/>
      <c r="H46" s="3"/>
      <c r="I46" t="s">
        <v>273</v>
      </c>
      <c r="J46" s="3">
        <v>3.8</v>
      </c>
      <c r="U46" t="s">
        <v>57</v>
      </c>
      <c r="V46" t="s">
        <v>493</v>
      </c>
      <c r="W46" t="s">
        <v>498</v>
      </c>
      <c r="Z46" t="s">
        <v>58</v>
      </c>
      <c r="AA46" t="s">
        <v>57</v>
      </c>
      <c r="AB46" t="s">
        <v>523</v>
      </c>
      <c r="AC46" t="s">
        <v>580</v>
      </c>
      <c r="AF46" t="s">
        <v>67</v>
      </c>
      <c r="AG46" t="s">
        <v>498</v>
      </c>
      <c r="AJ46" t="s">
        <v>67</v>
      </c>
      <c r="AK46" t="s">
        <v>687</v>
      </c>
      <c r="AN46" s="12" t="s">
        <v>98</v>
      </c>
      <c r="AO46" s="12">
        <v>0</v>
      </c>
    </row>
    <row r="47" spans="1:41" x14ac:dyDescent="0.2">
      <c r="A47" t="s">
        <v>230</v>
      </c>
      <c r="B47" t="s">
        <v>476</v>
      </c>
      <c r="E47" t="s">
        <v>326</v>
      </c>
      <c r="F47" s="3">
        <v>54</v>
      </c>
      <c r="G47" s="3"/>
      <c r="H47" s="3"/>
      <c r="I47" t="s">
        <v>326</v>
      </c>
      <c r="J47" s="3">
        <v>4.5</v>
      </c>
      <c r="U47" t="s">
        <v>75</v>
      </c>
      <c r="V47" t="s">
        <v>493</v>
      </c>
      <c r="W47" t="s">
        <v>498</v>
      </c>
      <c r="Z47" t="s">
        <v>72</v>
      </c>
      <c r="AA47" t="s">
        <v>75</v>
      </c>
      <c r="AB47" t="s">
        <v>528</v>
      </c>
      <c r="AC47" t="s">
        <v>570</v>
      </c>
      <c r="AF47" t="s">
        <v>71</v>
      </c>
      <c r="AG47" t="s">
        <v>797</v>
      </c>
      <c r="AJ47" t="s">
        <v>71</v>
      </c>
      <c r="AK47" t="s">
        <v>498</v>
      </c>
      <c r="AN47" s="12" t="s">
        <v>99</v>
      </c>
      <c r="AO47" s="12">
        <v>839082.79</v>
      </c>
    </row>
    <row r="48" spans="1:41" x14ac:dyDescent="0.2">
      <c r="A48" t="s">
        <v>233</v>
      </c>
      <c r="B48" t="s">
        <v>473</v>
      </c>
      <c r="E48" t="s">
        <v>386</v>
      </c>
      <c r="F48" s="3">
        <v>51</v>
      </c>
      <c r="G48" s="3"/>
      <c r="H48" s="3"/>
      <c r="I48" t="s">
        <v>386</v>
      </c>
      <c r="J48" s="3">
        <v>4.2</v>
      </c>
      <c r="U48" t="s">
        <v>76</v>
      </c>
      <c r="V48" t="s">
        <v>493</v>
      </c>
      <c r="W48" t="s">
        <v>498</v>
      </c>
      <c r="Z48" t="s">
        <v>72</v>
      </c>
      <c r="AA48" t="s">
        <v>76</v>
      </c>
      <c r="AB48" t="s">
        <v>528</v>
      </c>
      <c r="AC48" t="s">
        <v>570</v>
      </c>
      <c r="AF48" t="s">
        <v>74</v>
      </c>
      <c r="AG48" t="s">
        <v>796</v>
      </c>
      <c r="AJ48" t="s">
        <v>74</v>
      </c>
      <c r="AK48" t="s">
        <v>498</v>
      </c>
      <c r="AN48" s="12" t="s">
        <v>100</v>
      </c>
      <c r="AO48" s="12">
        <v>647076.45799999998</v>
      </c>
    </row>
    <row r="49" spans="1:41" x14ac:dyDescent="0.2">
      <c r="A49" t="s">
        <v>250</v>
      </c>
      <c r="B49" t="s">
        <v>476</v>
      </c>
      <c r="E49" t="s">
        <v>142</v>
      </c>
      <c r="F49" s="3">
        <v>51</v>
      </c>
      <c r="G49" s="3"/>
      <c r="H49" s="3"/>
      <c r="I49" t="s">
        <v>142</v>
      </c>
      <c r="J49" s="3">
        <v>4.5</v>
      </c>
      <c r="U49" t="s">
        <v>74</v>
      </c>
      <c r="V49" t="s">
        <v>493</v>
      </c>
      <c r="W49" t="s">
        <v>498</v>
      </c>
      <c r="Z49" t="s">
        <v>72</v>
      </c>
      <c r="AA49" t="s">
        <v>74</v>
      </c>
      <c r="AB49" t="s">
        <v>528</v>
      </c>
      <c r="AC49" t="s">
        <v>570</v>
      </c>
      <c r="AF49" t="s">
        <v>75</v>
      </c>
      <c r="AG49" t="s">
        <v>795</v>
      </c>
      <c r="AJ49" t="s">
        <v>75</v>
      </c>
      <c r="AK49" t="s">
        <v>498</v>
      </c>
      <c r="AN49" s="12" t="s">
        <v>102</v>
      </c>
      <c r="AO49" s="12">
        <v>89050</v>
      </c>
    </row>
    <row r="50" spans="1:41" x14ac:dyDescent="0.2">
      <c r="A50" t="s">
        <v>292</v>
      </c>
      <c r="B50" t="s">
        <v>473</v>
      </c>
      <c r="E50" t="s">
        <v>222</v>
      </c>
      <c r="F50" s="3">
        <v>50</v>
      </c>
      <c r="G50" s="3"/>
      <c r="H50" s="3"/>
      <c r="I50" t="s">
        <v>222</v>
      </c>
      <c r="J50" s="3">
        <v>4.2</v>
      </c>
      <c r="U50" t="s">
        <v>71</v>
      </c>
      <c r="V50" t="s">
        <v>493</v>
      </c>
      <c r="W50" t="s">
        <v>498</v>
      </c>
      <c r="Z50" t="s">
        <v>72</v>
      </c>
      <c r="AA50" t="s">
        <v>71</v>
      </c>
      <c r="AB50" t="s">
        <v>528</v>
      </c>
      <c r="AC50" t="s">
        <v>570</v>
      </c>
      <c r="AF50" t="s">
        <v>76</v>
      </c>
      <c r="AG50" t="s">
        <v>794</v>
      </c>
      <c r="AJ50" t="s">
        <v>76</v>
      </c>
      <c r="AK50" t="s">
        <v>498</v>
      </c>
      <c r="AN50" s="12" t="s">
        <v>105</v>
      </c>
      <c r="AO50" s="12">
        <v>0</v>
      </c>
    </row>
    <row r="51" spans="1:41" x14ac:dyDescent="0.2">
      <c r="A51" t="s">
        <v>326</v>
      </c>
      <c r="B51" t="s">
        <v>476</v>
      </c>
      <c r="E51" t="s">
        <v>146</v>
      </c>
      <c r="F51" s="3">
        <v>47</v>
      </c>
      <c r="G51" s="3"/>
      <c r="H51" s="3"/>
      <c r="I51" t="s">
        <v>146</v>
      </c>
      <c r="J51" s="3">
        <v>2</v>
      </c>
      <c r="U51" t="s">
        <v>77</v>
      </c>
      <c r="V51" t="s">
        <v>493</v>
      </c>
      <c r="W51" t="s">
        <v>498</v>
      </c>
      <c r="Z51" t="s">
        <v>78</v>
      </c>
      <c r="AA51" t="s">
        <v>77</v>
      </c>
      <c r="AB51" t="s">
        <v>502</v>
      </c>
      <c r="AC51" t="s">
        <v>569</v>
      </c>
      <c r="AF51" t="s">
        <v>77</v>
      </c>
      <c r="AG51" t="s">
        <v>798</v>
      </c>
      <c r="AJ51" t="s">
        <v>77</v>
      </c>
      <c r="AK51" t="s">
        <v>78</v>
      </c>
      <c r="AN51" s="12" t="s">
        <v>107</v>
      </c>
      <c r="AO51" s="12">
        <v>745176.57</v>
      </c>
    </row>
    <row r="52" spans="1:41" x14ac:dyDescent="0.2">
      <c r="A52" t="s">
        <v>390</v>
      </c>
      <c r="B52" t="s">
        <v>476</v>
      </c>
      <c r="E52" t="s">
        <v>192</v>
      </c>
      <c r="F52" s="3">
        <v>47</v>
      </c>
      <c r="G52" s="3"/>
      <c r="H52" s="3"/>
      <c r="I52" t="s">
        <v>192</v>
      </c>
      <c r="J52" s="3">
        <v>3.9</v>
      </c>
      <c r="U52" t="s">
        <v>85</v>
      </c>
      <c r="V52" t="s">
        <v>493</v>
      </c>
      <c r="W52" t="s">
        <v>498</v>
      </c>
      <c r="Z52" t="s">
        <v>86</v>
      </c>
      <c r="AA52" t="s">
        <v>85</v>
      </c>
      <c r="AB52" t="s">
        <v>502</v>
      </c>
      <c r="AC52" t="s">
        <v>570</v>
      </c>
      <c r="AF52" t="s">
        <v>85</v>
      </c>
      <c r="AG52" t="s">
        <v>809</v>
      </c>
      <c r="AJ52" t="s">
        <v>85</v>
      </c>
      <c r="AK52" t="s">
        <v>664</v>
      </c>
      <c r="AN52" s="12" t="s">
        <v>108</v>
      </c>
      <c r="AO52" s="12">
        <v>5525582.2400000002</v>
      </c>
    </row>
    <row r="53" spans="1:41" x14ac:dyDescent="0.2">
      <c r="A53" t="s">
        <v>30</v>
      </c>
      <c r="B53" t="s">
        <v>476</v>
      </c>
      <c r="E53" t="s">
        <v>30</v>
      </c>
      <c r="F53" s="3">
        <v>46</v>
      </c>
      <c r="G53" s="3"/>
      <c r="H53" s="3"/>
      <c r="I53" t="s">
        <v>30</v>
      </c>
      <c r="J53" s="3">
        <v>3.1</v>
      </c>
      <c r="U53" t="s">
        <v>84</v>
      </c>
      <c r="V53" t="s">
        <v>493</v>
      </c>
      <c r="W53" t="s">
        <v>498</v>
      </c>
      <c r="Z53" t="s">
        <v>82</v>
      </c>
      <c r="AA53" t="s">
        <v>84</v>
      </c>
      <c r="AB53" t="s">
        <v>523</v>
      </c>
      <c r="AC53" t="s">
        <v>558</v>
      </c>
      <c r="AF53" t="s">
        <v>81</v>
      </c>
      <c r="AG53" t="s">
        <v>799</v>
      </c>
      <c r="AJ53" t="s">
        <v>81</v>
      </c>
      <c r="AK53" t="s">
        <v>666</v>
      </c>
      <c r="AN53" s="12" t="s">
        <v>111</v>
      </c>
      <c r="AO53" s="12">
        <v>43452076.899999999</v>
      </c>
    </row>
    <row r="54" spans="1:41" x14ac:dyDescent="0.2">
      <c r="A54" t="s">
        <v>39</v>
      </c>
      <c r="B54" t="s">
        <v>473</v>
      </c>
      <c r="E54" t="s">
        <v>165</v>
      </c>
      <c r="F54" s="3">
        <v>46</v>
      </c>
      <c r="G54" s="3"/>
      <c r="H54" s="3"/>
      <c r="I54" t="s">
        <v>165</v>
      </c>
      <c r="J54" s="3">
        <v>3.7</v>
      </c>
      <c r="U54" t="s">
        <v>81</v>
      </c>
      <c r="V54" t="s">
        <v>493</v>
      </c>
      <c r="W54" t="s">
        <v>498</v>
      </c>
      <c r="Z54" t="s">
        <v>82</v>
      </c>
      <c r="AA54" t="s">
        <v>81</v>
      </c>
      <c r="AB54" t="s">
        <v>523</v>
      </c>
      <c r="AC54" t="s">
        <v>559</v>
      </c>
      <c r="AF54" t="s">
        <v>84</v>
      </c>
      <c r="AG54" t="s">
        <v>800</v>
      </c>
      <c r="AJ54" t="s">
        <v>84</v>
      </c>
      <c r="AK54" t="s">
        <v>665</v>
      </c>
      <c r="AN54" s="12" t="s">
        <v>114</v>
      </c>
      <c r="AO54" s="12">
        <v>35568</v>
      </c>
    </row>
    <row r="55" spans="1:41" x14ac:dyDescent="0.2">
      <c r="A55" t="s">
        <v>442</v>
      </c>
      <c r="B55" t="s">
        <v>476</v>
      </c>
      <c r="E55" t="s">
        <v>247</v>
      </c>
      <c r="F55" s="3">
        <v>45</v>
      </c>
      <c r="G55" s="3"/>
      <c r="H55" s="3"/>
      <c r="I55" t="s">
        <v>247</v>
      </c>
      <c r="J55" s="3">
        <v>2</v>
      </c>
      <c r="U55" t="s">
        <v>102</v>
      </c>
      <c r="V55" t="s">
        <v>493</v>
      </c>
      <c r="W55" t="s">
        <v>498</v>
      </c>
      <c r="Z55" t="s">
        <v>103</v>
      </c>
      <c r="AA55" t="s">
        <v>102</v>
      </c>
      <c r="AB55" t="s">
        <v>528</v>
      </c>
      <c r="AC55" t="s">
        <v>532</v>
      </c>
      <c r="AF55" t="s">
        <v>102</v>
      </c>
      <c r="AG55" t="s">
        <v>810</v>
      </c>
      <c r="AJ55" t="s">
        <v>102</v>
      </c>
      <c r="AK55" t="s">
        <v>498</v>
      </c>
      <c r="AN55" s="12" t="s">
        <v>117</v>
      </c>
      <c r="AO55" s="12">
        <v>729013.76100000006</v>
      </c>
    </row>
    <row r="56" spans="1:41" x14ac:dyDescent="0.2">
      <c r="A56" t="s">
        <v>121</v>
      </c>
      <c r="B56" t="s">
        <v>476</v>
      </c>
      <c r="E56" t="s">
        <v>299</v>
      </c>
      <c r="F56" s="3">
        <v>45</v>
      </c>
      <c r="G56" s="3"/>
      <c r="H56" s="3"/>
      <c r="I56" t="s">
        <v>299</v>
      </c>
      <c r="J56" s="3">
        <v>2</v>
      </c>
      <c r="U56" t="s">
        <v>368</v>
      </c>
      <c r="V56" t="s">
        <v>493</v>
      </c>
      <c r="W56" t="s">
        <v>498</v>
      </c>
      <c r="Z56" t="s">
        <v>50</v>
      </c>
      <c r="AA56" t="s">
        <v>368</v>
      </c>
      <c r="AB56" t="s">
        <v>502</v>
      </c>
      <c r="AC56" t="s">
        <v>570</v>
      </c>
      <c r="AF56" t="s">
        <v>368</v>
      </c>
      <c r="AG56" t="s">
        <v>932</v>
      </c>
      <c r="AJ56" t="s">
        <v>368</v>
      </c>
      <c r="AK56" t="s">
        <v>670</v>
      </c>
      <c r="AN56" s="12" t="s">
        <v>119</v>
      </c>
      <c r="AO56" s="12">
        <v>1121559.6299999999</v>
      </c>
    </row>
    <row r="57" spans="1:41" x14ac:dyDescent="0.2">
      <c r="A57" t="s">
        <v>192</v>
      </c>
      <c r="B57" t="s">
        <v>475</v>
      </c>
      <c r="E57" t="s">
        <v>311</v>
      </c>
      <c r="F57" s="3">
        <v>45</v>
      </c>
      <c r="G57" s="3"/>
      <c r="H57" s="3"/>
      <c r="I57" t="s">
        <v>311</v>
      </c>
      <c r="J57" s="3">
        <v>2</v>
      </c>
      <c r="U57" t="s">
        <v>370</v>
      </c>
      <c r="V57" t="s">
        <v>493</v>
      </c>
      <c r="W57" t="s">
        <v>498</v>
      </c>
      <c r="Z57" t="s">
        <v>50</v>
      </c>
      <c r="AA57" t="s">
        <v>370</v>
      </c>
      <c r="AB57" t="s">
        <v>502</v>
      </c>
      <c r="AC57" s="13" t="s">
        <v>570</v>
      </c>
      <c r="AF57" t="s">
        <v>370</v>
      </c>
      <c r="AG57" t="s">
        <v>932</v>
      </c>
      <c r="AJ57" t="s">
        <v>370</v>
      </c>
      <c r="AK57" t="s">
        <v>671</v>
      </c>
      <c r="AN57" s="12" t="s">
        <v>122</v>
      </c>
      <c r="AO57" s="12">
        <v>181212204</v>
      </c>
    </row>
    <row r="58" spans="1:41" x14ac:dyDescent="0.2">
      <c r="A58" t="s">
        <v>142</v>
      </c>
      <c r="B58" t="s">
        <v>477</v>
      </c>
      <c r="E58" t="s">
        <v>390</v>
      </c>
      <c r="F58" s="3">
        <v>45</v>
      </c>
      <c r="G58" s="3"/>
      <c r="H58" s="3"/>
      <c r="I58" t="s">
        <v>390</v>
      </c>
      <c r="J58" s="3">
        <v>3.6</v>
      </c>
      <c r="U58" t="s">
        <v>108</v>
      </c>
      <c r="V58" t="s">
        <v>493</v>
      </c>
      <c r="W58" t="s">
        <v>498</v>
      </c>
      <c r="Z58" t="s">
        <v>109</v>
      </c>
      <c r="AA58" t="s">
        <v>108</v>
      </c>
      <c r="AB58" t="s">
        <v>487</v>
      </c>
      <c r="AC58" t="s">
        <v>572</v>
      </c>
      <c r="AF58" t="s">
        <v>108</v>
      </c>
      <c r="AG58" t="s">
        <v>498</v>
      </c>
      <c r="AJ58" t="s">
        <v>108</v>
      </c>
      <c r="AK58" t="s">
        <v>672</v>
      </c>
      <c r="AN58" s="12" t="s">
        <v>125</v>
      </c>
      <c r="AO58" s="12">
        <v>190544416</v>
      </c>
    </row>
    <row r="59" spans="1:41" x14ac:dyDescent="0.2">
      <c r="A59" t="s">
        <v>79</v>
      </c>
      <c r="B59" t="s">
        <v>475</v>
      </c>
      <c r="E59" t="s">
        <v>2</v>
      </c>
      <c r="F59" s="3">
        <v>44</v>
      </c>
      <c r="G59" s="3"/>
      <c r="H59" s="3"/>
      <c r="I59" t="s">
        <v>2</v>
      </c>
      <c r="J59" s="3">
        <v>3.2</v>
      </c>
      <c r="U59" t="s">
        <v>111</v>
      </c>
      <c r="V59" t="s">
        <v>493</v>
      </c>
      <c r="W59" t="s">
        <v>498</v>
      </c>
      <c r="Z59" t="s">
        <v>112</v>
      </c>
      <c r="AA59" t="s">
        <v>111</v>
      </c>
      <c r="AB59" t="s">
        <v>499</v>
      </c>
      <c r="AC59" t="s">
        <v>560</v>
      </c>
      <c r="AF59" t="s">
        <v>111</v>
      </c>
      <c r="AG59" t="s">
        <v>498</v>
      </c>
      <c r="AJ59" t="s">
        <v>111</v>
      </c>
      <c r="AK59" t="s">
        <v>112</v>
      </c>
      <c r="AN59" s="12" t="s">
        <v>126</v>
      </c>
      <c r="AO59" s="12">
        <v>86264140.299999997</v>
      </c>
    </row>
    <row r="60" spans="1:41" x14ac:dyDescent="0.2">
      <c r="A60" t="s">
        <v>2</v>
      </c>
      <c r="B60" t="s">
        <v>475</v>
      </c>
      <c r="E60" t="s">
        <v>70</v>
      </c>
      <c r="F60" s="3">
        <v>44</v>
      </c>
      <c r="G60" s="3"/>
      <c r="H60" s="3"/>
      <c r="I60" t="s">
        <v>70</v>
      </c>
      <c r="J60" s="3">
        <v>3.6</v>
      </c>
      <c r="U60" t="s">
        <v>114</v>
      </c>
      <c r="V60" t="s">
        <v>493</v>
      </c>
      <c r="W60" t="s">
        <v>498</v>
      </c>
      <c r="Z60" t="s">
        <v>115</v>
      </c>
      <c r="AA60" t="s">
        <v>114</v>
      </c>
      <c r="AB60" t="s">
        <v>499</v>
      </c>
      <c r="AF60" t="s">
        <v>114</v>
      </c>
      <c r="AG60" t="s">
        <v>498</v>
      </c>
      <c r="AJ60" t="s">
        <v>114</v>
      </c>
      <c r="AK60" t="s">
        <v>498</v>
      </c>
      <c r="AN60" s="12" t="s">
        <v>127</v>
      </c>
      <c r="AO60" s="12">
        <v>6953412.5199999996</v>
      </c>
    </row>
    <row r="61" spans="1:41" x14ac:dyDescent="0.2">
      <c r="A61" t="s">
        <v>87</v>
      </c>
      <c r="B61" t="s">
        <v>475</v>
      </c>
      <c r="E61" t="s">
        <v>90</v>
      </c>
      <c r="F61" s="3">
        <v>39</v>
      </c>
      <c r="G61" s="3"/>
      <c r="H61" s="3"/>
      <c r="I61" t="s">
        <v>90</v>
      </c>
      <c r="J61" s="3">
        <v>2.31</v>
      </c>
      <c r="U61" t="s">
        <v>127</v>
      </c>
      <c r="V61" t="s">
        <v>484</v>
      </c>
      <c r="W61" t="s">
        <v>501</v>
      </c>
      <c r="Z61" t="s">
        <v>123</v>
      </c>
      <c r="AA61" t="s">
        <v>127</v>
      </c>
      <c r="AB61" t="s">
        <v>495</v>
      </c>
      <c r="AE61" t="s">
        <v>571</v>
      </c>
      <c r="AF61" t="s">
        <v>122</v>
      </c>
      <c r="AG61" t="s">
        <v>811</v>
      </c>
      <c r="AJ61" t="s">
        <v>122</v>
      </c>
      <c r="AK61" t="s">
        <v>677</v>
      </c>
      <c r="AN61" s="12" t="s">
        <v>129</v>
      </c>
      <c r="AO61" s="12">
        <v>0</v>
      </c>
    </row>
    <row r="62" spans="1:41" x14ac:dyDescent="0.2">
      <c r="A62" t="s">
        <v>266</v>
      </c>
      <c r="B62" t="s">
        <v>475</v>
      </c>
      <c r="E62" t="s">
        <v>59</v>
      </c>
      <c r="F62" s="3">
        <v>39</v>
      </c>
      <c r="G62" s="3"/>
      <c r="H62" s="3"/>
      <c r="I62" t="s">
        <v>59</v>
      </c>
      <c r="J62" s="3">
        <v>3.4</v>
      </c>
      <c r="U62" t="s">
        <v>122</v>
      </c>
      <c r="V62" t="s">
        <v>493</v>
      </c>
      <c r="W62" t="s">
        <v>498</v>
      </c>
      <c r="Z62" t="s">
        <v>123</v>
      </c>
      <c r="AA62" t="s">
        <v>122</v>
      </c>
      <c r="AB62" t="s">
        <v>502</v>
      </c>
      <c r="AC62" t="s">
        <v>581</v>
      </c>
      <c r="AF62" t="s">
        <v>125</v>
      </c>
      <c r="AG62" t="s">
        <v>811</v>
      </c>
      <c r="AJ62" t="s">
        <v>125</v>
      </c>
      <c r="AK62" t="s">
        <v>677</v>
      </c>
      <c r="AN62" s="12" t="s">
        <v>130</v>
      </c>
      <c r="AO62" s="12">
        <v>3208709.43</v>
      </c>
    </row>
    <row r="63" spans="1:41" x14ac:dyDescent="0.2">
      <c r="A63" t="s">
        <v>425</v>
      </c>
      <c r="B63" t="s">
        <v>475</v>
      </c>
      <c r="E63" t="s">
        <v>113</v>
      </c>
      <c r="F63" s="3">
        <v>37</v>
      </c>
      <c r="G63" s="3"/>
      <c r="H63" s="3"/>
      <c r="I63" t="s">
        <v>113</v>
      </c>
      <c r="J63" s="3">
        <v>2</v>
      </c>
      <c r="U63" t="s">
        <v>125</v>
      </c>
      <c r="V63" t="s">
        <v>493</v>
      </c>
      <c r="W63" t="s">
        <v>498</v>
      </c>
      <c r="Z63" t="s">
        <v>123</v>
      </c>
      <c r="AA63" t="s">
        <v>125</v>
      </c>
      <c r="AB63" t="s">
        <v>502</v>
      </c>
      <c r="AC63" t="s">
        <v>581</v>
      </c>
      <c r="AF63" t="s">
        <v>126</v>
      </c>
      <c r="AG63" t="s">
        <v>812</v>
      </c>
      <c r="AJ63" t="s">
        <v>126</v>
      </c>
      <c r="AK63" t="s">
        <v>678</v>
      </c>
      <c r="AN63" s="12" t="s">
        <v>133</v>
      </c>
      <c r="AO63" s="12">
        <v>523232.32299999997</v>
      </c>
    </row>
    <row r="64" spans="1:41" x14ac:dyDescent="0.2">
      <c r="A64" t="s">
        <v>444</v>
      </c>
      <c r="B64" t="s">
        <v>475</v>
      </c>
      <c r="E64" t="s">
        <v>429</v>
      </c>
      <c r="F64" s="3">
        <v>37</v>
      </c>
      <c r="G64" s="3"/>
      <c r="H64" s="3"/>
      <c r="I64" t="s">
        <v>429</v>
      </c>
      <c r="J64" s="3">
        <v>3.3</v>
      </c>
      <c r="U64" t="s">
        <v>126</v>
      </c>
      <c r="V64" t="s">
        <v>493</v>
      </c>
      <c r="W64" t="s">
        <v>498</v>
      </c>
      <c r="Z64" t="s">
        <v>123</v>
      </c>
      <c r="AA64" t="s">
        <v>126</v>
      </c>
      <c r="AB64" t="s">
        <v>502</v>
      </c>
      <c r="AC64" s="13" t="s">
        <v>963</v>
      </c>
      <c r="AF64" t="s">
        <v>127</v>
      </c>
      <c r="AG64" t="s">
        <v>813</v>
      </c>
      <c r="AJ64" t="s">
        <v>127</v>
      </c>
      <c r="AK64" t="s">
        <v>676</v>
      </c>
      <c r="AN64" s="12" t="s">
        <v>134</v>
      </c>
      <c r="AO64" s="12">
        <v>435246.53</v>
      </c>
    </row>
    <row r="65" spans="1:41" x14ac:dyDescent="0.2">
      <c r="A65" t="s">
        <v>189</v>
      </c>
      <c r="B65" t="s">
        <v>475</v>
      </c>
      <c r="E65" t="s">
        <v>378</v>
      </c>
      <c r="F65" s="3">
        <v>37</v>
      </c>
      <c r="G65" s="3"/>
      <c r="H65" s="3"/>
      <c r="I65" t="s">
        <v>378</v>
      </c>
      <c r="J65" s="3">
        <v>2</v>
      </c>
      <c r="U65" t="s">
        <v>129</v>
      </c>
      <c r="V65" t="s">
        <v>493</v>
      </c>
      <c r="W65" t="s">
        <v>498</v>
      </c>
      <c r="Z65" t="s">
        <v>123</v>
      </c>
      <c r="AA65" t="s">
        <v>129</v>
      </c>
      <c r="AB65" t="s">
        <v>510</v>
      </c>
      <c r="AC65" t="s">
        <v>582</v>
      </c>
      <c r="AF65" t="s">
        <v>129</v>
      </c>
      <c r="AG65" t="s">
        <v>498</v>
      </c>
      <c r="AJ65" t="s">
        <v>129</v>
      </c>
      <c r="AK65" t="s">
        <v>498</v>
      </c>
      <c r="AN65" s="12" t="s">
        <v>137</v>
      </c>
      <c r="AO65" s="12">
        <v>296812.32400000002</v>
      </c>
    </row>
    <row r="66" spans="1:41" x14ac:dyDescent="0.2">
      <c r="A66" t="s">
        <v>255</v>
      </c>
      <c r="B66" t="s">
        <v>475</v>
      </c>
      <c r="E66" t="s">
        <v>227</v>
      </c>
      <c r="F66" s="3">
        <v>35</v>
      </c>
      <c r="G66" s="3"/>
      <c r="H66" s="3"/>
      <c r="I66" t="s">
        <v>227</v>
      </c>
      <c r="J66" s="3">
        <v>2</v>
      </c>
      <c r="U66" t="s">
        <v>137</v>
      </c>
      <c r="V66" t="s">
        <v>493</v>
      </c>
      <c r="W66" t="s">
        <v>498</v>
      </c>
      <c r="Z66" t="s">
        <v>135</v>
      </c>
      <c r="AA66" t="s">
        <v>137</v>
      </c>
      <c r="AB66" t="s">
        <v>528</v>
      </c>
      <c r="AC66" t="s">
        <v>23</v>
      </c>
      <c r="AD66" t="s">
        <v>529</v>
      </c>
      <c r="AF66" t="s">
        <v>134</v>
      </c>
      <c r="AG66" t="s">
        <v>815</v>
      </c>
      <c r="AJ66" t="s">
        <v>134</v>
      </c>
      <c r="AK66" t="s">
        <v>498</v>
      </c>
      <c r="AN66" s="12" t="s">
        <v>138</v>
      </c>
      <c r="AO66" s="12">
        <v>6107529.4800000004</v>
      </c>
    </row>
    <row r="67" spans="1:41" x14ac:dyDescent="0.2">
      <c r="A67" t="s">
        <v>276</v>
      </c>
      <c r="B67" t="s">
        <v>475</v>
      </c>
      <c r="E67" t="s">
        <v>244</v>
      </c>
      <c r="F67" s="3">
        <v>34</v>
      </c>
      <c r="G67" s="3"/>
      <c r="H67" s="3"/>
      <c r="I67" t="s">
        <v>244</v>
      </c>
      <c r="J67" s="3">
        <v>2.8</v>
      </c>
      <c r="U67" t="s">
        <v>139</v>
      </c>
      <c r="V67" t="s">
        <v>484</v>
      </c>
      <c r="W67" t="s">
        <v>503</v>
      </c>
      <c r="Z67" t="s">
        <v>135</v>
      </c>
      <c r="AA67" t="s">
        <v>139</v>
      </c>
      <c r="AB67" t="s">
        <v>502</v>
      </c>
      <c r="AC67" t="s">
        <v>503</v>
      </c>
      <c r="AF67" t="s">
        <v>137</v>
      </c>
      <c r="AG67" t="s">
        <v>816</v>
      </c>
      <c r="AJ67" t="s">
        <v>137</v>
      </c>
      <c r="AK67" t="s">
        <v>498</v>
      </c>
      <c r="AN67" s="12" t="s">
        <v>139</v>
      </c>
      <c r="AO67" s="12">
        <v>14658774.699999999</v>
      </c>
    </row>
    <row r="68" spans="1:41" x14ac:dyDescent="0.2">
      <c r="A68" t="s">
        <v>289</v>
      </c>
      <c r="B68" t="s">
        <v>475</v>
      </c>
      <c r="E68" t="s">
        <v>409</v>
      </c>
      <c r="F68" s="3">
        <v>34</v>
      </c>
      <c r="G68" s="3"/>
      <c r="H68" s="3"/>
      <c r="I68" t="s">
        <v>409</v>
      </c>
      <c r="J68" s="3">
        <v>3.6</v>
      </c>
      <c r="U68" t="s">
        <v>138</v>
      </c>
      <c r="V68" t="s">
        <v>484</v>
      </c>
      <c r="W68" t="s">
        <v>503</v>
      </c>
      <c r="Z68" t="s">
        <v>135</v>
      </c>
      <c r="AA68" t="s">
        <v>138</v>
      </c>
      <c r="AB68" t="s">
        <v>502</v>
      </c>
      <c r="AC68" t="s">
        <v>503</v>
      </c>
      <c r="AF68" t="s">
        <v>138</v>
      </c>
      <c r="AG68" t="s">
        <v>817</v>
      </c>
      <c r="AJ68" t="s">
        <v>138</v>
      </c>
      <c r="AK68" t="s">
        <v>775</v>
      </c>
      <c r="AN68" s="12" t="s">
        <v>141</v>
      </c>
      <c r="AO68" s="12">
        <v>201207.79800000001</v>
      </c>
    </row>
    <row r="69" spans="1:41" x14ac:dyDescent="0.2">
      <c r="A69" t="s">
        <v>323</v>
      </c>
      <c r="B69" t="s">
        <v>475</v>
      </c>
      <c r="E69" t="s">
        <v>236</v>
      </c>
      <c r="F69" s="3">
        <v>28</v>
      </c>
      <c r="G69" s="3"/>
      <c r="H69" s="3"/>
      <c r="I69" t="s">
        <v>236</v>
      </c>
      <c r="J69" s="3">
        <v>3.2</v>
      </c>
      <c r="U69" t="s">
        <v>134</v>
      </c>
      <c r="V69" t="s">
        <v>493</v>
      </c>
      <c r="W69" t="s">
        <v>498</v>
      </c>
      <c r="Z69" t="s">
        <v>135</v>
      </c>
      <c r="AA69" t="s">
        <v>134</v>
      </c>
      <c r="AB69" t="s">
        <v>528</v>
      </c>
      <c r="AC69" t="s">
        <v>526</v>
      </c>
      <c r="AD69" t="s">
        <v>529</v>
      </c>
      <c r="AF69" t="s">
        <v>139</v>
      </c>
      <c r="AG69" t="s">
        <v>498</v>
      </c>
      <c r="AJ69" t="s">
        <v>139</v>
      </c>
      <c r="AK69" t="s">
        <v>679</v>
      </c>
      <c r="AN69" s="12" t="s">
        <v>143</v>
      </c>
      <c r="AO69" s="12">
        <v>1163790.8400000001</v>
      </c>
    </row>
    <row r="70" spans="1:41" x14ac:dyDescent="0.2">
      <c r="A70" t="s">
        <v>329</v>
      </c>
      <c r="B70" t="s">
        <v>475</v>
      </c>
      <c r="E70" t="s">
        <v>83</v>
      </c>
      <c r="F70" s="3">
        <v>27</v>
      </c>
      <c r="G70" s="3"/>
      <c r="H70" s="3"/>
      <c r="I70" t="s">
        <v>83</v>
      </c>
      <c r="J70" s="3">
        <v>3.2</v>
      </c>
      <c r="U70" t="s">
        <v>143</v>
      </c>
      <c r="V70" t="s">
        <v>493</v>
      </c>
      <c r="W70" t="s">
        <v>498</v>
      </c>
      <c r="Z70" t="s">
        <v>144</v>
      </c>
      <c r="AA70" t="s">
        <v>143</v>
      </c>
      <c r="AB70" t="s">
        <v>487</v>
      </c>
      <c r="AC70" t="s">
        <v>583</v>
      </c>
      <c r="AF70" t="s">
        <v>141</v>
      </c>
      <c r="AG70" t="s">
        <v>498</v>
      </c>
      <c r="AJ70" t="s">
        <v>141</v>
      </c>
      <c r="AK70" t="s">
        <v>498</v>
      </c>
      <c r="AN70" s="12" t="s">
        <v>145</v>
      </c>
      <c r="AO70" s="12">
        <v>325633.397</v>
      </c>
    </row>
    <row r="71" spans="1:41" x14ac:dyDescent="0.2">
      <c r="A71" t="s">
        <v>414</v>
      </c>
      <c r="B71" t="s">
        <v>475</v>
      </c>
      <c r="E71" t="s">
        <v>305</v>
      </c>
      <c r="F71" s="3">
        <v>25</v>
      </c>
      <c r="G71" s="3"/>
      <c r="H71" s="3"/>
      <c r="I71" t="s">
        <v>305</v>
      </c>
      <c r="J71" s="3">
        <v>2</v>
      </c>
      <c r="U71" t="s">
        <v>141</v>
      </c>
      <c r="V71" t="s">
        <v>493</v>
      </c>
      <c r="W71" t="s">
        <v>498</v>
      </c>
      <c r="Z71" t="s">
        <v>144</v>
      </c>
      <c r="AA71" t="s">
        <v>141</v>
      </c>
      <c r="AB71" t="s">
        <v>487</v>
      </c>
      <c r="AC71" t="s">
        <v>584</v>
      </c>
      <c r="AF71" t="s">
        <v>143</v>
      </c>
      <c r="AG71" t="s">
        <v>498</v>
      </c>
      <c r="AJ71" t="s">
        <v>143</v>
      </c>
      <c r="AK71" t="s">
        <v>498</v>
      </c>
      <c r="AN71" s="12" t="s">
        <v>147</v>
      </c>
      <c r="AO71" s="12">
        <v>1569861.46</v>
      </c>
    </row>
    <row r="72" spans="1:41" x14ac:dyDescent="0.2">
      <c r="A72" t="s">
        <v>435</v>
      </c>
      <c r="B72" t="s">
        <v>475</v>
      </c>
      <c r="E72" t="s">
        <v>444</v>
      </c>
      <c r="F72" s="3">
        <v>24</v>
      </c>
      <c r="G72" s="3"/>
      <c r="H72" s="3"/>
      <c r="I72" t="s">
        <v>444</v>
      </c>
      <c r="J72" s="3">
        <v>3.6</v>
      </c>
      <c r="U72" t="s">
        <v>300</v>
      </c>
      <c r="V72" t="s">
        <v>493</v>
      </c>
      <c r="W72" t="s">
        <v>498</v>
      </c>
      <c r="Z72" t="s">
        <v>298</v>
      </c>
      <c r="AA72" t="s">
        <v>300</v>
      </c>
      <c r="AB72" t="s">
        <v>496</v>
      </c>
      <c r="AC72" t="s">
        <v>585</v>
      </c>
      <c r="AF72" t="s">
        <v>297</v>
      </c>
      <c r="AG72" t="s">
        <v>924</v>
      </c>
      <c r="AJ72" t="s">
        <v>297</v>
      </c>
      <c r="AK72" t="s">
        <v>498</v>
      </c>
      <c r="AN72" s="12" t="s">
        <v>150</v>
      </c>
      <c r="AO72" s="12">
        <v>8839393.9199999999</v>
      </c>
    </row>
    <row r="73" spans="1:41" x14ac:dyDescent="0.2">
      <c r="A73" t="s">
        <v>273</v>
      </c>
      <c r="B73" t="s">
        <v>475</v>
      </c>
      <c r="E73" t="s">
        <v>443</v>
      </c>
      <c r="F73" s="3">
        <v>13</v>
      </c>
      <c r="G73" s="3"/>
      <c r="H73" s="3"/>
      <c r="I73" t="s">
        <v>443</v>
      </c>
      <c r="J73" s="3">
        <v>2</v>
      </c>
      <c r="U73" t="s">
        <v>301</v>
      </c>
      <c r="V73" t="s">
        <v>493</v>
      </c>
      <c r="W73" t="s">
        <v>498</v>
      </c>
      <c r="Z73" t="s">
        <v>298</v>
      </c>
      <c r="AA73" t="s">
        <v>301</v>
      </c>
      <c r="AB73" t="s">
        <v>496</v>
      </c>
      <c r="AC73" t="s">
        <v>585</v>
      </c>
      <c r="AF73" t="s">
        <v>300</v>
      </c>
      <c r="AG73" t="s">
        <v>923</v>
      </c>
      <c r="AJ73" t="s">
        <v>300</v>
      </c>
      <c r="AK73" t="s">
        <v>779</v>
      </c>
      <c r="AN73" s="12" t="s">
        <v>151</v>
      </c>
      <c r="AO73" s="12">
        <v>7341538.7599999998</v>
      </c>
    </row>
    <row r="74" spans="1:41" x14ac:dyDescent="0.2">
      <c r="A74" t="s">
        <v>106</v>
      </c>
      <c r="B74" t="s">
        <v>475</v>
      </c>
      <c r="E74" t="s">
        <v>344</v>
      </c>
      <c r="F74" s="3">
        <v>12</v>
      </c>
      <c r="G74" s="3"/>
      <c r="H74" s="3"/>
      <c r="I74" t="s">
        <v>344</v>
      </c>
      <c r="J74" s="3">
        <v>3.54</v>
      </c>
      <c r="U74" t="s">
        <v>297</v>
      </c>
      <c r="V74" t="s">
        <v>493</v>
      </c>
      <c r="W74" t="s">
        <v>498</v>
      </c>
      <c r="Z74" t="s">
        <v>298</v>
      </c>
      <c r="AA74" t="s">
        <v>297</v>
      </c>
      <c r="AB74" t="s">
        <v>496</v>
      </c>
      <c r="AC74" t="s">
        <v>585</v>
      </c>
      <c r="AF74" t="s">
        <v>301</v>
      </c>
      <c r="AG74" t="s">
        <v>923</v>
      </c>
      <c r="AJ74" t="s">
        <v>301</v>
      </c>
      <c r="AK74" t="s">
        <v>778</v>
      </c>
      <c r="AN74" s="12" t="s">
        <v>152</v>
      </c>
      <c r="AO74" s="12">
        <v>0</v>
      </c>
    </row>
    <row r="75" spans="1:41" x14ac:dyDescent="0.2">
      <c r="A75" t="s">
        <v>269</v>
      </c>
      <c r="B75" t="s">
        <v>475</v>
      </c>
      <c r="E75" t="s">
        <v>285</v>
      </c>
      <c r="F75" s="3">
        <v>10</v>
      </c>
      <c r="G75" s="3"/>
      <c r="H75" s="3"/>
      <c r="I75" t="s">
        <v>285</v>
      </c>
      <c r="J75" s="3">
        <v>3.29</v>
      </c>
      <c r="U75" t="s">
        <v>145</v>
      </c>
      <c r="V75" t="s">
        <v>493</v>
      </c>
      <c r="W75" t="s">
        <v>498</v>
      </c>
      <c r="Z75" t="s">
        <v>509</v>
      </c>
      <c r="AA75" t="s">
        <v>145</v>
      </c>
      <c r="AB75" t="s">
        <v>496</v>
      </c>
      <c r="AC75" t="s">
        <v>586</v>
      </c>
      <c r="AF75" t="s">
        <v>145</v>
      </c>
      <c r="AG75" t="s">
        <v>498</v>
      </c>
      <c r="AJ75" t="s">
        <v>145</v>
      </c>
      <c r="AK75" t="s">
        <v>498</v>
      </c>
      <c r="AN75" s="12" t="s">
        <v>153</v>
      </c>
      <c r="AO75" s="12">
        <v>19131.517500000002</v>
      </c>
    </row>
    <row r="76" spans="1:41" x14ac:dyDescent="0.2">
      <c r="A76" t="s">
        <v>16</v>
      </c>
      <c r="B76" t="s">
        <v>472</v>
      </c>
      <c r="E76" t="s">
        <v>110</v>
      </c>
      <c r="F76" s="3">
        <v>10</v>
      </c>
      <c r="G76" s="3"/>
      <c r="H76" s="3"/>
      <c r="I76" t="s">
        <v>110</v>
      </c>
      <c r="J76" s="3">
        <v>3.45</v>
      </c>
      <c r="U76" t="s">
        <v>151</v>
      </c>
      <c r="V76" t="s">
        <v>493</v>
      </c>
      <c r="W76" t="s">
        <v>498</v>
      </c>
      <c r="Z76" t="s">
        <v>148</v>
      </c>
      <c r="AA76" t="s">
        <v>151</v>
      </c>
      <c r="AB76" t="s">
        <v>499</v>
      </c>
      <c r="AC76" t="s">
        <v>589</v>
      </c>
      <c r="AF76" t="s">
        <v>147</v>
      </c>
      <c r="AG76" t="s">
        <v>498</v>
      </c>
      <c r="AJ76" t="s">
        <v>147</v>
      </c>
      <c r="AK76" t="s">
        <v>693</v>
      </c>
      <c r="AN76" s="12" t="s">
        <v>157</v>
      </c>
      <c r="AO76" s="12">
        <v>302545.45500000002</v>
      </c>
    </row>
    <row r="77" spans="1:41" x14ac:dyDescent="0.2">
      <c r="A77" t="s">
        <v>42</v>
      </c>
      <c r="B77" t="s">
        <v>472</v>
      </c>
      <c r="E77" t="s">
        <v>282</v>
      </c>
      <c r="F77" s="6">
        <v>10</v>
      </c>
      <c r="G77" s="6"/>
      <c r="H77" s="6"/>
      <c r="I77" t="s">
        <v>282</v>
      </c>
      <c r="J77" s="3">
        <v>3.64</v>
      </c>
      <c r="M77" s="1"/>
      <c r="N77" s="1"/>
      <c r="O77" s="1"/>
      <c r="P77" s="1"/>
      <c r="Q77" s="1"/>
      <c r="U77" t="s">
        <v>150</v>
      </c>
      <c r="V77" t="s">
        <v>493</v>
      </c>
      <c r="W77" t="s">
        <v>498</v>
      </c>
      <c r="Z77" t="s">
        <v>148</v>
      </c>
      <c r="AA77" t="s">
        <v>150</v>
      </c>
      <c r="AB77" t="s">
        <v>499</v>
      </c>
      <c r="AC77" t="s">
        <v>589</v>
      </c>
      <c r="AF77" t="s">
        <v>150</v>
      </c>
      <c r="AG77" t="s">
        <v>498</v>
      </c>
      <c r="AJ77" t="s">
        <v>150</v>
      </c>
      <c r="AK77" t="s">
        <v>498</v>
      </c>
      <c r="AN77" s="12" t="s">
        <v>160</v>
      </c>
      <c r="AO77" s="12">
        <v>0</v>
      </c>
    </row>
    <row r="78" spans="1:41" x14ac:dyDescent="0.2">
      <c r="A78" t="s">
        <v>299</v>
      </c>
      <c r="B78" t="s">
        <v>465</v>
      </c>
      <c r="E78" t="s">
        <v>155</v>
      </c>
      <c r="F78" s="3">
        <v>10</v>
      </c>
      <c r="G78" s="3"/>
      <c r="H78" s="3"/>
      <c r="I78" t="s">
        <v>155</v>
      </c>
      <c r="J78" s="3">
        <v>3.98</v>
      </c>
      <c r="U78" t="s">
        <v>147</v>
      </c>
      <c r="V78" t="s">
        <v>493</v>
      </c>
      <c r="W78" t="s">
        <v>498</v>
      </c>
      <c r="Z78" t="s">
        <v>148</v>
      </c>
      <c r="AA78" t="s">
        <v>147</v>
      </c>
      <c r="AB78" t="s">
        <v>499</v>
      </c>
      <c r="AC78" t="s">
        <v>589</v>
      </c>
      <c r="AF78" t="s">
        <v>151</v>
      </c>
      <c r="AG78" t="s">
        <v>498</v>
      </c>
      <c r="AJ78" t="s">
        <v>151</v>
      </c>
      <c r="AK78" t="s">
        <v>694</v>
      </c>
      <c r="AN78" s="12" t="s">
        <v>163</v>
      </c>
      <c r="AO78" s="12">
        <v>143191692</v>
      </c>
    </row>
    <row r="79" spans="1:41" x14ac:dyDescent="0.2">
      <c r="A79" t="s">
        <v>149</v>
      </c>
      <c r="B79" t="s">
        <v>465</v>
      </c>
      <c r="E79" t="s">
        <v>394</v>
      </c>
      <c r="F79" s="3">
        <v>10</v>
      </c>
      <c r="G79" s="3"/>
      <c r="H79" s="3"/>
      <c r="I79" t="s">
        <v>394</v>
      </c>
      <c r="J79" s="3">
        <v>3.35</v>
      </c>
      <c r="U79" t="s">
        <v>152</v>
      </c>
      <c r="V79" t="s">
        <v>493</v>
      </c>
      <c r="W79" t="s">
        <v>498</v>
      </c>
      <c r="Z79" t="s">
        <v>148</v>
      </c>
      <c r="AA79" t="s">
        <v>152</v>
      </c>
      <c r="AB79" t="s">
        <v>499</v>
      </c>
      <c r="AC79" t="s">
        <v>589</v>
      </c>
      <c r="AF79" t="s">
        <v>152</v>
      </c>
      <c r="AG79" t="s">
        <v>498</v>
      </c>
      <c r="AJ79" t="s">
        <v>152</v>
      </c>
      <c r="AK79" t="s">
        <v>695</v>
      </c>
      <c r="AN79" s="12" t="s">
        <v>167</v>
      </c>
      <c r="AO79" s="12">
        <v>241482341</v>
      </c>
    </row>
    <row r="80" spans="1:41" x14ac:dyDescent="0.2">
      <c r="A80" t="s">
        <v>34</v>
      </c>
      <c r="B80" t="s">
        <v>465</v>
      </c>
      <c r="E80" t="s">
        <v>307</v>
      </c>
      <c r="F80" s="3">
        <v>10</v>
      </c>
      <c r="G80" s="3"/>
      <c r="H80" s="3"/>
      <c r="I80" t="s">
        <v>307</v>
      </c>
      <c r="J80" s="3">
        <v>2</v>
      </c>
      <c r="U80" t="s">
        <v>153</v>
      </c>
      <c r="V80" t="s">
        <v>493</v>
      </c>
      <c r="W80" t="s">
        <v>498</v>
      </c>
      <c r="Z80" t="s">
        <v>154</v>
      </c>
      <c r="AA80" t="s">
        <v>153</v>
      </c>
      <c r="AB80" t="s">
        <v>487</v>
      </c>
      <c r="AC80" t="s">
        <v>156</v>
      </c>
      <c r="AF80" t="s">
        <v>153</v>
      </c>
      <c r="AG80" t="s">
        <v>498</v>
      </c>
      <c r="AJ80" t="s">
        <v>153</v>
      </c>
      <c r="AK80" t="s">
        <v>498</v>
      </c>
      <c r="AN80" s="12" t="s">
        <v>168</v>
      </c>
      <c r="AO80" s="12">
        <v>291914393</v>
      </c>
    </row>
    <row r="81" spans="1:41" x14ac:dyDescent="0.2">
      <c r="A81" t="s">
        <v>113</v>
      </c>
      <c r="B81" t="s">
        <v>465</v>
      </c>
      <c r="E81" t="s">
        <v>209</v>
      </c>
      <c r="F81" s="3">
        <v>10</v>
      </c>
      <c r="G81" s="3"/>
      <c r="H81" s="3"/>
      <c r="I81" t="s">
        <v>209</v>
      </c>
      <c r="J81" s="3">
        <v>3.07</v>
      </c>
      <c r="U81" t="s">
        <v>157</v>
      </c>
      <c r="V81" t="s">
        <v>493</v>
      </c>
      <c r="W81" t="s">
        <v>498</v>
      </c>
      <c r="Z81" t="s">
        <v>158</v>
      </c>
      <c r="AA81" t="s">
        <v>157</v>
      </c>
      <c r="AB81" t="s">
        <v>507</v>
      </c>
      <c r="AC81" t="s">
        <v>531</v>
      </c>
      <c r="AF81" t="s">
        <v>157</v>
      </c>
      <c r="AG81" t="s">
        <v>498</v>
      </c>
      <c r="AJ81" t="s">
        <v>157</v>
      </c>
      <c r="AK81" t="s">
        <v>673</v>
      </c>
      <c r="AN81" s="12" t="s">
        <v>169</v>
      </c>
      <c r="AO81" s="12">
        <v>35567464.200000003</v>
      </c>
    </row>
    <row r="82" spans="1:41" x14ac:dyDescent="0.2">
      <c r="A82" t="s">
        <v>311</v>
      </c>
      <c r="B82" t="s">
        <v>465</v>
      </c>
      <c r="E82" t="s">
        <v>201</v>
      </c>
      <c r="F82" s="3">
        <v>10</v>
      </c>
      <c r="G82" s="3"/>
      <c r="H82" s="3"/>
      <c r="I82" t="s">
        <v>201</v>
      </c>
      <c r="J82" s="3">
        <v>3.07</v>
      </c>
      <c r="U82" t="s">
        <v>160</v>
      </c>
      <c r="V82" t="s">
        <v>493</v>
      </c>
      <c r="W82" t="s">
        <v>498</v>
      </c>
      <c r="Z82" t="s">
        <v>161</v>
      </c>
      <c r="AA82" t="s">
        <v>160</v>
      </c>
      <c r="AB82" t="s">
        <v>528</v>
      </c>
      <c r="AC82" s="13" t="s">
        <v>570</v>
      </c>
      <c r="AF82" t="s">
        <v>160</v>
      </c>
      <c r="AG82" t="s">
        <v>828</v>
      </c>
      <c r="AJ82" t="s">
        <v>160</v>
      </c>
      <c r="AK82" t="s">
        <v>498</v>
      </c>
      <c r="AN82" s="12" t="s">
        <v>171</v>
      </c>
      <c r="AO82" s="12">
        <v>73086145.700000003</v>
      </c>
    </row>
    <row r="83" spans="1:41" x14ac:dyDescent="0.2">
      <c r="A83" t="s">
        <v>90</v>
      </c>
      <c r="B83" t="s">
        <v>465</v>
      </c>
      <c r="E83" t="s">
        <v>263</v>
      </c>
      <c r="F83" s="3">
        <v>10</v>
      </c>
      <c r="G83" s="3"/>
      <c r="H83" s="3"/>
      <c r="I83" t="s">
        <v>263</v>
      </c>
      <c r="J83" s="3">
        <v>3.66</v>
      </c>
      <c r="U83" t="s">
        <v>241</v>
      </c>
      <c r="V83" t="s">
        <v>493</v>
      </c>
      <c r="W83" t="s">
        <v>498</v>
      </c>
      <c r="Z83" t="s">
        <v>161</v>
      </c>
      <c r="AA83" t="s">
        <v>241</v>
      </c>
      <c r="AB83" t="s">
        <v>502</v>
      </c>
      <c r="AC83" s="13" t="s">
        <v>570</v>
      </c>
      <c r="AF83" t="s">
        <v>241</v>
      </c>
      <c r="AG83" t="s">
        <v>931</v>
      </c>
      <c r="AJ83" t="s">
        <v>241</v>
      </c>
      <c r="AK83" t="s">
        <v>696</v>
      </c>
      <c r="AN83" s="12" t="s">
        <v>173</v>
      </c>
      <c r="AO83" s="12">
        <v>768195.772</v>
      </c>
    </row>
    <row r="84" spans="1:41" x14ac:dyDescent="0.2">
      <c r="A84" t="s">
        <v>116</v>
      </c>
      <c r="B84" t="s">
        <v>466</v>
      </c>
      <c r="E84" t="s">
        <v>332</v>
      </c>
      <c r="F84" s="3">
        <v>10</v>
      </c>
      <c r="G84" s="3"/>
      <c r="H84" s="3"/>
      <c r="I84" t="s">
        <v>332</v>
      </c>
      <c r="J84" s="3">
        <v>3.07</v>
      </c>
      <c r="U84" t="s">
        <v>185</v>
      </c>
      <c r="V84" t="s">
        <v>493</v>
      </c>
      <c r="W84" t="s">
        <v>498</v>
      </c>
      <c r="Z84" t="s">
        <v>182</v>
      </c>
      <c r="AA84" t="s">
        <v>185</v>
      </c>
      <c r="AB84" t="s">
        <v>528</v>
      </c>
      <c r="AC84" t="s">
        <v>570</v>
      </c>
      <c r="AF84" t="s">
        <v>181</v>
      </c>
      <c r="AG84" t="s">
        <v>832</v>
      </c>
      <c r="AJ84" t="s">
        <v>181</v>
      </c>
      <c r="AK84" t="s">
        <v>498</v>
      </c>
      <c r="AN84" s="12" t="s">
        <v>175</v>
      </c>
      <c r="AO84" s="12">
        <v>3072783.09</v>
      </c>
    </row>
    <row r="85" spans="1:41" x14ac:dyDescent="0.2">
      <c r="A85" t="s">
        <v>146</v>
      </c>
      <c r="B85" t="s">
        <v>465</v>
      </c>
      <c r="E85" t="s">
        <v>373</v>
      </c>
      <c r="F85" s="3">
        <v>10</v>
      </c>
      <c r="G85" s="3"/>
      <c r="H85" s="3"/>
      <c r="I85" t="s">
        <v>373</v>
      </c>
      <c r="J85" s="3">
        <v>3.07</v>
      </c>
      <c r="U85" t="s">
        <v>181</v>
      </c>
      <c r="V85" t="s">
        <v>493</v>
      </c>
      <c r="W85" t="s">
        <v>498</v>
      </c>
      <c r="Z85" t="s">
        <v>182</v>
      </c>
      <c r="AA85" t="s">
        <v>181</v>
      </c>
      <c r="AB85" t="s">
        <v>528</v>
      </c>
      <c r="AC85" t="s">
        <v>570</v>
      </c>
      <c r="AF85" t="s">
        <v>184</v>
      </c>
      <c r="AG85" t="s">
        <v>831</v>
      </c>
      <c r="AJ85" t="s">
        <v>184</v>
      </c>
      <c r="AK85" t="s">
        <v>498</v>
      </c>
      <c r="AN85" s="12" t="s">
        <v>176</v>
      </c>
      <c r="AO85" s="12">
        <v>26118656.199999999</v>
      </c>
    </row>
    <row r="86" spans="1:41" x14ac:dyDescent="0.2">
      <c r="A86" t="s">
        <v>227</v>
      </c>
      <c r="B86" t="s">
        <v>465</v>
      </c>
      <c r="E86" t="s">
        <v>132</v>
      </c>
      <c r="F86" s="3">
        <v>10</v>
      </c>
      <c r="G86" s="3"/>
      <c r="H86" s="3"/>
      <c r="I86" t="s">
        <v>132</v>
      </c>
      <c r="J86" s="3">
        <v>2.4</v>
      </c>
      <c r="U86" t="s">
        <v>184</v>
      </c>
      <c r="V86" t="s">
        <v>493</v>
      </c>
      <c r="W86" t="s">
        <v>498</v>
      </c>
      <c r="Z86" t="s">
        <v>182</v>
      </c>
      <c r="AA86" t="s">
        <v>184</v>
      </c>
      <c r="AB86" t="s">
        <v>528</v>
      </c>
      <c r="AC86" t="s">
        <v>570</v>
      </c>
      <c r="AF86" t="s">
        <v>185</v>
      </c>
      <c r="AG86" t="s">
        <v>830</v>
      </c>
      <c r="AJ86" t="s">
        <v>185</v>
      </c>
      <c r="AK86" t="s">
        <v>498</v>
      </c>
      <c r="AN86" s="12" t="s">
        <v>177</v>
      </c>
      <c r="AO86" s="12">
        <v>36873397</v>
      </c>
    </row>
    <row r="87" spans="1:41" x14ac:dyDescent="0.2">
      <c r="A87" t="s">
        <v>247</v>
      </c>
      <c r="B87" t="s">
        <v>465</v>
      </c>
      <c r="E87" t="s">
        <v>159</v>
      </c>
      <c r="F87" s="3">
        <v>10</v>
      </c>
      <c r="G87" s="3"/>
      <c r="H87" s="3"/>
      <c r="I87" t="s">
        <v>159</v>
      </c>
      <c r="J87" s="3">
        <v>2</v>
      </c>
      <c r="U87" t="s">
        <v>186</v>
      </c>
      <c r="V87" t="s">
        <v>493</v>
      </c>
      <c r="W87" t="s">
        <v>498</v>
      </c>
      <c r="Z87" t="s">
        <v>182</v>
      </c>
      <c r="AA87" t="s">
        <v>186</v>
      </c>
      <c r="AB87" t="s">
        <v>528</v>
      </c>
      <c r="AC87" t="s">
        <v>570</v>
      </c>
      <c r="AF87" t="s">
        <v>186</v>
      </c>
      <c r="AG87" t="s">
        <v>829</v>
      </c>
      <c r="AJ87" t="s">
        <v>186</v>
      </c>
      <c r="AK87" t="s">
        <v>498</v>
      </c>
      <c r="AN87" s="12" t="s">
        <v>178</v>
      </c>
      <c r="AO87" s="12">
        <v>9602447.1500000004</v>
      </c>
    </row>
    <row r="88" spans="1:41" x14ac:dyDescent="0.2">
      <c r="A88" t="s">
        <v>394</v>
      </c>
      <c r="B88" t="s">
        <v>465</v>
      </c>
      <c r="E88" t="s">
        <v>149</v>
      </c>
      <c r="F88" s="3">
        <v>10</v>
      </c>
      <c r="G88" s="3"/>
      <c r="H88" s="3"/>
      <c r="I88" t="s">
        <v>149</v>
      </c>
      <c r="J88" s="3">
        <v>2</v>
      </c>
      <c r="U88" t="s">
        <v>187</v>
      </c>
      <c r="V88" t="s">
        <v>493</v>
      </c>
      <c r="W88" t="s">
        <v>498</v>
      </c>
      <c r="Z88" t="s">
        <v>188</v>
      </c>
      <c r="AA88" t="s">
        <v>187</v>
      </c>
      <c r="AB88" t="s">
        <v>502</v>
      </c>
      <c r="AC88" t="s">
        <v>570</v>
      </c>
      <c r="AF88" t="s">
        <v>187</v>
      </c>
      <c r="AG88" t="s">
        <v>935</v>
      </c>
      <c r="AJ88" t="s">
        <v>187</v>
      </c>
      <c r="AK88" t="s">
        <v>704</v>
      </c>
      <c r="AN88" s="12" t="s">
        <v>179</v>
      </c>
      <c r="AO88" s="12">
        <v>16347206</v>
      </c>
    </row>
    <row r="89" spans="1:41" x14ac:dyDescent="0.2">
      <c r="A89" t="s">
        <v>443</v>
      </c>
      <c r="B89" t="s">
        <v>465</v>
      </c>
      <c r="E89" t="s">
        <v>34</v>
      </c>
      <c r="F89" s="3">
        <v>10</v>
      </c>
      <c r="G89" s="3"/>
      <c r="H89" s="3"/>
      <c r="I89" t="s">
        <v>34</v>
      </c>
      <c r="J89" s="3">
        <v>2</v>
      </c>
      <c r="U89" t="s">
        <v>193</v>
      </c>
      <c r="V89" t="s">
        <v>493</v>
      </c>
      <c r="W89" t="s">
        <v>498</v>
      </c>
      <c r="Z89" t="s">
        <v>191</v>
      </c>
      <c r="AA89" t="s">
        <v>193</v>
      </c>
      <c r="AB89" t="s">
        <v>495</v>
      </c>
      <c r="AF89" t="s">
        <v>190</v>
      </c>
      <c r="AG89" t="s">
        <v>842</v>
      </c>
      <c r="AJ89" t="s">
        <v>190</v>
      </c>
      <c r="AK89" t="s">
        <v>498</v>
      </c>
      <c r="AN89" s="12" t="s">
        <v>180</v>
      </c>
      <c r="AO89" s="12">
        <v>499695986</v>
      </c>
    </row>
    <row r="90" spans="1:41" x14ac:dyDescent="0.2">
      <c r="A90" t="s">
        <v>279</v>
      </c>
      <c r="B90" t="s">
        <v>468</v>
      </c>
      <c r="E90" t="s">
        <v>116</v>
      </c>
      <c r="F90" s="3">
        <v>10</v>
      </c>
      <c r="G90" s="3"/>
      <c r="H90" s="3"/>
      <c r="I90" t="s">
        <v>116</v>
      </c>
      <c r="J90" s="3">
        <v>2</v>
      </c>
      <c r="U90" t="s">
        <v>190</v>
      </c>
      <c r="V90" t="s">
        <v>493</v>
      </c>
      <c r="W90" t="s">
        <v>498</v>
      </c>
      <c r="Z90" t="s">
        <v>191</v>
      </c>
      <c r="AA90" t="s">
        <v>190</v>
      </c>
      <c r="AB90" t="s">
        <v>528</v>
      </c>
      <c r="AC90" t="s">
        <v>23</v>
      </c>
      <c r="AD90" t="s">
        <v>529</v>
      </c>
      <c r="AF90" t="s">
        <v>193</v>
      </c>
      <c r="AG90" t="s">
        <v>498</v>
      </c>
      <c r="AJ90" t="s">
        <v>193</v>
      </c>
      <c r="AK90" t="s">
        <v>498</v>
      </c>
      <c r="AN90" s="12" t="s">
        <v>181</v>
      </c>
      <c r="AO90" s="12">
        <v>45200.4954</v>
      </c>
    </row>
    <row r="91" spans="1:41" x14ac:dyDescent="0.2">
      <c r="A91" t="s">
        <v>305</v>
      </c>
      <c r="B91" t="s">
        <v>468</v>
      </c>
      <c r="E91" t="s">
        <v>279</v>
      </c>
      <c r="F91" s="3">
        <v>10</v>
      </c>
      <c r="G91" s="3"/>
      <c r="H91" s="3"/>
      <c r="I91" t="s">
        <v>279</v>
      </c>
      <c r="J91" s="3">
        <v>2</v>
      </c>
      <c r="U91" t="s">
        <v>195</v>
      </c>
      <c r="V91" t="s">
        <v>493</v>
      </c>
      <c r="W91" t="s">
        <v>498</v>
      </c>
      <c r="Z91" t="s">
        <v>191</v>
      </c>
      <c r="AA91" t="s">
        <v>195</v>
      </c>
      <c r="AB91" t="s">
        <v>495</v>
      </c>
      <c r="AF91" t="s">
        <v>195</v>
      </c>
      <c r="AG91" t="s">
        <v>498</v>
      </c>
      <c r="AJ91" t="s">
        <v>195</v>
      </c>
      <c r="AK91" t="s">
        <v>498</v>
      </c>
      <c r="AN91" s="12" t="s">
        <v>184</v>
      </c>
      <c r="AO91" s="12">
        <v>77400.371499999994</v>
      </c>
    </row>
    <row r="92" spans="1:41" x14ac:dyDescent="0.2">
      <c r="A92" t="s">
        <v>967</v>
      </c>
      <c r="B92" t="s">
        <v>475</v>
      </c>
      <c r="E92" t="s">
        <v>967</v>
      </c>
      <c r="F92" s="3">
        <v>65</v>
      </c>
      <c r="I92" s="12" t="s">
        <v>967</v>
      </c>
      <c r="J92" s="3">
        <v>4.0999999999999996</v>
      </c>
      <c r="U92" t="s">
        <v>68</v>
      </c>
      <c r="V92" t="s">
        <v>493</v>
      </c>
      <c r="W92" t="s">
        <v>498</v>
      </c>
      <c r="Z92" t="s">
        <v>69</v>
      </c>
      <c r="AA92" t="s">
        <v>68</v>
      </c>
      <c r="AB92" t="s">
        <v>523</v>
      </c>
      <c r="AC92" t="s">
        <v>561</v>
      </c>
      <c r="AF92" t="s">
        <v>68</v>
      </c>
      <c r="AG92" t="s">
        <v>843</v>
      </c>
      <c r="AJ92" t="s">
        <v>68</v>
      </c>
      <c r="AK92" t="s">
        <v>705</v>
      </c>
      <c r="AN92" s="12" t="s">
        <v>185</v>
      </c>
      <c r="AO92" s="12">
        <v>280.12383899999998</v>
      </c>
    </row>
    <row r="93" spans="1:41" x14ac:dyDescent="0.2">
      <c r="U93" t="s">
        <v>196</v>
      </c>
      <c r="V93" t="s">
        <v>493</v>
      </c>
      <c r="W93" t="s">
        <v>498</v>
      </c>
      <c r="Z93" t="s">
        <v>197</v>
      </c>
      <c r="AA93" t="s">
        <v>196</v>
      </c>
      <c r="AB93" t="s">
        <v>528</v>
      </c>
      <c r="AC93" t="s">
        <v>530</v>
      </c>
      <c r="AF93" t="s">
        <v>196</v>
      </c>
      <c r="AG93" t="s">
        <v>844</v>
      </c>
      <c r="AJ93" t="s">
        <v>196</v>
      </c>
      <c r="AK93" t="s">
        <v>498</v>
      </c>
      <c r="AN93" s="12" t="s">
        <v>186</v>
      </c>
      <c r="AO93" s="12">
        <v>195691.641</v>
      </c>
    </row>
    <row r="94" spans="1:41" x14ac:dyDescent="0.2">
      <c r="U94" t="s">
        <v>214</v>
      </c>
      <c r="V94" t="s">
        <v>484</v>
      </c>
      <c r="W94" t="s">
        <v>506</v>
      </c>
      <c r="Z94" t="s">
        <v>208</v>
      </c>
      <c r="AA94" t="s">
        <v>214</v>
      </c>
      <c r="AB94" t="s">
        <v>502</v>
      </c>
      <c r="AC94" s="13" t="s">
        <v>533</v>
      </c>
      <c r="AF94" t="s">
        <v>207</v>
      </c>
      <c r="AG94" t="s">
        <v>926</v>
      </c>
      <c r="AJ94" t="s">
        <v>207</v>
      </c>
      <c r="AK94" t="s">
        <v>709</v>
      </c>
      <c r="AN94" s="12" t="s">
        <v>187</v>
      </c>
      <c r="AO94" s="12">
        <v>25357.051100000001</v>
      </c>
    </row>
    <row r="95" spans="1:41" x14ac:dyDescent="0.2">
      <c r="U95" t="s">
        <v>216</v>
      </c>
      <c r="V95" t="s">
        <v>484</v>
      </c>
      <c r="W95" t="s">
        <v>506</v>
      </c>
      <c r="Z95" t="s">
        <v>208</v>
      </c>
      <c r="AA95" t="s">
        <v>216</v>
      </c>
      <c r="AB95" t="s">
        <v>502</v>
      </c>
      <c r="AC95" t="s">
        <v>533</v>
      </c>
      <c r="AF95" t="s">
        <v>210</v>
      </c>
      <c r="AG95" t="s">
        <v>845</v>
      </c>
      <c r="AJ95" t="s">
        <v>210</v>
      </c>
      <c r="AK95" t="s">
        <v>498</v>
      </c>
      <c r="AN95" s="12" t="s">
        <v>190</v>
      </c>
      <c r="AO95" s="12">
        <v>126000</v>
      </c>
    </row>
    <row r="96" spans="1:41" x14ac:dyDescent="0.2">
      <c r="U96" t="s">
        <v>210</v>
      </c>
      <c r="V96" t="s">
        <v>484</v>
      </c>
      <c r="W96" t="s">
        <v>519</v>
      </c>
      <c r="Z96" t="s">
        <v>208</v>
      </c>
      <c r="AA96" t="s">
        <v>210</v>
      </c>
      <c r="AB96" t="s">
        <v>502</v>
      </c>
      <c r="AF96" t="s">
        <v>211</v>
      </c>
      <c r="AG96" t="s">
        <v>498</v>
      </c>
      <c r="AJ96" t="s">
        <v>211</v>
      </c>
      <c r="AK96" t="s">
        <v>710</v>
      </c>
      <c r="AN96" s="12" t="s">
        <v>193</v>
      </c>
      <c r="AO96" s="12">
        <v>0</v>
      </c>
    </row>
    <row r="97" spans="21:41" x14ac:dyDescent="0.2">
      <c r="U97" t="s">
        <v>218</v>
      </c>
      <c r="V97" t="s">
        <v>488</v>
      </c>
      <c r="W97" t="s">
        <v>520</v>
      </c>
      <c r="Z97" t="s">
        <v>208</v>
      </c>
      <c r="AA97" t="s">
        <v>218</v>
      </c>
      <c r="AB97" t="s">
        <v>502</v>
      </c>
      <c r="AC97" t="s">
        <v>533</v>
      </c>
      <c r="AF97" t="s">
        <v>212</v>
      </c>
      <c r="AG97" t="s">
        <v>846</v>
      </c>
      <c r="AJ97" t="s">
        <v>212</v>
      </c>
      <c r="AK97" t="s">
        <v>738</v>
      </c>
      <c r="AN97" s="12" t="s">
        <v>195</v>
      </c>
      <c r="AO97" s="12">
        <v>9000000</v>
      </c>
    </row>
    <row r="98" spans="21:41" x14ac:dyDescent="0.2">
      <c r="U98" t="s">
        <v>217</v>
      </c>
      <c r="V98" t="s">
        <v>484</v>
      </c>
      <c r="W98" t="s">
        <v>506</v>
      </c>
      <c r="Z98" t="s">
        <v>208</v>
      </c>
      <c r="AA98" t="s">
        <v>217</v>
      </c>
      <c r="AB98" t="s">
        <v>502</v>
      </c>
      <c r="AC98" t="s">
        <v>533</v>
      </c>
      <c r="AF98" t="s">
        <v>214</v>
      </c>
      <c r="AG98" t="s">
        <v>847</v>
      </c>
      <c r="AJ98" t="s">
        <v>214</v>
      </c>
      <c r="AK98" t="s">
        <v>711</v>
      </c>
      <c r="AN98" s="12" t="s">
        <v>196</v>
      </c>
      <c r="AO98" s="12">
        <v>838926.60600000003</v>
      </c>
    </row>
    <row r="99" spans="21:41" x14ac:dyDescent="0.2">
      <c r="U99" t="s">
        <v>211</v>
      </c>
      <c r="V99" t="s">
        <v>484</v>
      </c>
      <c r="W99" t="s">
        <v>506</v>
      </c>
      <c r="Z99" t="s">
        <v>208</v>
      </c>
      <c r="AA99" t="s">
        <v>211</v>
      </c>
      <c r="AB99" t="s">
        <v>502</v>
      </c>
      <c r="AC99" t="s">
        <v>533</v>
      </c>
      <c r="AF99" t="s">
        <v>216</v>
      </c>
      <c r="AG99" t="s">
        <v>848</v>
      </c>
      <c r="AJ99" t="s">
        <v>216</v>
      </c>
      <c r="AK99" t="s">
        <v>706</v>
      </c>
      <c r="AN99" s="12" t="s">
        <v>199</v>
      </c>
      <c r="AO99" s="12">
        <v>0</v>
      </c>
    </row>
    <row r="100" spans="21:41" x14ac:dyDescent="0.2">
      <c r="U100" t="s">
        <v>207</v>
      </c>
      <c r="V100" t="s">
        <v>484</v>
      </c>
      <c r="W100" t="s">
        <v>506</v>
      </c>
      <c r="Z100" t="s">
        <v>208</v>
      </c>
      <c r="AA100" t="s">
        <v>207</v>
      </c>
      <c r="AB100" t="s">
        <v>502</v>
      </c>
      <c r="AF100" t="s">
        <v>217</v>
      </c>
      <c r="AG100" t="s">
        <v>849</v>
      </c>
      <c r="AJ100" t="s">
        <v>217</v>
      </c>
      <c r="AK100" t="s">
        <v>707</v>
      </c>
      <c r="AN100" s="12" t="s">
        <v>202</v>
      </c>
      <c r="AO100" s="12">
        <v>769428.147</v>
      </c>
    </row>
    <row r="101" spans="21:41" x14ac:dyDescent="0.2">
      <c r="U101" t="s">
        <v>212</v>
      </c>
      <c r="V101" t="s">
        <v>484</v>
      </c>
      <c r="W101" t="s">
        <v>508</v>
      </c>
      <c r="Z101" t="s">
        <v>208</v>
      </c>
      <c r="AA101" t="s">
        <v>212</v>
      </c>
      <c r="AB101" t="s">
        <v>502</v>
      </c>
      <c r="AF101" t="s">
        <v>218</v>
      </c>
      <c r="AG101" t="s">
        <v>498</v>
      </c>
      <c r="AJ101" t="s">
        <v>218</v>
      </c>
      <c r="AK101" t="s">
        <v>708</v>
      </c>
      <c r="AN101" s="12" t="s">
        <v>203</v>
      </c>
      <c r="AO101" s="12">
        <v>279792.05300000001</v>
      </c>
    </row>
    <row r="102" spans="21:41" x14ac:dyDescent="0.2">
      <c r="U102" t="s">
        <v>219</v>
      </c>
      <c r="V102" t="s">
        <v>484</v>
      </c>
      <c r="W102" t="s">
        <v>506</v>
      </c>
      <c r="Z102" t="s">
        <v>208</v>
      </c>
      <c r="AA102" t="s">
        <v>219</v>
      </c>
      <c r="AB102" t="s">
        <v>502</v>
      </c>
      <c r="AF102" t="s">
        <v>219</v>
      </c>
      <c r="AG102" t="s">
        <v>926</v>
      </c>
      <c r="AJ102" t="s">
        <v>219</v>
      </c>
      <c r="AK102" t="s">
        <v>712</v>
      </c>
      <c r="AN102" s="12" t="s">
        <v>204</v>
      </c>
      <c r="AO102" s="12">
        <v>699480.13399999996</v>
      </c>
    </row>
    <row r="103" spans="21:41" x14ac:dyDescent="0.2">
      <c r="U103" t="s">
        <v>202</v>
      </c>
      <c r="V103" t="s">
        <v>493</v>
      </c>
      <c r="W103" t="s">
        <v>498</v>
      </c>
      <c r="Z103" t="s">
        <v>200</v>
      </c>
      <c r="AA103" t="s">
        <v>202</v>
      </c>
      <c r="AB103" t="s">
        <v>502</v>
      </c>
      <c r="AF103" t="s">
        <v>199</v>
      </c>
      <c r="AG103" t="s">
        <v>853</v>
      </c>
      <c r="AJ103" t="s">
        <v>199</v>
      </c>
      <c r="AK103" t="s">
        <v>777</v>
      </c>
      <c r="AN103" s="12" t="s">
        <v>205</v>
      </c>
      <c r="AO103" s="12">
        <v>489636.09399999998</v>
      </c>
    </row>
    <row r="104" spans="21:41" x14ac:dyDescent="0.2">
      <c r="U104" t="s">
        <v>206</v>
      </c>
      <c r="V104" t="s">
        <v>493</v>
      </c>
      <c r="W104" t="s">
        <v>498</v>
      </c>
      <c r="Z104" t="s">
        <v>200</v>
      </c>
      <c r="AA104" t="s">
        <v>206</v>
      </c>
      <c r="AB104" t="s">
        <v>502</v>
      </c>
      <c r="AF104" t="s">
        <v>202</v>
      </c>
      <c r="AG104" t="s">
        <v>854</v>
      </c>
      <c r="AJ104" t="s">
        <v>202</v>
      </c>
      <c r="AK104" t="s">
        <v>777</v>
      </c>
      <c r="AN104" s="12" t="s">
        <v>206</v>
      </c>
      <c r="AO104" s="12">
        <v>0</v>
      </c>
    </row>
    <row r="105" spans="21:41" x14ac:dyDescent="0.2">
      <c r="U105" t="s">
        <v>203</v>
      </c>
      <c r="V105" t="s">
        <v>493</v>
      </c>
      <c r="W105" t="s">
        <v>498</v>
      </c>
      <c r="Z105" t="s">
        <v>200</v>
      </c>
      <c r="AA105" t="s">
        <v>203</v>
      </c>
      <c r="AB105" t="s">
        <v>502</v>
      </c>
      <c r="AF105" t="s">
        <v>203</v>
      </c>
      <c r="AG105" t="s">
        <v>855</v>
      </c>
      <c r="AJ105" t="s">
        <v>203</v>
      </c>
      <c r="AK105" t="s">
        <v>777</v>
      </c>
      <c r="AN105" s="12" t="s">
        <v>207</v>
      </c>
      <c r="AO105" s="12">
        <v>19753708.100000001</v>
      </c>
    </row>
    <row r="106" spans="21:41" x14ac:dyDescent="0.2">
      <c r="U106" t="s">
        <v>204</v>
      </c>
      <c r="V106" t="s">
        <v>493</v>
      </c>
      <c r="W106" t="s">
        <v>498</v>
      </c>
      <c r="Z106" t="s">
        <v>200</v>
      </c>
      <c r="AA106" t="s">
        <v>204</v>
      </c>
      <c r="AB106" t="s">
        <v>502</v>
      </c>
      <c r="AF106" t="s">
        <v>204</v>
      </c>
      <c r="AG106" t="s">
        <v>850</v>
      </c>
      <c r="AJ106" t="s">
        <v>204</v>
      </c>
      <c r="AK106" t="s">
        <v>777</v>
      </c>
      <c r="AN106" s="12" t="s">
        <v>210</v>
      </c>
      <c r="AO106" s="12">
        <v>69000987.299999997</v>
      </c>
    </row>
    <row r="107" spans="21:41" x14ac:dyDescent="0.2">
      <c r="U107" t="s">
        <v>199</v>
      </c>
      <c r="V107" t="s">
        <v>493</v>
      </c>
      <c r="W107" t="s">
        <v>498</v>
      </c>
      <c r="Z107" t="s">
        <v>200</v>
      </c>
      <c r="AA107" t="s">
        <v>199</v>
      </c>
      <c r="AB107" t="s">
        <v>502</v>
      </c>
      <c r="AF107" t="s">
        <v>205</v>
      </c>
      <c r="AG107" t="s">
        <v>851</v>
      </c>
      <c r="AJ107" t="s">
        <v>205</v>
      </c>
      <c r="AK107" t="s">
        <v>777</v>
      </c>
      <c r="AN107" s="12" t="s">
        <v>211</v>
      </c>
      <c r="AO107" s="12">
        <v>853048.38899999997</v>
      </c>
    </row>
    <row r="108" spans="21:41" x14ac:dyDescent="0.2">
      <c r="U108" t="s">
        <v>205</v>
      </c>
      <c r="V108" t="s">
        <v>493</v>
      </c>
      <c r="W108" t="s">
        <v>498</v>
      </c>
      <c r="Z108" t="s">
        <v>200</v>
      </c>
      <c r="AA108" t="s">
        <v>205</v>
      </c>
      <c r="AB108" t="s">
        <v>502</v>
      </c>
      <c r="AF108" t="s">
        <v>206</v>
      </c>
      <c r="AG108" t="s">
        <v>852</v>
      </c>
      <c r="AJ108" t="s">
        <v>206</v>
      </c>
      <c r="AK108" t="s">
        <v>777</v>
      </c>
      <c r="AN108" s="12" t="s">
        <v>212</v>
      </c>
      <c r="AO108" s="12">
        <v>27012298.600000001</v>
      </c>
    </row>
    <row r="109" spans="21:41" x14ac:dyDescent="0.2">
      <c r="U109" t="s">
        <v>223</v>
      </c>
      <c r="V109" t="s">
        <v>493</v>
      </c>
      <c r="W109" t="s">
        <v>498</v>
      </c>
      <c r="Z109" t="s">
        <v>221</v>
      </c>
      <c r="AA109" t="s">
        <v>223</v>
      </c>
      <c r="AB109" t="s">
        <v>502</v>
      </c>
      <c r="AC109" t="s">
        <v>570</v>
      </c>
      <c r="AF109" t="s">
        <v>220</v>
      </c>
      <c r="AG109" t="s">
        <v>915</v>
      </c>
      <c r="AJ109" t="s">
        <v>220</v>
      </c>
      <c r="AK109" t="s">
        <v>498</v>
      </c>
      <c r="AN109" s="12" t="s">
        <v>214</v>
      </c>
      <c r="AO109" s="12">
        <v>41849768.299999997</v>
      </c>
    </row>
    <row r="110" spans="21:41" x14ac:dyDescent="0.2">
      <c r="U110" t="s">
        <v>220</v>
      </c>
      <c r="V110" t="s">
        <v>493</v>
      </c>
      <c r="W110" t="s">
        <v>498</v>
      </c>
      <c r="Z110" t="s">
        <v>221</v>
      </c>
      <c r="AA110" t="s">
        <v>220</v>
      </c>
      <c r="AB110" t="s">
        <v>502</v>
      </c>
      <c r="AC110" t="s">
        <v>570</v>
      </c>
      <c r="AF110" t="s">
        <v>223</v>
      </c>
      <c r="AG110" t="s">
        <v>916</v>
      </c>
      <c r="AJ110" t="s">
        <v>223</v>
      </c>
      <c r="AK110" t="s">
        <v>498</v>
      </c>
      <c r="AN110" s="12" t="s">
        <v>216</v>
      </c>
      <c r="AO110" s="12">
        <v>69460196.400000006</v>
      </c>
    </row>
    <row r="111" spans="21:41" x14ac:dyDescent="0.2">
      <c r="U111" t="s">
        <v>224</v>
      </c>
      <c r="V111" t="s">
        <v>493</v>
      </c>
      <c r="W111" t="s">
        <v>498</v>
      </c>
      <c r="Z111" t="s">
        <v>221</v>
      </c>
      <c r="AA111" t="s">
        <v>224</v>
      </c>
      <c r="AB111" t="s">
        <v>502</v>
      </c>
      <c r="AC111" t="s">
        <v>570</v>
      </c>
      <c r="AF111" t="s">
        <v>224</v>
      </c>
      <c r="AG111" t="s">
        <v>856</v>
      </c>
      <c r="AJ111" t="s">
        <v>224</v>
      </c>
      <c r="AK111" t="s">
        <v>498</v>
      </c>
      <c r="AN111" s="12" t="s">
        <v>217</v>
      </c>
      <c r="AO111" s="12">
        <v>26626292.800000001</v>
      </c>
    </row>
    <row r="112" spans="21:41" x14ac:dyDescent="0.2">
      <c r="U112" t="s">
        <v>228</v>
      </c>
      <c r="V112" t="s">
        <v>484</v>
      </c>
      <c r="W112" t="s">
        <v>522</v>
      </c>
      <c r="Z112" t="s">
        <v>229</v>
      </c>
      <c r="AA112" t="s">
        <v>228</v>
      </c>
      <c r="AB112" t="s">
        <v>507</v>
      </c>
      <c r="AC112" t="s">
        <v>522</v>
      </c>
      <c r="AF112" t="s">
        <v>228</v>
      </c>
      <c r="AG112" t="s">
        <v>930</v>
      </c>
      <c r="AJ112" t="s">
        <v>228</v>
      </c>
      <c r="AK112" t="s">
        <v>713</v>
      </c>
      <c r="AN112" s="12" t="s">
        <v>218</v>
      </c>
      <c r="AO112" s="12">
        <v>0</v>
      </c>
    </row>
    <row r="113" spans="21:41" x14ac:dyDescent="0.2">
      <c r="U113" t="s">
        <v>231</v>
      </c>
      <c r="V113" t="s">
        <v>484</v>
      </c>
      <c r="W113" t="s">
        <v>511</v>
      </c>
      <c r="Z113" t="s">
        <v>232</v>
      </c>
      <c r="AA113" t="s">
        <v>231</v>
      </c>
      <c r="AB113" t="s">
        <v>510</v>
      </c>
      <c r="AC113" t="s">
        <v>511</v>
      </c>
      <c r="AF113" t="s">
        <v>231</v>
      </c>
      <c r="AG113" t="s">
        <v>929</v>
      </c>
      <c r="AJ113" t="s">
        <v>231</v>
      </c>
      <c r="AK113" t="s">
        <v>714</v>
      </c>
      <c r="AN113" s="12" t="s">
        <v>219</v>
      </c>
      <c r="AO113" s="12">
        <v>2411812.37</v>
      </c>
    </row>
    <row r="114" spans="21:41" x14ac:dyDescent="0.2">
      <c r="U114" t="s">
        <v>234</v>
      </c>
      <c r="V114" t="s">
        <v>493</v>
      </c>
      <c r="W114" t="s">
        <v>498</v>
      </c>
      <c r="Z114" t="s">
        <v>235</v>
      </c>
      <c r="AA114" t="s">
        <v>234</v>
      </c>
      <c r="AB114" t="s">
        <v>595</v>
      </c>
      <c r="AC114" t="s">
        <v>587</v>
      </c>
      <c r="AD114" t="s">
        <v>596</v>
      </c>
      <c r="AF114" t="s">
        <v>234</v>
      </c>
      <c r="AG114" t="s">
        <v>823</v>
      </c>
      <c r="AJ114" t="s">
        <v>234</v>
      </c>
      <c r="AK114" t="s">
        <v>688</v>
      </c>
      <c r="AN114" s="12" t="s">
        <v>220</v>
      </c>
      <c r="AO114" s="12">
        <v>761890.24399999995</v>
      </c>
    </row>
    <row r="115" spans="21:41" x14ac:dyDescent="0.2">
      <c r="U115" t="s">
        <v>238</v>
      </c>
      <c r="V115" t="s">
        <v>493</v>
      </c>
      <c r="W115" t="s">
        <v>498</v>
      </c>
      <c r="Z115" t="s">
        <v>235</v>
      </c>
      <c r="AA115" t="s">
        <v>238</v>
      </c>
      <c r="AB115" t="s">
        <v>595</v>
      </c>
      <c r="AC115" t="s">
        <v>587</v>
      </c>
      <c r="AD115" t="s">
        <v>596</v>
      </c>
      <c r="AF115" t="s">
        <v>237</v>
      </c>
      <c r="AG115" t="s">
        <v>825</v>
      </c>
      <c r="AJ115" t="s">
        <v>237</v>
      </c>
      <c r="AK115" t="s">
        <v>689</v>
      </c>
      <c r="AN115" s="12" t="s">
        <v>223</v>
      </c>
      <c r="AO115" s="12">
        <v>761890.24399999995</v>
      </c>
    </row>
    <row r="116" spans="21:41" x14ac:dyDescent="0.2">
      <c r="U116" t="s">
        <v>240</v>
      </c>
      <c r="V116" t="s">
        <v>493</v>
      </c>
      <c r="W116" t="s">
        <v>498</v>
      </c>
      <c r="Z116" t="s">
        <v>235</v>
      </c>
      <c r="AA116" t="s">
        <v>240</v>
      </c>
      <c r="AB116" t="s">
        <v>964</v>
      </c>
      <c r="AC116" t="s">
        <v>587</v>
      </c>
      <c r="AF116" t="s">
        <v>238</v>
      </c>
      <c r="AG116" t="s">
        <v>824</v>
      </c>
      <c r="AJ116" t="s">
        <v>238</v>
      </c>
      <c r="AK116" t="s">
        <v>690</v>
      </c>
      <c r="AN116" s="12" t="s">
        <v>224</v>
      </c>
      <c r="AO116" s="12">
        <v>72802.845499999996</v>
      </c>
    </row>
    <row r="117" spans="21:41" x14ac:dyDescent="0.2">
      <c r="U117" t="s">
        <v>239</v>
      </c>
      <c r="V117" t="s">
        <v>493</v>
      </c>
      <c r="W117" t="s">
        <v>498</v>
      </c>
      <c r="Z117" t="s">
        <v>235</v>
      </c>
      <c r="AA117" t="s">
        <v>239</v>
      </c>
      <c r="AB117" t="s">
        <v>523</v>
      </c>
      <c r="AC117" t="s">
        <v>587</v>
      </c>
      <c r="AF117" t="s">
        <v>239</v>
      </c>
      <c r="AG117" t="s">
        <v>826</v>
      </c>
      <c r="AJ117" t="s">
        <v>239</v>
      </c>
      <c r="AK117" t="s">
        <v>691</v>
      </c>
      <c r="AN117" s="12" t="s">
        <v>225</v>
      </c>
      <c r="AO117" s="12">
        <v>0</v>
      </c>
    </row>
    <row r="118" spans="21:41" x14ac:dyDescent="0.2">
      <c r="U118" t="s">
        <v>237</v>
      </c>
      <c r="V118" t="s">
        <v>493</v>
      </c>
      <c r="W118" t="s">
        <v>498</v>
      </c>
      <c r="Z118" t="s">
        <v>235</v>
      </c>
      <c r="AA118" t="s">
        <v>237</v>
      </c>
      <c r="AB118" t="s">
        <v>964</v>
      </c>
      <c r="AC118" t="s">
        <v>587</v>
      </c>
      <c r="AF118" t="s">
        <v>240</v>
      </c>
      <c r="AG118" t="s">
        <v>827</v>
      </c>
      <c r="AJ118" t="s">
        <v>240</v>
      </c>
      <c r="AK118" t="s">
        <v>692</v>
      </c>
      <c r="AN118" s="12" t="s">
        <v>228</v>
      </c>
      <c r="AO118" s="12">
        <v>161269173</v>
      </c>
    </row>
    <row r="119" spans="21:41" x14ac:dyDescent="0.2">
      <c r="U119" t="s">
        <v>257</v>
      </c>
      <c r="V119" t="s">
        <v>493</v>
      </c>
      <c r="W119" t="s">
        <v>498</v>
      </c>
      <c r="Z119" t="s">
        <v>254</v>
      </c>
      <c r="AA119" t="s">
        <v>257</v>
      </c>
      <c r="AB119" t="s">
        <v>502</v>
      </c>
      <c r="AF119" t="s">
        <v>253</v>
      </c>
      <c r="AG119" t="s">
        <v>498</v>
      </c>
      <c r="AJ119" t="s">
        <v>253</v>
      </c>
      <c r="AK119" t="s">
        <v>717</v>
      </c>
      <c r="AN119" s="12" t="s">
        <v>231</v>
      </c>
      <c r="AO119" s="12">
        <v>167323743</v>
      </c>
    </row>
    <row r="120" spans="21:41" x14ac:dyDescent="0.2">
      <c r="U120" t="s">
        <v>253</v>
      </c>
      <c r="V120" t="s">
        <v>493</v>
      </c>
      <c r="W120" t="s">
        <v>498</v>
      </c>
      <c r="Z120" t="s">
        <v>254</v>
      </c>
      <c r="AA120" t="s">
        <v>253</v>
      </c>
      <c r="AB120" t="s">
        <v>502</v>
      </c>
      <c r="AF120" t="s">
        <v>256</v>
      </c>
      <c r="AG120" t="s">
        <v>857</v>
      </c>
      <c r="AJ120" t="s">
        <v>256</v>
      </c>
      <c r="AK120" t="s">
        <v>716</v>
      </c>
      <c r="AN120" s="12" t="s">
        <v>234</v>
      </c>
      <c r="AO120" s="12">
        <v>0</v>
      </c>
    </row>
    <row r="121" spans="21:41" x14ac:dyDescent="0.2">
      <c r="U121" t="s">
        <v>256</v>
      </c>
      <c r="V121" t="s">
        <v>493</v>
      </c>
      <c r="W121" t="s">
        <v>498</v>
      </c>
      <c r="Z121" t="s">
        <v>254</v>
      </c>
      <c r="AA121" t="s">
        <v>256</v>
      </c>
      <c r="AB121" t="s">
        <v>502</v>
      </c>
      <c r="AF121" t="s">
        <v>257</v>
      </c>
      <c r="AG121" t="s">
        <v>858</v>
      </c>
      <c r="AJ121" t="s">
        <v>257</v>
      </c>
      <c r="AK121" t="s">
        <v>715</v>
      </c>
      <c r="AN121" s="12" t="s">
        <v>237</v>
      </c>
      <c r="AO121" s="12">
        <v>0</v>
      </c>
    </row>
    <row r="122" spans="21:41" x14ac:dyDescent="0.2">
      <c r="U122" t="s">
        <v>225</v>
      </c>
      <c r="V122" t="s">
        <v>493</v>
      </c>
      <c r="W122" t="s">
        <v>498</v>
      </c>
      <c r="Z122" t="s">
        <v>226</v>
      </c>
      <c r="AA122" t="s">
        <v>225</v>
      </c>
      <c r="AB122" t="s">
        <v>499</v>
      </c>
      <c r="AC122" t="s">
        <v>562</v>
      </c>
      <c r="AF122" t="s">
        <v>225</v>
      </c>
      <c r="AG122" t="s">
        <v>498</v>
      </c>
      <c r="AJ122" t="s">
        <v>225</v>
      </c>
      <c r="AK122" t="s">
        <v>718</v>
      </c>
      <c r="AN122" s="12" t="s">
        <v>238</v>
      </c>
      <c r="AO122" s="12">
        <v>0</v>
      </c>
    </row>
    <row r="123" spans="21:41" x14ac:dyDescent="0.2">
      <c r="U123" t="s">
        <v>242</v>
      </c>
      <c r="V123" t="s">
        <v>493</v>
      </c>
      <c r="W123" t="s">
        <v>498</v>
      </c>
      <c r="Z123" t="s">
        <v>243</v>
      </c>
      <c r="AA123" t="s">
        <v>242</v>
      </c>
      <c r="AB123" t="s">
        <v>523</v>
      </c>
      <c r="AC123" t="s">
        <v>563</v>
      </c>
      <c r="AF123" t="s">
        <v>242</v>
      </c>
      <c r="AG123" t="s">
        <v>871</v>
      </c>
      <c r="AJ123" t="s">
        <v>242</v>
      </c>
      <c r="AK123" t="s">
        <v>731</v>
      </c>
      <c r="AN123" s="12" t="s">
        <v>239</v>
      </c>
      <c r="AO123" s="12">
        <v>8254889.2800000003</v>
      </c>
    </row>
    <row r="124" spans="21:41" x14ac:dyDescent="0.2">
      <c r="U124" t="s">
        <v>245</v>
      </c>
      <c r="V124" t="s">
        <v>493</v>
      </c>
      <c r="W124" t="s">
        <v>498</v>
      </c>
      <c r="Z124" t="s">
        <v>246</v>
      </c>
      <c r="AA124" t="s">
        <v>245</v>
      </c>
      <c r="AB124" t="s">
        <v>502</v>
      </c>
      <c r="AC124" t="s">
        <v>588</v>
      </c>
      <c r="AF124" t="s">
        <v>245</v>
      </c>
      <c r="AG124" t="s">
        <v>498</v>
      </c>
      <c r="AJ124" t="s">
        <v>245</v>
      </c>
      <c r="AK124" t="s">
        <v>719</v>
      </c>
      <c r="AN124" s="12" t="s">
        <v>240</v>
      </c>
      <c r="AO124" s="12">
        <v>0</v>
      </c>
    </row>
    <row r="125" spans="21:41" x14ac:dyDescent="0.2">
      <c r="U125" t="s">
        <v>251</v>
      </c>
      <c r="V125" t="s">
        <v>493</v>
      </c>
      <c r="W125" t="s">
        <v>498</v>
      </c>
      <c r="Z125" t="s">
        <v>249</v>
      </c>
      <c r="AA125" t="s">
        <v>251</v>
      </c>
      <c r="AB125" t="s">
        <v>502</v>
      </c>
      <c r="AC125" t="s">
        <v>591</v>
      </c>
      <c r="AF125" t="s">
        <v>248</v>
      </c>
      <c r="AG125" t="s">
        <v>859</v>
      </c>
      <c r="AJ125" t="s">
        <v>248</v>
      </c>
      <c r="AK125" t="s">
        <v>498</v>
      </c>
      <c r="AN125" s="12" t="s">
        <v>241</v>
      </c>
      <c r="AO125" s="12">
        <v>4063414.63</v>
      </c>
    </row>
    <row r="126" spans="21:41" x14ac:dyDescent="0.2">
      <c r="U126" t="s">
        <v>252</v>
      </c>
      <c r="V126" t="s">
        <v>493</v>
      </c>
      <c r="W126" t="s">
        <v>498</v>
      </c>
      <c r="Z126" t="s">
        <v>249</v>
      </c>
      <c r="AA126" t="s">
        <v>252</v>
      </c>
      <c r="AB126" t="s">
        <v>502</v>
      </c>
      <c r="AC126" t="s">
        <v>552</v>
      </c>
      <c r="AF126" t="s">
        <v>251</v>
      </c>
      <c r="AG126" t="s">
        <v>860</v>
      </c>
      <c r="AJ126" t="s">
        <v>251</v>
      </c>
      <c r="AK126" t="s">
        <v>720</v>
      </c>
      <c r="AN126" s="12" t="s">
        <v>242</v>
      </c>
      <c r="AO126" s="12">
        <v>0</v>
      </c>
    </row>
    <row r="127" spans="21:41" x14ac:dyDescent="0.2">
      <c r="U127" t="s">
        <v>248</v>
      </c>
      <c r="V127" t="s">
        <v>493</v>
      </c>
      <c r="W127" t="s">
        <v>498</v>
      </c>
      <c r="Z127" t="s">
        <v>249</v>
      </c>
      <c r="AA127" t="s">
        <v>248</v>
      </c>
      <c r="AB127" t="s">
        <v>528</v>
      </c>
      <c r="AC127" t="s">
        <v>23</v>
      </c>
      <c r="AD127" t="s">
        <v>529</v>
      </c>
      <c r="AF127" t="s">
        <v>252</v>
      </c>
      <c r="AG127" t="s">
        <v>917</v>
      </c>
      <c r="AJ127" t="s">
        <v>252</v>
      </c>
      <c r="AK127" t="s">
        <v>720</v>
      </c>
      <c r="AN127" s="12" t="s">
        <v>245</v>
      </c>
      <c r="AO127" s="12">
        <v>0</v>
      </c>
    </row>
    <row r="128" spans="21:41" x14ac:dyDescent="0.2">
      <c r="U128" t="s">
        <v>258</v>
      </c>
      <c r="V128" t="s">
        <v>493</v>
      </c>
      <c r="W128" t="s">
        <v>498</v>
      </c>
      <c r="Z128" t="s">
        <v>259</v>
      </c>
      <c r="AA128" t="s">
        <v>258</v>
      </c>
      <c r="AB128" t="s">
        <v>528</v>
      </c>
      <c r="AC128" t="s">
        <v>564</v>
      </c>
      <c r="AF128" t="s">
        <v>258</v>
      </c>
      <c r="AG128" t="s">
        <v>861</v>
      </c>
      <c r="AJ128" t="s">
        <v>258</v>
      </c>
      <c r="AK128" t="s">
        <v>498</v>
      </c>
      <c r="AN128" s="12" t="s">
        <v>248</v>
      </c>
      <c r="AO128" s="12">
        <v>563051.65899999999</v>
      </c>
    </row>
    <row r="129" spans="21:41" x14ac:dyDescent="0.2">
      <c r="U129" t="s">
        <v>261</v>
      </c>
      <c r="V129" t="s">
        <v>493</v>
      </c>
      <c r="W129" t="s">
        <v>498</v>
      </c>
      <c r="Z129" t="s">
        <v>262</v>
      </c>
      <c r="AA129" t="s">
        <v>261</v>
      </c>
      <c r="AB129" t="s">
        <v>487</v>
      </c>
      <c r="AF129" t="s">
        <v>261</v>
      </c>
      <c r="AG129" t="s">
        <v>498</v>
      </c>
      <c r="AJ129" t="s">
        <v>261</v>
      </c>
      <c r="AK129" t="s">
        <v>754</v>
      </c>
      <c r="AN129" s="12" t="s">
        <v>251</v>
      </c>
      <c r="AO129" s="12">
        <v>66627.779699999999</v>
      </c>
    </row>
    <row r="130" spans="21:41" x14ac:dyDescent="0.2">
      <c r="U130" t="s">
        <v>264</v>
      </c>
      <c r="V130" t="s">
        <v>493</v>
      </c>
      <c r="W130" t="s">
        <v>498</v>
      </c>
      <c r="Z130" t="s">
        <v>265</v>
      </c>
      <c r="AA130" t="s">
        <v>264</v>
      </c>
      <c r="AB130" t="s">
        <v>510</v>
      </c>
      <c r="AC130" t="s">
        <v>570</v>
      </c>
      <c r="AF130" t="s">
        <v>264</v>
      </c>
      <c r="AG130" t="s">
        <v>862</v>
      </c>
      <c r="AJ130" t="s">
        <v>264</v>
      </c>
      <c r="AK130" t="s">
        <v>721</v>
      </c>
      <c r="AN130" s="12" t="s">
        <v>252</v>
      </c>
      <c r="AO130" s="12">
        <v>2815258.3</v>
      </c>
    </row>
    <row r="131" spans="21:41" x14ac:dyDescent="0.2">
      <c r="U131" t="s">
        <v>267</v>
      </c>
      <c r="V131" t="s">
        <v>493</v>
      </c>
      <c r="W131" t="s">
        <v>498</v>
      </c>
      <c r="Z131" t="s">
        <v>265</v>
      </c>
      <c r="AA131" t="s">
        <v>267</v>
      </c>
      <c r="AB131" t="s">
        <v>510</v>
      </c>
      <c r="AC131" t="s">
        <v>570</v>
      </c>
      <c r="AF131" t="s">
        <v>267</v>
      </c>
      <c r="AG131" t="s">
        <v>863</v>
      </c>
      <c r="AJ131" t="s">
        <v>267</v>
      </c>
      <c r="AK131" t="s">
        <v>722</v>
      </c>
      <c r="AN131" s="12" t="s">
        <v>253</v>
      </c>
      <c r="AO131" s="12">
        <v>740425.89300000004</v>
      </c>
    </row>
    <row r="132" spans="21:41" x14ac:dyDescent="0.2">
      <c r="U132" t="s">
        <v>271</v>
      </c>
      <c r="V132" t="s">
        <v>493</v>
      </c>
      <c r="W132" t="s">
        <v>498</v>
      </c>
      <c r="Z132" t="s">
        <v>272</v>
      </c>
      <c r="AA132" t="s">
        <v>271</v>
      </c>
      <c r="AB132" t="s">
        <v>502</v>
      </c>
      <c r="AC132" t="s">
        <v>570</v>
      </c>
      <c r="AF132" t="s">
        <v>271</v>
      </c>
      <c r="AG132" t="s">
        <v>498</v>
      </c>
      <c r="AJ132" t="s">
        <v>271</v>
      </c>
      <c r="AK132" t="s">
        <v>498</v>
      </c>
      <c r="AN132" s="12" t="s">
        <v>256</v>
      </c>
      <c r="AO132" s="12">
        <v>3319237.99</v>
      </c>
    </row>
    <row r="133" spans="21:41" x14ac:dyDescent="0.2">
      <c r="U133" t="s">
        <v>7</v>
      </c>
      <c r="V133" t="s">
        <v>493</v>
      </c>
      <c r="W133" t="s">
        <v>498</v>
      </c>
      <c r="Z133" t="s">
        <v>1</v>
      </c>
      <c r="AA133" t="s">
        <v>7</v>
      </c>
      <c r="AB133" t="s">
        <v>502</v>
      </c>
      <c r="AC133" t="s">
        <v>592</v>
      </c>
      <c r="AF133" t="s">
        <v>0</v>
      </c>
      <c r="AG133" t="s">
        <v>782</v>
      </c>
      <c r="AJ133" t="s">
        <v>0</v>
      </c>
      <c r="AK133" t="s">
        <v>498</v>
      </c>
      <c r="AN133" s="12" t="s">
        <v>257</v>
      </c>
      <c r="AO133" s="12">
        <v>484319.67599999998</v>
      </c>
    </row>
    <row r="134" spans="21:41" x14ac:dyDescent="0.2">
      <c r="U134" t="s">
        <v>10</v>
      </c>
      <c r="V134" t="s">
        <v>493</v>
      </c>
      <c r="W134" t="s">
        <v>498</v>
      </c>
      <c r="Z134" t="s">
        <v>1</v>
      </c>
      <c r="AA134" t="s">
        <v>10</v>
      </c>
      <c r="AB134" t="s">
        <v>502</v>
      </c>
      <c r="AC134" s="13" t="s">
        <v>593</v>
      </c>
      <c r="AF134" t="s">
        <v>7</v>
      </c>
      <c r="AG134" t="s">
        <v>911</v>
      </c>
      <c r="AJ134" t="s">
        <v>7</v>
      </c>
      <c r="AK134" t="s">
        <v>727</v>
      </c>
      <c r="AN134" s="12" t="s">
        <v>258</v>
      </c>
      <c r="AO134" s="12">
        <v>293072.72700000001</v>
      </c>
    </row>
    <row r="135" spans="21:41" x14ac:dyDescent="0.2">
      <c r="U135" t="s">
        <v>107</v>
      </c>
      <c r="V135" t="s">
        <v>493</v>
      </c>
      <c r="W135" t="s">
        <v>498</v>
      </c>
      <c r="Z135" t="s">
        <v>1</v>
      </c>
      <c r="AA135" t="s">
        <v>107</v>
      </c>
      <c r="AB135" t="s">
        <v>502</v>
      </c>
      <c r="AC135" t="s">
        <v>592</v>
      </c>
      <c r="AF135" t="s">
        <v>10</v>
      </c>
      <c r="AG135" t="s">
        <v>783</v>
      </c>
      <c r="AJ135" t="s">
        <v>10</v>
      </c>
      <c r="AK135" t="s">
        <v>726</v>
      </c>
      <c r="AN135" s="12" t="s">
        <v>261</v>
      </c>
      <c r="AO135" s="12">
        <v>26552265.899999999</v>
      </c>
    </row>
    <row r="136" spans="21:41" x14ac:dyDescent="0.2">
      <c r="U136" t="s">
        <v>268</v>
      </c>
      <c r="V136" t="s">
        <v>484</v>
      </c>
      <c r="W136" t="s">
        <v>512</v>
      </c>
      <c r="Z136" t="s">
        <v>1</v>
      </c>
      <c r="AA136" t="s">
        <v>268</v>
      </c>
      <c r="AB136" t="s">
        <v>502</v>
      </c>
      <c r="AF136" t="s">
        <v>105</v>
      </c>
      <c r="AG136" t="s">
        <v>919</v>
      </c>
      <c r="AJ136" t="s">
        <v>105</v>
      </c>
      <c r="AK136" t="s">
        <v>498</v>
      </c>
      <c r="AN136" s="12" t="s">
        <v>264</v>
      </c>
      <c r="AO136" s="12">
        <v>42980.2016</v>
      </c>
    </row>
    <row r="137" spans="21:41" x14ac:dyDescent="0.2">
      <c r="U137" t="s">
        <v>270</v>
      </c>
      <c r="V137" t="s">
        <v>493</v>
      </c>
      <c r="W137" t="s">
        <v>498</v>
      </c>
      <c r="Z137" t="s">
        <v>1</v>
      </c>
      <c r="AA137" t="s">
        <v>270</v>
      </c>
      <c r="AB137" t="s">
        <v>502</v>
      </c>
      <c r="AC137" t="s">
        <v>594</v>
      </c>
      <c r="AF137" t="s">
        <v>107</v>
      </c>
      <c r="AG137" t="s">
        <v>918</v>
      </c>
      <c r="AJ137" t="s">
        <v>107</v>
      </c>
      <c r="AK137" t="s">
        <v>728</v>
      </c>
      <c r="AN137" s="12" t="s">
        <v>267</v>
      </c>
      <c r="AO137" s="12">
        <v>201081.41500000001</v>
      </c>
    </row>
    <row r="138" spans="21:41" x14ac:dyDescent="0.2">
      <c r="U138" t="s">
        <v>0</v>
      </c>
      <c r="V138" t="s">
        <v>493</v>
      </c>
      <c r="W138" t="s">
        <v>498</v>
      </c>
      <c r="Z138" t="s">
        <v>1</v>
      </c>
      <c r="AA138" t="s">
        <v>0</v>
      </c>
      <c r="AB138" t="s">
        <v>528</v>
      </c>
      <c r="AC138" t="s">
        <v>526</v>
      </c>
      <c r="AD138" t="s">
        <v>529</v>
      </c>
      <c r="AF138" t="s">
        <v>268</v>
      </c>
      <c r="AG138" t="s">
        <v>864</v>
      </c>
      <c r="AJ138" t="s">
        <v>268</v>
      </c>
      <c r="AK138" t="s">
        <v>724</v>
      </c>
      <c r="AN138" s="12" t="s">
        <v>268</v>
      </c>
      <c r="AO138" s="12">
        <v>22783270.100000001</v>
      </c>
    </row>
    <row r="139" spans="21:41" x14ac:dyDescent="0.2">
      <c r="U139" t="s">
        <v>105</v>
      </c>
      <c r="V139" t="s">
        <v>493</v>
      </c>
      <c r="W139" t="s">
        <v>498</v>
      </c>
      <c r="Z139" t="s">
        <v>1</v>
      </c>
      <c r="AA139" t="s">
        <v>105</v>
      </c>
      <c r="AB139" t="s">
        <v>528</v>
      </c>
      <c r="AC139" t="s">
        <v>526</v>
      </c>
      <c r="AD139" t="s">
        <v>529</v>
      </c>
      <c r="AF139" t="s">
        <v>270</v>
      </c>
      <c r="AG139" t="s">
        <v>498</v>
      </c>
      <c r="AJ139" t="s">
        <v>270</v>
      </c>
      <c r="AK139" t="s">
        <v>725</v>
      </c>
      <c r="AN139" s="12" t="s">
        <v>270</v>
      </c>
      <c r="AO139" s="12">
        <v>2303501.9</v>
      </c>
    </row>
    <row r="140" spans="21:41" x14ac:dyDescent="0.2">
      <c r="U140" t="s">
        <v>277</v>
      </c>
      <c r="V140" t="s">
        <v>493</v>
      </c>
      <c r="W140" t="s">
        <v>498</v>
      </c>
      <c r="Z140" t="s">
        <v>275</v>
      </c>
      <c r="AA140" t="s">
        <v>277</v>
      </c>
      <c r="AB140" t="s">
        <v>502</v>
      </c>
      <c r="AC140" t="s">
        <v>570</v>
      </c>
      <c r="AF140" t="s">
        <v>274</v>
      </c>
      <c r="AG140" t="s">
        <v>921</v>
      </c>
      <c r="AJ140" t="s">
        <v>274</v>
      </c>
      <c r="AK140" t="s">
        <v>498</v>
      </c>
      <c r="AN140" s="12" t="s">
        <v>271</v>
      </c>
      <c r="AO140" s="12">
        <v>206659.967</v>
      </c>
    </row>
    <row r="141" spans="21:41" x14ac:dyDescent="0.2">
      <c r="U141" t="s">
        <v>274</v>
      </c>
      <c r="V141" t="s">
        <v>493</v>
      </c>
      <c r="W141" t="s">
        <v>498</v>
      </c>
      <c r="Z141" t="s">
        <v>275</v>
      </c>
      <c r="AA141" t="s">
        <v>274</v>
      </c>
      <c r="AB141" t="s">
        <v>502</v>
      </c>
      <c r="AC141" t="s">
        <v>570</v>
      </c>
      <c r="AF141" t="s">
        <v>277</v>
      </c>
      <c r="AG141" t="s">
        <v>920</v>
      </c>
      <c r="AJ141" t="s">
        <v>277</v>
      </c>
      <c r="AK141" t="s">
        <v>498</v>
      </c>
      <c r="AN141" s="12" t="s">
        <v>274</v>
      </c>
      <c r="AO141" s="12">
        <v>928068.071</v>
      </c>
    </row>
    <row r="142" spans="21:41" x14ac:dyDescent="0.2">
      <c r="U142" t="s">
        <v>286</v>
      </c>
      <c r="V142" t="s">
        <v>493</v>
      </c>
      <c r="W142" t="s">
        <v>498</v>
      </c>
      <c r="Z142" t="s">
        <v>284</v>
      </c>
      <c r="AA142" t="s">
        <v>286</v>
      </c>
      <c r="AB142" t="s">
        <v>487</v>
      </c>
      <c r="AC142" t="s">
        <v>598</v>
      </c>
      <c r="AF142" t="s">
        <v>283</v>
      </c>
      <c r="AG142" t="s">
        <v>865</v>
      </c>
      <c r="AJ142" t="s">
        <v>283</v>
      </c>
      <c r="AK142" t="s">
        <v>729</v>
      </c>
      <c r="AN142" s="12" t="s">
        <v>277</v>
      </c>
      <c r="AO142" s="12">
        <v>138195.929</v>
      </c>
    </row>
    <row r="143" spans="21:41" x14ac:dyDescent="0.2">
      <c r="U143" t="s">
        <v>283</v>
      </c>
      <c r="V143" t="s">
        <v>493</v>
      </c>
      <c r="W143" t="s">
        <v>498</v>
      </c>
      <c r="Z143" t="s">
        <v>284</v>
      </c>
      <c r="AA143" t="s">
        <v>283</v>
      </c>
      <c r="AB143" t="s">
        <v>487</v>
      </c>
      <c r="AC143" t="s">
        <v>597</v>
      </c>
      <c r="AF143" t="s">
        <v>286</v>
      </c>
      <c r="AG143" t="s">
        <v>866</v>
      </c>
      <c r="AJ143" t="s">
        <v>286</v>
      </c>
      <c r="AK143" t="s">
        <v>498</v>
      </c>
      <c r="AN143" s="12" t="s">
        <v>278</v>
      </c>
      <c r="AO143" s="12">
        <v>8518222.2200000007</v>
      </c>
    </row>
    <row r="144" spans="21:41" x14ac:dyDescent="0.2">
      <c r="U144" t="s">
        <v>293</v>
      </c>
      <c r="V144" t="s">
        <v>493</v>
      </c>
      <c r="W144" t="s">
        <v>498</v>
      </c>
      <c r="Z144" t="s">
        <v>291</v>
      </c>
      <c r="AA144" t="s">
        <v>293</v>
      </c>
      <c r="AB144" t="s">
        <v>502</v>
      </c>
      <c r="AC144" t="s">
        <v>570</v>
      </c>
      <c r="AF144" t="s">
        <v>290</v>
      </c>
      <c r="AG144" t="s">
        <v>868</v>
      </c>
      <c r="AJ144" t="s">
        <v>290</v>
      </c>
      <c r="AK144" t="s">
        <v>498</v>
      </c>
      <c r="AN144" s="12" t="s">
        <v>280</v>
      </c>
      <c r="AO144" s="12">
        <v>0</v>
      </c>
    </row>
    <row r="145" spans="21:41" x14ac:dyDescent="0.2">
      <c r="U145" t="s">
        <v>290</v>
      </c>
      <c r="V145" t="s">
        <v>493</v>
      </c>
      <c r="W145" t="s">
        <v>498</v>
      </c>
      <c r="Z145" t="s">
        <v>291</v>
      </c>
      <c r="AA145" t="s">
        <v>290</v>
      </c>
      <c r="AB145" t="s">
        <v>502</v>
      </c>
      <c r="AC145" t="s">
        <v>570</v>
      </c>
      <c r="AF145" t="s">
        <v>293</v>
      </c>
      <c r="AG145" t="s">
        <v>867</v>
      </c>
      <c r="AJ145" t="s">
        <v>293</v>
      </c>
      <c r="AK145" t="s">
        <v>498</v>
      </c>
      <c r="AN145" s="12" t="s">
        <v>283</v>
      </c>
      <c r="AO145" s="12">
        <v>4109176.65</v>
      </c>
    </row>
    <row r="146" spans="21:41" x14ac:dyDescent="0.2">
      <c r="U146" t="s">
        <v>287</v>
      </c>
      <c r="V146" t="s">
        <v>493</v>
      </c>
      <c r="W146" t="s">
        <v>498</v>
      </c>
      <c r="Z146" t="s">
        <v>288</v>
      </c>
      <c r="AA146" t="s">
        <v>287</v>
      </c>
      <c r="AB146" t="s">
        <v>502</v>
      </c>
      <c r="AC146" s="12" t="s">
        <v>570</v>
      </c>
      <c r="AF146" t="s">
        <v>287</v>
      </c>
      <c r="AG146" t="s">
        <v>498</v>
      </c>
      <c r="AJ146" t="s">
        <v>287</v>
      </c>
      <c r="AK146" t="s">
        <v>730</v>
      </c>
      <c r="AN146" s="12" t="s">
        <v>286</v>
      </c>
      <c r="AO146" s="12">
        <v>1261313.6200000001</v>
      </c>
    </row>
    <row r="147" spans="21:41" x14ac:dyDescent="0.2">
      <c r="U147" t="s">
        <v>119</v>
      </c>
      <c r="V147" t="s">
        <v>493</v>
      </c>
      <c r="W147" t="s">
        <v>498</v>
      </c>
      <c r="Z147" t="s">
        <v>120</v>
      </c>
      <c r="AA147" t="s">
        <v>119</v>
      </c>
      <c r="AB147" t="s">
        <v>528</v>
      </c>
      <c r="AC147" t="s">
        <v>599</v>
      </c>
      <c r="AF147" t="s">
        <v>119</v>
      </c>
      <c r="AG147" t="s">
        <v>498</v>
      </c>
      <c r="AJ147" t="s">
        <v>119</v>
      </c>
      <c r="AK147" t="s">
        <v>498</v>
      </c>
      <c r="AN147" s="12" t="s">
        <v>287</v>
      </c>
      <c r="AO147" s="12">
        <v>1141067.3</v>
      </c>
    </row>
    <row r="148" spans="21:41" x14ac:dyDescent="0.2">
      <c r="U148" t="s">
        <v>117</v>
      </c>
      <c r="V148" t="s">
        <v>493</v>
      </c>
      <c r="W148" t="s">
        <v>498</v>
      </c>
      <c r="Z148" t="s">
        <v>118</v>
      </c>
      <c r="AA148" t="s">
        <v>117</v>
      </c>
      <c r="AB148" t="s">
        <v>528</v>
      </c>
      <c r="AC148" t="s">
        <v>526</v>
      </c>
      <c r="AD148" t="s">
        <v>529</v>
      </c>
      <c r="AF148" t="s">
        <v>117</v>
      </c>
      <c r="AG148" t="s">
        <v>498</v>
      </c>
      <c r="AJ148" t="s">
        <v>117</v>
      </c>
      <c r="AK148" t="s">
        <v>498</v>
      </c>
      <c r="AN148" s="12" t="s">
        <v>290</v>
      </c>
      <c r="AO148" s="12">
        <v>399531.80499999999</v>
      </c>
    </row>
    <row r="149" spans="21:41" x14ac:dyDescent="0.2">
      <c r="U149" t="s">
        <v>294</v>
      </c>
      <c r="V149" t="s">
        <v>488</v>
      </c>
      <c r="W149" t="s">
        <v>513</v>
      </c>
      <c r="Z149" t="s">
        <v>295</v>
      </c>
      <c r="AA149" t="s">
        <v>294</v>
      </c>
      <c r="AB149" t="s">
        <v>510</v>
      </c>
      <c r="AC149" t="s">
        <v>570</v>
      </c>
      <c r="AF149" t="s">
        <v>294</v>
      </c>
      <c r="AG149" t="s">
        <v>870</v>
      </c>
      <c r="AJ149" t="s">
        <v>294</v>
      </c>
      <c r="AK149" t="s">
        <v>295</v>
      </c>
      <c r="AN149" s="12" t="s">
        <v>293</v>
      </c>
      <c r="AO149" s="12">
        <v>269496.26400000002</v>
      </c>
    </row>
    <row r="150" spans="21:41" x14ac:dyDescent="0.2">
      <c r="U150" t="s">
        <v>303</v>
      </c>
      <c r="V150" t="s">
        <v>493</v>
      </c>
      <c r="W150" t="s">
        <v>498</v>
      </c>
      <c r="Z150" t="s">
        <v>304</v>
      </c>
      <c r="AA150" t="s">
        <v>303</v>
      </c>
      <c r="AB150" t="s">
        <v>499</v>
      </c>
      <c r="AC150" t="s">
        <v>549</v>
      </c>
      <c r="AF150" t="s">
        <v>303</v>
      </c>
      <c r="AG150" t="s">
        <v>498</v>
      </c>
      <c r="AJ150" t="s">
        <v>303</v>
      </c>
      <c r="AK150" t="s">
        <v>674</v>
      </c>
      <c r="AN150" s="12" t="s">
        <v>294</v>
      </c>
      <c r="AO150" s="12">
        <v>18837564.199999999</v>
      </c>
    </row>
    <row r="151" spans="21:41" x14ac:dyDescent="0.2">
      <c r="U151" t="s">
        <v>306</v>
      </c>
      <c r="V151" t="s">
        <v>493</v>
      </c>
      <c r="W151" t="s">
        <v>498</v>
      </c>
      <c r="Z151" t="s">
        <v>304</v>
      </c>
      <c r="AA151" t="s">
        <v>306</v>
      </c>
      <c r="AB151" t="s">
        <v>496</v>
      </c>
      <c r="AC151" t="s">
        <v>550</v>
      </c>
      <c r="AF151" t="s">
        <v>306</v>
      </c>
      <c r="AG151" t="s">
        <v>498</v>
      </c>
      <c r="AJ151" t="s">
        <v>306</v>
      </c>
      <c r="AK151" t="s">
        <v>498</v>
      </c>
      <c r="AN151" s="12" t="s">
        <v>297</v>
      </c>
      <c r="AO151" s="12">
        <v>1892.2633599999999</v>
      </c>
    </row>
    <row r="152" spans="21:41" x14ac:dyDescent="0.2">
      <c r="U152" t="s">
        <v>308</v>
      </c>
      <c r="V152" t="s">
        <v>493</v>
      </c>
      <c r="W152" t="s">
        <v>498</v>
      </c>
      <c r="Z152" t="s">
        <v>304</v>
      </c>
      <c r="AA152" t="s">
        <v>308</v>
      </c>
      <c r="AB152" t="s">
        <v>496</v>
      </c>
      <c r="AF152" t="s">
        <v>308</v>
      </c>
      <c r="AG152" t="s">
        <v>498</v>
      </c>
      <c r="AJ152" t="s">
        <v>308</v>
      </c>
      <c r="AK152" t="s">
        <v>498</v>
      </c>
      <c r="AN152" s="12" t="s">
        <v>300</v>
      </c>
      <c r="AO152" s="12">
        <v>124889.382</v>
      </c>
    </row>
    <row r="153" spans="21:41" x14ac:dyDescent="0.2">
      <c r="U153" t="s">
        <v>380</v>
      </c>
      <c r="V153" t="s">
        <v>493</v>
      </c>
      <c r="W153" t="s">
        <v>498</v>
      </c>
      <c r="Z153" t="s">
        <v>304</v>
      </c>
      <c r="AA153" t="s">
        <v>380</v>
      </c>
      <c r="AB153" t="s">
        <v>496</v>
      </c>
      <c r="AC153" t="s">
        <v>551</v>
      </c>
      <c r="AF153" t="s">
        <v>380</v>
      </c>
      <c r="AG153" t="s">
        <v>498</v>
      </c>
      <c r="AJ153" t="s">
        <v>380</v>
      </c>
      <c r="AK153" t="s">
        <v>733</v>
      </c>
      <c r="AN153" s="12" t="s">
        <v>301</v>
      </c>
      <c r="AO153" s="12">
        <v>62444.690999999999</v>
      </c>
    </row>
    <row r="154" spans="21:41" x14ac:dyDescent="0.2">
      <c r="U154" t="s">
        <v>312</v>
      </c>
      <c r="V154" t="s">
        <v>484</v>
      </c>
      <c r="W154" t="s">
        <v>504</v>
      </c>
      <c r="Z154" t="s">
        <v>310</v>
      </c>
      <c r="AA154" t="s">
        <v>312</v>
      </c>
      <c r="AB154" t="s">
        <v>496</v>
      </c>
      <c r="AF154" t="s">
        <v>309</v>
      </c>
      <c r="AG154" t="s">
        <v>872</v>
      </c>
      <c r="AJ154" t="s">
        <v>309</v>
      </c>
      <c r="AK154" t="s">
        <v>498</v>
      </c>
      <c r="AN154" s="12" t="s">
        <v>939</v>
      </c>
      <c r="AO154" s="12">
        <v>65050.458700000003</v>
      </c>
    </row>
    <row r="155" spans="21:41" x14ac:dyDescent="0.2">
      <c r="U155" t="s">
        <v>313</v>
      </c>
      <c r="V155" t="s">
        <v>484</v>
      </c>
      <c r="W155" t="s">
        <v>504</v>
      </c>
      <c r="Z155" t="s">
        <v>310</v>
      </c>
      <c r="AA155" t="s">
        <v>313</v>
      </c>
      <c r="AB155" t="s">
        <v>496</v>
      </c>
      <c r="AF155" t="s">
        <v>312</v>
      </c>
      <c r="AG155" t="s">
        <v>875</v>
      </c>
      <c r="AJ155" t="s">
        <v>312</v>
      </c>
      <c r="AK155" t="s">
        <v>734</v>
      </c>
      <c r="AN155" s="12" t="s">
        <v>303</v>
      </c>
      <c r="AO155" s="12">
        <v>3211531.64</v>
      </c>
    </row>
    <row r="156" spans="21:41" x14ac:dyDescent="0.2">
      <c r="U156" t="s">
        <v>317</v>
      </c>
      <c r="V156" t="s">
        <v>484</v>
      </c>
      <c r="W156" t="s">
        <v>505</v>
      </c>
      <c r="Z156" t="s">
        <v>310</v>
      </c>
      <c r="AA156" t="s">
        <v>317</v>
      </c>
      <c r="AB156" t="s">
        <v>496</v>
      </c>
      <c r="AF156" t="s">
        <v>313</v>
      </c>
      <c r="AG156" t="s">
        <v>876</v>
      </c>
      <c r="AJ156" t="s">
        <v>313</v>
      </c>
      <c r="AK156" t="s">
        <v>735</v>
      </c>
      <c r="AN156" s="12" t="s">
        <v>306</v>
      </c>
      <c r="AO156" s="12">
        <v>1032505.07</v>
      </c>
    </row>
    <row r="157" spans="21:41" x14ac:dyDescent="0.2">
      <c r="U157" t="s">
        <v>319</v>
      </c>
      <c r="V157" t="s">
        <v>493</v>
      </c>
      <c r="W157" t="s">
        <v>498</v>
      </c>
      <c r="Z157" t="s">
        <v>310</v>
      </c>
      <c r="AA157" t="s">
        <v>319</v>
      </c>
      <c r="AB157" t="s">
        <v>496</v>
      </c>
      <c r="AF157" t="s">
        <v>315</v>
      </c>
      <c r="AG157" t="s">
        <v>874</v>
      </c>
      <c r="AJ157" t="s">
        <v>315</v>
      </c>
      <c r="AK157" t="s">
        <v>736</v>
      </c>
      <c r="AN157" s="12" t="s">
        <v>308</v>
      </c>
      <c r="AO157" s="12">
        <v>1823565.94</v>
      </c>
    </row>
    <row r="158" spans="21:41" x14ac:dyDescent="0.2">
      <c r="U158" t="s">
        <v>315</v>
      </c>
      <c r="V158" t="s">
        <v>484</v>
      </c>
      <c r="W158" t="s">
        <v>505</v>
      </c>
      <c r="Z158" t="s">
        <v>310</v>
      </c>
      <c r="AA158" t="s">
        <v>315</v>
      </c>
      <c r="AB158" t="s">
        <v>496</v>
      </c>
      <c r="AF158" t="s">
        <v>317</v>
      </c>
      <c r="AG158" t="s">
        <v>873</v>
      </c>
      <c r="AJ158" t="s">
        <v>317</v>
      </c>
      <c r="AK158" t="s">
        <v>737</v>
      </c>
      <c r="AN158" s="12" t="s">
        <v>309</v>
      </c>
      <c r="AO158" s="12">
        <v>2792242.28</v>
      </c>
    </row>
    <row r="159" spans="21:41" x14ac:dyDescent="0.2">
      <c r="U159" t="s">
        <v>309</v>
      </c>
      <c r="V159" t="s">
        <v>484</v>
      </c>
      <c r="W159" t="s">
        <v>505</v>
      </c>
      <c r="Z159" t="s">
        <v>310</v>
      </c>
      <c r="AA159" t="s">
        <v>309</v>
      </c>
      <c r="AB159" t="s">
        <v>496</v>
      </c>
      <c r="AF159" t="s">
        <v>319</v>
      </c>
      <c r="AG159" t="s">
        <v>922</v>
      </c>
      <c r="AJ159" t="s">
        <v>319</v>
      </c>
      <c r="AK159" t="s">
        <v>732</v>
      </c>
      <c r="AN159" s="12" t="s">
        <v>312</v>
      </c>
      <c r="AO159" s="12">
        <v>4129185.32</v>
      </c>
    </row>
    <row r="160" spans="21:41" x14ac:dyDescent="0.2">
      <c r="U160" t="s">
        <v>321</v>
      </c>
      <c r="V160" t="s">
        <v>493</v>
      </c>
      <c r="W160" t="s">
        <v>498</v>
      </c>
      <c r="Z160" t="s">
        <v>322</v>
      </c>
      <c r="AA160" t="s">
        <v>321</v>
      </c>
      <c r="AB160" t="s">
        <v>502</v>
      </c>
      <c r="AC160" t="s">
        <v>570</v>
      </c>
      <c r="AF160" t="s">
        <v>321</v>
      </c>
      <c r="AG160" t="s">
        <v>934</v>
      </c>
      <c r="AJ160" t="s">
        <v>321</v>
      </c>
      <c r="AK160" t="s">
        <v>498</v>
      </c>
      <c r="AN160" s="12" t="s">
        <v>313</v>
      </c>
      <c r="AO160" s="12">
        <v>362042.80099999998</v>
      </c>
    </row>
    <row r="161" spans="21:41" x14ac:dyDescent="0.2">
      <c r="U161" t="s">
        <v>335</v>
      </c>
      <c r="V161" t="s">
        <v>493</v>
      </c>
      <c r="W161" t="s">
        <v>498</v>
      </c>
      <c r="Z161" t="s">
        <v>331</v>
      </c>
      <c r="AA161" t="s">
        <v>335</v>
      </c>
      <c r="AB161" t="s">
        <v>528</v>
      </c>
      <c r="AC161" t="s">
        <v>568</v>
      </c>
      <c r="AD161" t="s">
        <v>565</v>
      </c>
      <c r="AF161" t="s">
        <v>330</v>
      </c>
      <c r="AG161" t="s">
        <v>893</v>
      </c>
      <c r="AJ161" t="s">
        <v>330</v>
      </c>
      <c r="AK161" t="s">
        <v>777</v>
      </c>
      <c r="AN161" s="12" t="s">
        <v>315</v>
      </c>
      <c r="AO161" s="12">
        <v>1153819.1200000001</v>
      </c>
    </row>
    <row r="162" spans="21:41" x14ac:dyDescent="0.2">
      <c r="U162" t="s">
        <v>330</v>
      </c>
      <c r="V162" t="s">
        <v>493</v>
      </c>
      <c r="W162" t="s">
        <v>498</v>
      </c>
      <c r="Z162" t="s">
        <v>331</v>
      </c>
      <c r="AA162" t="s">
        <v>330</v>
      </c>
      <c r="AB162" t="s">
        <v>528</v>
      </c>
      <c r="AC162" t="s">
        <v>566</v>
      </c>
      <c r="AD162" t="s">
        <v>565</v>
      </c>
      <c r="AF162" t="s">
        <v>333</v>
      </c>
      <c r="AG162" t="s">
        <v>888</v>
      </c>
      <c r="AJ162" t="s">
        <v>333</v>
      </c>
      <c r="AK162" t="s">
        <v>777</v>
      </c>
      <c r="AN162" s="12" t="s">
        <v>317</v>
      </c>
      <c r="AO162" s="12">
        <v>12179201.9</v>
      </c>
    </row>
    <row r="163" spans="21:41" x14ac:dyDescent="0.2">
      <c r="U163" t="s">
        <v>334</v>
      </c>
      <c r="V163" t="s">
        <v>493</v>
      </c>
      <c r="W163" t="s">
        <v>498</v>
      </c>
      <c r="Z163" t="s">
        <v>331</v>
      </c>
      <c r="AA163" t="s">
        <v>334</v>
      </c>
      <c r="AB163" t="s">
        <v>502</v>
      </c>
      <c r="AF163" t="s">
        <v>334</v>
      </c>
      <c r="AG163" t="s">
        <v>889</v>
      </c>
      <c r="AJ163" t="s">
        <v>334</v>
      </c>
      <c r="AK163" t="s">
        <v>777</v>
      </c>
      <c r="AN163" s="12" t="s">
        <v>319</v>
      </c>
      <c r="AO163" s="12">
        <v>169226.80499999999</v>
      </c>
    </row>
    <row r="164" spans="21:41" x14ac:dyDescent="0.2">
      <c r="U164" t="s">
        <v>337</v>
      </c>
      <c r="V164" t="s">
        <v>493</v>
      </c>
      <c r="W164" t="s">
        <v>498</v>
      </c>
      <c r="Z164" t="s">
        <v>331</v>
      </c>
      <c r="AA164" t="s">
        <v>337</v>
      </c>
      <c r="AB164" t="s">
        <v>528</v>
      </c>
      <c r="AC164" t="s">
        <v>567</v>
      </c>
      <c r="AD164" t="s">
        <v>565</v>
      </c>
      <c r="AF164" t="s">
        <v>335</v>
      </c>
      <c r="AG164" t="s">
        <v>890</v>
      </c>
      <c r="AJ164" t="s">
        <v>335</v>
      </c>
      <c r="AK164" t="s">
        <v>777</v>
      </c>
      <c r="AN164" s="12" t="s">
        <v>320</v>
      </c>
      <c r="AO164" s="12">
        <v>32630943.399999999</v>
      </c>
    </row>
    <row r="165" spans="21:41" x14ac:dyDescent="0.2">
      <c r="U165" t="s">
        <v>336</v>
      </c>
      <c r="V165" t="s">
        <v>493</v>
      </c>
      <c r="W165" t="s">
        <v>498</v>
      </c>
      <c r="Z165" t="s">
        <v>331</v>
      </c>
      <c r="AA165" t="s">
        <v>336</v>
      </c>
      <c r="AB165" t="s">
        <v>528</v>
      </c>
      <c r="AC165" t="s">
        <v>566</v>
      </c>
      <c r="AD165" t="s">
        <v>565</v>
      </c>
      <c r="AF165" t="s">
        <v>336</v>
      </c>
      <c r="AG165" t="s">
        <v>891</v>
      </c>
      <c r="AJ165" t="s">
        <v>336</v>
      </c>
      <c r="AK165" t="s">
        <v>777</v>
      </c>
      <c r="AN165" s="12" t="s">
        <v>321</v>
      </c>
      <c r="AO165" s="12">
        <v>583212.17599999998</v>
      </c>
    </row>
    <row r="166" spans="21:41" x14ac:dyDescent="0.2">
      <c r="U166" t="s">
        <v>333</v>
      </c>
      <c r="V166" t="s">
        <v>493</v>
      </c>
      <c r="W166" t="s">
        <v>498</v>
      </c>
      <c r="Z166" t="s">
        <v>331</v>
      </c>
      <c r="AA166" t="s">
        <v>333</v>
      </c>
      <c r="AB166" t="s">
        <v>502</v>
      </c>
      <c r="AF166" t="s">
        <v>337</v>
      </c>
      <c r="AG166" t="s">
        <v>892</v>
      </c>
      <c r="AJ166" t="s">
        <v>337</v>
      </c>
      <c r="AK166" t="s">
        <v>777</v>
      </c>
      <c r="AN166" s="12" t="s">
        <v>324</v>
      </c>
      <c r="AO166" s="12">
        <v>2659862.7200000002</v>
      </c>
    </row>
    <row r="167" spans="21:41" x14ac:dyDescent="0.2">
      <c r="U167" t="s">
        <v>324</v>
      </c>
      <c r="V167" t="s">
        <v>493</v>
      </c>
      <c r="W167" t="s">
        <v>498</v>
      </c>
      <c r="Z167" t="s">
        <v>325</v>
      </c>
      <c r="AA167" t="s">
        <v>324</v>
      </c>
      <c r="AB167" t="s">
        <v>502</v>
      </c>
      <c r="AC167" t="s">
        <v>590</v>
      </c>
      <c r="AF167" t="s">
        <v>324</v>
      </c>
      <c r="AG167" t="s">
        <v>878</v>
      </c>
      <c r="AJ167" t="s">
        <v>324</v>
      </c>
      <c r="AK167" t="s">
        <v>739</v>
      </c>
      <c r="AN167" s="12" t="s">
        <v>327</v>
      </c>
      <c r="AO167" s="12">
        <v>1782600.69</v>
      </c>
    </row>
    <row r="168" spans="21:41" x14ac:dyDescent="0.2">
      <c r="U168" t="s">
        <v>327</v>
      </c>
      <c r="V168" t="s">
        <v>493</v>
      </c>
      <c r="W168" t="s">
        <v>498</v>
      </c>
      <c r="Z168" t="s">
        <v>328</v>
      </c>
      <c r="AA168" t="s">
        <v>327</v>
      </c>
      <c r="AB168" t="s">
        <v>502</v>
      </c>
      <c r="AC168" t="s">
        <v>570</v>
      </c>
      <c r="AF168" t="s">
        <v>327</v>
      </c>
      <c r="AG168" t="s">
        <v>498</v>
      </c>
      <c r="AJ168" t="s">
        <v>327</v>
      </c>
      <c r="AK168" t="s">
        <v>498</v>
      </c>
      <c r="AN168" s="12" t="s">
        <v>330</v>
      </c>
      <c r="AO168" s="12">
        <v>559584.10699999996</v>
      </c>
    </row>
    <row r="169" spans="21:41" x14ac:dyDescent="0.2">
      <c r="U169" t="s">
        <v>338</v>
      </c>
      <c r="V169" t="s">
        <v>493</v>
      </c>
      <c r="W169" t="s">
        <v>498</v>
      </c>
      <c r="Z169" t="s">
        <v>339</v>
      </c>
      <c r="AA169" t="s">
        <v>338</v>
      </c>
      <c r="AB169" t="s">
        <v>528</v>
      </c>
      <c r="AC169" t="s">
        <v>600</v>
      </c>
      <c r="AF169" t="s">
        <v>338</v>
      </c>
      <c r="AG169" t="s">
        <v>879</v>
      </c>
      <c r="AJ169" t="s">
        <v>338</v>
      </c>
      <c r="AK169" t="s">
        <v>498</v>
      </c>
      <c r="AN169" s="12" t="s">
        <v>333</v>
      </c>
      <c r="AO169" s="12">
        <v>209844.04</v>
      </c>
    </row>
    <row r="170" spans="21:41" x14ac:dyDescent="0.2">
      <c r="U170" t="s">
        <v>341</v>
      </c>
      <c r="V170" s="12" t="s">
        <v>493</v>
      </c>
      <c r="W170" s="12" t="s">
        <v>498</v>
      </c>
      <c r="X170" s="12"/>
      <c r="Y170" s="12"/>
      <c r="Z170" t="s">
        <v>339</v>
      </c>
      <c r="AA170" t="s">
        <v>341</v>
      </c>
      <c r="AB170" s="12" t="s">
        <v>528</v>
      </c>
      <c r="AC170" t="s">
        <v>601</v>
      </c>
      <c r="AF170" t="s">
        <v>341</v>
      </c>
      <c r="AG170" t="s">
        <v>880</v>
      </c>
      <c r="AJ170" t="s">
        <v>341</v>
      </c>
      <c r="AK170" t="s">
        <v>498</v>
      </c>
      <c r="AN170" s="12" t="s">
        <v>334</v>
      </c>
      <c r="AO170" s="12">
        <v>1049220.2</v>
      </c>
    </row>
    <row r="171" spans="21:41" x14ac:dyDescent="0.2">
      <c r="U171" t="s">
        <v>350</v>
      </c>
      <c r="V171" s="12" t="s">
        <v>493</v>
      </c>
      <c r="W171" s="12" t="s">
        <v>498</v>
      </c>
      <c r="X171" s="12"/>
      <c r="Y171" s="12"/>
      <c r="Z171" t="s">
        <v>343</v>
      </c>
      <c r="AA171" t="s">
        <v>350</v>
      </c>
      <c r="AB171" t="s">
        <v>487</v>
      </c>
      <c r="AF171" t="s">
        <v>342</v>
      </c>
      <c r="AG171" t="s">
        <v>881</v>
      </c>
      <c r="AJ171" t="s">
        <v>342</v>
      </c>
      <c r="AK171" t="s">
        <v>776</v>
      </c>
      <c r="AN171" s="12" t="s">
        <v>335</v>
      </c>
      <c r="AO171" s="12">
        <v>69948.013399999996</v>
      </c>
    </row>
    <row r="172" spans="21:41" x14ac:dyDescent="0.2">
      <c r="U172" t="s">
        <v>342</v>
      </c>
      <c r="V172" t="s">
        <v>484</v>
      </c>
      <c r="W172" t="s">
        <v>516</v>
      </c>
      <c r="Z172" t="s">
        <v>343</v>
      </c>
      <c r="AA172" t="s">
        <v>342</v>
      </c>
      <c r="AB172" t="s">
        <v>487</v>
      </c>
      <c r="AF172" t="s">
        <v>345</v>
      </c>
      <c r="AG172" t="s">
        <v>882</v>
      </c>
      <c r="AJ172" t="s">
        <v>345</v>
      </c>
      <c r="AK172" t="s">
        <v>776</v>
      </c>
      <c r="AN172" s="12" t="s">
        <v>336</v>
      </c>
      <c r="AO172" s="12">
        <v>69948.013399999996</v>
      </c>
    </row>
    <row r="173" spans="21:41" x14ac:dyDescent="0.2">
      <c r="U173" t="s">
        <v>348</v>
      </c>
      <c r="V173" t="s">
        <v>484</v>
      </c>
      <c r="W173" t="s">
        <v>516</v>
      </c>
      <c r="Z173" t="s">
        <v>343</v>
      </c>
      <c r="AA173" t="s">
        <v>348</v>
      </c>
      <c r="AB173" t="s">
        <v>487</v>
      </c>
      <c r="AF173" t="s">
        <v>346</v>
      </c>
      <c r="AG173" t="s">
        <v>498</v>
      </c>
      <c r="AJ173" t="s">
        <v>346</v>
      </c>
      <c r="AK173" t="s">
        <v>776</v>
      </c>
      <c r="AN173" s="12" t="s">
        <v>337</v>
      </c>
      <c r="AO173" s="12">
        <v>0</v>
      </c>
    </row>
    <row r="174" spans="21:41" x14ac:dyDescent="0.2">
      <c r="U174" t="s">
        <v>345</v>
      </c>
      <c r="V174" t="s">
        <v>484</v>
      </c>
      <c r="W174" t="s">
        <v>516</v>
      </c>
      <c r="Z174" t="s">
        <v>343</v>
      </c>
      <c r="AA174" t="s">
        <v>345</v>
      </c>
      <c r="AB174" t="s">
        <v>487</v>
      </c>
      <c r="AF174" t="s">
        <v>347</v>
      </c>
      <c r="AG174" t="s">
        <v>883</v>
      </c>
      <c r="AJ174" t="s">
        <v>347</v>
      </c>
      <c r="AK174" t="s">
        <v>776</v>
      </c>
      <c r="AN174" s="12" t="s">
        <v>338</v>
      </c>
      <c r="AO174" s="12">
        <v>0</v>
      </c>
    </row>
    <row r="175" spans="21:41" x14ac:dyDescent="0.2">
      <c r="U175" t="s">
        <v>347</v>
      </c>
      <c r="V175" t="s">
        <v>484</v>
      </c>
      <c r="W175" t="s">
        <v>516</v>
      </c>
      <c r="Z175" t="s">
        <v>343</v>
      </c>
      <c r="AA175" t="s">
        <v>347</v>
      </c>
      <c r="AB175" t="s">
        <v>487</v>
      </c>
      <c r="AF175" t="s">
        <v>348</v>
      </c>
      <c r="AG175" t="s">
        <v>884</v>
      </c>
      <c r="AJ175" t="s">
        <v>348</v>
      </c>
      <c r="AK175" t="s">
        <v>776</v>
      </c>
      <c r="AN175" s="12" t="s">
        <v>341</v>
      </c>
      <c r="AO175" s="12">
        <v>895.072993</v>
      </c>
    </row>
    <row r="176" spans="21:41" x14ac:dyDescent="0.2">
      <c r="U176" t="s">
        <v>346</v>
      </c>
      <c r="V176" t="s">
        <v>484</v>
      </c>
      <c r="W176" t="s">
        <v>516</v>
      </c>
      <c r="Z176" t="s">
        <v>343</v>
      </c>
      <c r="AA176" t="s">
        <v>346</v>
      </c>
      <c r="AB176" t="s">
        <v>487</v>
      </c>
      <c r="AF176" t="s">
        <v>349</v>
      </c>
      <c r="AG176" t="s">
        <v>885</v>
      </c>
      <c r="AJ176" t="s">
        <v>349</v>
      </c>
      <c r="AK176" t="s">
        <v>776</v>
      </c>
      <c r="AN176" s="12" t="s">
        <v>342</v>
      </c>
      <c r="AO176" s="12">
        <v>17639465.5</v>
      </c>
    </row>
    <row r="177" spans="21:41" x14ac:dyDescent="0.2">
      <c r="U177" t="s">
        <v>366</v>
      </c>
      <c r="V177" t="s">
        <v>488</v>
      </c>
      <c r="W177" t="s">
        <v>517</v>
      </c>
      <c r="Z177" t="s">
        <v>343</v>
      </c>
      <c r="AA177" t="s">
        <v>366</v>
      </c>
      <c r="AB177" t="s">
        <v>487</v>
      </c>
      <c r="AF177" t="s">
        <v>350</v>
      </c>
      <c r="AG177" t="s">
        <v>498</v>
      </c>
      <c r="AJ177" t="s">
        <v>350</v>
      </c>
      <c r="AK177" t="s">
        <v>751</v>
      </c>
      <c r="AN177" s="12" t="s">
        <v>345</v>
      </c>
      <c r="AO177" s="12">
        <v>62256936.899999999</v>
      </c>
    </row>
    <row r="178" spans="21:41" x14ac:dyDescent="0.2">
      <c r="U178" t="s">
        <v>352</v>
      </c>
      <c r="V178" s="12" t="s">
        <v>493</v>
      </c>
      <c r="W178" s="12" t="s">
        <v>498</v>
      </c>
      <c r="X178" s="12"/>
      <c r="Y178" s="12"/>
      <c r="Z178" t="s">
        <v>343</v>
      </c>
      <c r="AA178" t="s">
        <v>352</v>
      </c>
      <c r="AB178" t="s">
        <v>487</v>
      </c>
      <c r="AF178" t="s">
        <v>351</v>
      </c>
      <c r="AG178" t="s">
        <v>498</v>
      </c>
      <c r="AJ178" t="s">
        <v>351</v>
      </c>
      <c r="AK178" t="s">
        <v>752</v>
      </c>
      <c r="AN178" s="12" t="s">
        <v>346</v>
      </c>
      <c r="AO178" s="12">
        <v>28534429.399999999</v>
      </c>
    </row>
    <row r="179" spans="21:41" x14ac:dyDescent="0.2">
      <c r="U179" t="s">
        <v>351</v>
      </c>
      <c r="V179" s="12" t="s">
        <v>493</v>
      </c>
      <c r="W179" s="12" t="s">
        <v>498</v>
      </c>
      <c r="X179" s="12"/>
      <c r="Y179" s="12"/>
      <c r="Z179" t="s">
        <v>343</v>
      </c>
      <c r="AA179" t="s">
        <v>351</v>
      </c>
      <c r="AB179" t="s">
        <v>487</v>
      </c>
      <c r="AF179" t="s">
        <v>352</v>
      </c>
      <c r="AG179" t="s">
        <v>498</v>
      </c>
      <c r="AJ179" t="s">
        <v>352</v>
      </c>
      <c r="AK179" t="s">
        <v>753</v>
      </c>
      <c r="AN179" s="12" t="s">
        <v>347</v>
      </c>
      <c r="AO179" s="12">
        <v>134890030</v>
      </c>
    </row>
    <row r="180" spans="21:41" x14ac:dyDescent="0.2">
      <c r="U180" t="s">
        <v>353</v>
      </c>
      <c r="V180" s="12" t="s">
        <v>484</v>
      </c>
      <c r="W180" s="12" t="s">
        <v>521</v>
      </c>
      <c r="X180" s="12"/>
      <c r="Y180" s="12"/>
      <c r="Z180" t="s">
        <v>343</v>
      </c>
      <c r="AA180" t="s">
        <v>353</v>
      </c>
      <c r="AB180" t="s">
        <v>487</v>
      </c>
      <c r="AF180" t="s">
        <v>353</v>
      </c>
      <c r="AG180" t="s">
        <v>886</v>
      </c>
      <c r="AJ180" t="s">
        <v>353</v>
      </c>
      <c r="AK180" t="s">
        <v>741</v>
      </c>
      <c r="AN180" s="12" t="s">
        <v>348</v>
      </c>
      <c r="AO180" s="12">
        <v>29053237.199999999</v>
      </c>
    </row>
    <row r="181" spans="21:41" x14ac:dyDescent="0.2">
      <c r="U181" t="s">
        <v>356</v>
      </c>
      <c r="V181" s="12" t="s">
        <v>484</v>
      </c>
      <c r="W181" s="12" t="s">
        <v>521</v>
      </c>
      <c r="X181" s="12"/>
      <c r="Y181" s="12"/>
      <c r="Z181" t="s">
        <v>343</v>
      </c>
      <c r="AA181" t="s">
        <v>356</v>
      </c>
      <c r="AB181" t="s">
        <v>487</v>
      </c>
      <c r="AF181" t="s">
        <v>354</v>
      </c>
      <c r="AG181" t="s">
        <v>886</v>
      </c>
      <c r="AJ181" t="s">
        <v>354</v>
      </c>
      <c r="AK181" t="s">
        <v>742</v>
      </c>
      <c r="AN181" s="12" t="s">
        <v>349</v>
      </c>
      <c r="AO181" s="12">
        <v>1929965.04</v>
      </c>
    </row>
    <row r="182" spans="21:41" x14ac:dyDescent="0.2">
      <c r="U182" t="s">
        <v>360</v>
      </c>
      <c r="V182" s="12" t="s">
        <v>484</v>
      </c>
      <c r="W182" s="12" t="s">
        <v>521</v>
      </c>
      <c r="X182" s="12"/>
      <c r="Y182" s="12"/>
      <c r="Z182" t="s">
        <v>343</v>
      </c>
      <c r="AA182" t="s">
        <v>360</v>
      </c>
      <c r="AB182" t="s">
        <v>487</v>
      </c>
      <c r="AF182" t="s">
        <v>356</v>
      </c>
      <c r="AG182" t="s">
        <v>886</v>
      </c>
      <c r="AJ182" t="s">
        <v>356</v>
      </c>
      <c r="AK182" t="s">
        <v>743</v>
      </c>
      <c r="AN182" s="12" t="s">
        <v>350</v>
      </c>
      <c r="AO182" s="12">
        <v>539560.12</v>
      </c>
    </row>
    <row r="183" spans="21:41" x14ac:dyDescent="0.2">
      <c r="U183" t="s">
        <v>354</v>
      </c>
      <c r="V183" s="12" t="s">
        <v>484</v>
      </c>
      <c r="W183" s="12" t="s">
        <v>521</v>
      </c>
      <c r="X183" s="12"/>
      <c r="Y183" s="12"/>
      <c r="Z183" t="s">
        <v>343</v>
      </c>
      <c r="AA183" t="s">
        <v>354</v>
      </c>
      <c r="AB183" t="s">
        <v>487</v>
      </c>
      <c r="AF183" t="s">
        <v>357</v>
      </c>
      <c r="AG183" t="s">
        <v>886</v>
      </c>
      <c r="AJ183" t="s">
        <v>357</v>
      </c>
      <c r="AK183" t="s">
        <v>744</v>
      </c>
      <c r="AN183" s="12" t="s">
        <v>351</v>
      </c>
      <c r="AO183" s="12">
        <v>6526602.2199999997</v>
      </c>
    </row>
    <row r="184" spans="21:41" x14ac:dyDescent="0.2">
      <c r="U184" t="s">
        <v>357</v>
      </c>
      <c r="V184" s="12" t="s">
        <v>484</v>
      </c>
      <c r="W184" s="12" t="s">
        <v>521</v>
      </c>
      <c r="X184" s="12"/>
      <c r="Y184" s="12"/>
      <c r="Z184" t="s">
        <v>343</v>
      </c>
      <c r="AA184" t="s">
        <v>357</v>
      </c>
      <c r="AB184" t="s">
        <v>487</v>
      </c>
      <c r="AF184" t="s">
        <v>359</v>
      </c>
      <c r="AG184" t="s">
        <v>886</v>
      </c>
      <c r="AJ184" t="s">
        <v>359</v>
      </c>
      <c r="AK184" t="s">
        <v>745</v>
      </c>
      <c r="AN184" s="12" t="s">
        <v>352</v>
      </c>
      <c r="AO184" s="12">
        <v>68814667.599999994</v>
      </c>
    </row>
    <row r="185" spans="21:41" x14ac:dyDescent="0.2">
      <c r="U185" t="s">
        <v>359</v>
      </c>
      <c r="V185" s="12" t="s">
        <v>484</v>
      </c>
      <c r="W185" s="12" t="s">
        <v>521</v>
      </c>
      <c r="X185" s="12"/>
      <c r="Y185" s="12"/>
      <c r="Z185" t="s">
        <v>343</v>
      </c>
      <c r="AA185" t="s">
        <v>359</v>
      </c>
      <c r="AB185" t="s">
        <v>487</v>
      </c>
      <c r="AF185" t="s">
        <v>360</v>
      </c>
      <c r="AG185" t="s">
        <v>886</v>
      </c>
      <c r="AJ185" t="s">
        <v>360</v>
      </c>
      <c r="AK185" t="s">
        <v>746</v>
      </c>
      <c r="AN185" s="12" t="s">
        <v>353</v>
      </c>
      <c r="AO185" s="12">
        <v>835280.57</v>
      </c>
    </row>
    <row r="186" spans="21:41" x14ac:dyDescent="0.2">
      <c r="U186" t="s">
        <v>364</v>
      </c>
      <c r="V186" s="12" t="s">
        <v>484</v>
      </c>
      <c r="W186" s="12" t="s">
        <v>521</v>
      </c>
      <c r="X186" s="12"/>
      <c r="Y186" s="12"/>
      <c r="Z186" t="s">
        <v>343</v>
      </c>
      <c r="AA186" t="s">
        <v>364</v>
      </c>
      <c r="AB186" t="s">
        <v>487</v>
      </c>
      <c r="AF186" t="s">
        <v>361</v>
      </c>
      <c r="AG186" t="s">
        <v>886</v>
      </c>
      <c r="AJ186" t="s">
        <v>361</v>
      </c>
      <c r="AK186" t="s">
        <v>747</v>
      </c>
      <c r="AN186" s="12" t="s">
        <v>354</v>
      </c>
      <c r="AO186" s="12">
        <v>311284.68400000001</v>
      </c>
    </row>
    <row r="187" spans="21:41" x14ac:dyDescent="0.2">
      <c r="U187" t="s">
        <v>363</v>
      </c>
      <c r="V187" s="12" t="s">
        <v>484</v>
      </c>
      <c r="W187" s="12" t="s">
        <v>521</v>
      </c>
      <c r="X187" s="12"/>
      <c r="Y187" s="12"/>
      <c r="Z187" t="s">
        <v>343</v>
      </c>
      <c r="AA187" t="s">
        <v>363</v>
      </c>
      <c r="AB187" t="s">
        <v>487</v>
      </c>
      <c r="AF187" t="s">
        <v>363</v>
      </c>
      <c r="AG187" t="s">
        <v>886</v>
      </c>
      <c r="AJ187" t="s">
        <v>363</v>
      </c>
      <c r="AK187" t="s">
        <v>748</v>
      </c>
      <c r="AN187" s="12" t="s">
        <v>356</v>
      </c>
      <c r="AO187" s="12">
        <v>1551235.34</v>
      </c>
    </row>
    <row r="188" spans="21:41" x14ac:dyDescent="0.2">
      <c r="U188" t="s">
        <v>361</v>
      </c>
      <c r="V188" s="12" t="s">
        <v>484</v>
      </c>
      <c r="W188" s="12" t="s">
        <v>521</v>
      </c>
      <c r="X188" s="12"/>
      <c r="Y188" s="12"/>
      <c r="Z188" t="s">
        <v>343</v>
      </c>
      <c r="AA188" t="s">
        <v>361</v>
      </c>
      <c r="AB188" t="s">
        <v>487</v>
      </c>
      <c r="AF188" t="s">
        <v>364</v>
      </c>
      <c r="AG188" t="s">
        <v>886</v>
      </c>
      <c r="AJ188" t="s">
        <v>364</v>
      </c>
      <c r="AK188" t="s">
        <v>749</v>
      </c>
      <c r="AN188" s="12" t="s">
        <v>357</v>
      </c>
      <c r="AO188" s="12">
        <v>3159539.55</v>
      </c>
    </row>
    <row r="189" spans="21:41" x14ac:dyDescent="0.2">
      <c r="U189" t="s">
        <v>349</v>
      </c>
      <c r="V189" s="12" t="s">
        <v>493</v>
      </c>
      <c r="W189" s="12" t="s">
        <v>498</v>
      </c>
      <c r="X189" s="12"/>
      <c r="Y189" s="12"/>
      <c r="Z189" t="s">
        <v>343</v>
      </c>
      <c r="AA189" t="s">
        <v>349</v>
      </c>
      <c r="AB189" t="s">
        <v>487</v>
      </c>
      <c r="AF189" t="s">
        <v>366</v>
      </c>
      <c r="AG189" t="s">
        <v>887</v>
      </c>
      <c r="AJ189" t="s">
        <v>366</v>
      </c>
      <c r="AK189" t="s">
        <v>750</v>
      </c>
      <c r="AN189" s="12" t="s">
        <v>359</v>
      </c>
      <c r="AO189" s="12">
        <v>4550982.09</v>
      </c>
    </row>
    <row r="190" spans="21:41" x14ac:dyDescent="0.2">
      <c r="U190" t="s">
        <v>88</v>
      </c>
      <c r="V190" t="s">
        <v>493</v>
      </c>
      <c r="W190" t="s">
        <v>498</v>
      </c>
      <c r="Z190" t="s">
        <v>89</v>
      </c>
      <c r="AA190" t="s">
        <v>88</v>
      </c>
      <c r="AB190" t="s">
        <v>499</v>
      </c>
      <c r="AC190" t="s">
        <v>537</v>
      </c>
      <c r="AF190" t="s">
        <v>88</v>
      </c>
      <c r="AG190" t="s">
        <v>925</v>
      </c>
      <c r="AJ190" t="s">
        <v>88</v>
      </c>
      <c r="AK190" t="s">
        <v>669</v>
      </c>
      <c r="AN190" s="12" t="s">
        <v>360</v>
      </c>
      <c r="AO190" s="12">
        <v>4286390.1100000003</v>
      </c>
    </row>
    <row r="191" spans="21:41" x14ac:dyDescent="0.2">
      <c r="U191" t="s">
        <v>91</v>
      </c>
      <c r="V191" t="s">
        <v>493</v>
      </c>
      <c r="W191" t="s">
        <v>498</v>
      </c>
      <c r="Z191" t="s">
        <v>89</v>
      </c>
      <c r="AA191" t="s">
        <v>91</v>
      </c>
      <c r="AB191" t="s">
        <v>499</v>
      </c>
      <c r="AC191" t="s">
        <v>537</v>
      </c>
      <c r="AF191" t="s">
        <v>91</v>
      </c>
      <c r="AG191" t="s">
        <v>925</v>
      </c>
      <c r="AJ191" t="s">
        <v>91</v>
      </c>
      <c r="AK191" s="12" t="s">
        <v>669</v>
      </c>
      <c r="AN191" s="12" t="s">
        <v>361</v>
      </c>
      <c r="AO191" s="12">
        <v>32176460.199999999</v>
      </c>
    </row>
    <row r="192" spans="21:41" x14ac:dyDescent="0.2">
      <c r="U192" t="s">
        <v>47</v>
      </c>
      <c r="V192" t="s">
        <v>493</v>
      </c>
      <c r="W192" t="s">
        <v>498</v>
      </c>
      <c r="Z192" t="s">
        <v>48</v>
      </c>
      <c r="AA192" t="s">
        <v>47</v>
      </c>
      <c r="AB192" t="s">
        <v>510</v>
      </c>
      <c r="AC192" t="s">
        <v>602</v>
      </c>
      <c r="AF192" t="s">
        <v>47</v>
      </c>
      <c r="AG192" t="s">
        <v>877</v>
      </c>
      <c r="AJ192" t="s">
        <v>47</v>
      </c>
      <c r="AK192" t="s">
        <v>658</v>
      </c>
      <c r="AN192" s="12" t="s">
        <v>363</v>
      </c>
      <c r="AO192" s="12">
        <v>3216608.41</v>
      </c>
    </row>
    <row r="193" spans="21:41" x14ac:dyDescent="0.2">
      <c r="U193" t="s">
        <v>371</v>
      </c>
      <c r="V193" t="s">
        <v>484</v>
      </c>
      <c r="W193" t="s">
        <v>506</v>
      </c>
      <c r="Z193" t="s">
        <v>372</v>
      </c>
      <c r="AA193" t="s">
        <v>371</v>
      </c>
      <c r="AB193" t="s">
        <v>502</v>
      </c>
      <c r="AF193" t="s">
        <v>371</v>
      </c>
      <c r="AG193" t="s">
        <v>498</v>
      </c>
      <c r="AJ193" t="s">
        <v>371</v>
      </c>
      <c r="AK193" t="s">
        <v>756</v>
      </c>
      <c r="AN193" s="12" t="s">
        <v>364</v>
      </c>
      <c r="AO193" s="12">
        <v>17660217.800000001</v>
      </c>
    </row>
    <row r="194" spans="21:41" x14ac:dyDescent="0.2">
      <c r="U194" t="s">
        <v>375</v>
      </c>
      <c r="V194" t="s">
        <v>484</v>
      </c>
      <c r="W194" t="s">
        <v>506</v>
      </c>
      <c r="Z194" t="s">
        <v>372</v>
      </c>
      <c r="AA194" t="s">
        <v>375</v>
      </c>
      <c r="AB194" t="s">
        <v>502</v>
      </c>
      <c r="AF194" t="s">
        <v>374</v>
      </c>
      <c r="AG194" t="s">
        <v>498</v>
      </c>
      <c r="AJ194" t="s">
        <v>374</v>
      </c>
      <c r="AK194" t="s">
        <v>757</v>
      </c>
      <c r="AN194" s="12" t="s">
        <v>366</v>
      </c>
      <c r="AO194" s="12">
        <v>293333934</v>
      </c>
    </row>
    <row r="195" spans="21:41" x14ac:dyDescent="0.2">
      <c r="U195" t="s">
        <v>374</v>
      </c>
      <c r="V195" t="s">
        <v>484</v>
      </c>
      <c r="W195" t="s">
        <v>506</v>
      </c>
      <c r="Z195" t="s">
        <v>372</v>
      </c>
      <c r="AA195" t="s">
        <v>374</v>
      </c>
      <c r="AB195" t="s">
        <v>502</v>
      </c>
      <c r="AF195" t="s">
        <v>375</v>
      </c>
      <c r="AG195" t="s">
        <v>498</v>
      </c>
      <c r="AJ195" t="s">
        <v>375</v>
      </c>
      <c r="AK195" t="s">
        <v>758</v>
      </c>
      <c r="AN195" s="12" t="s">
        <v>368</v>
      </c>
      <c r="AO195" s="12">
        <v>164835.16500000001</v>
      </c>
    </row>
    <row r="196" spans="21:41" x14ac:dyDescent="0.2">
      <c r="U196" t="s">
        <v>376</v>
      </c>
      <c r="V196" t="s">
        <v>493</v>
      </c>
      <c r="W196" t="s">
        <v>498</v>
      </c>
      <c r="Z196" t="s">
        <v>377</v>
      </c>
      <c r="AA196" t="s">
        <v>376</v>
      </c>
      <c r="AB196" t="s">
        <v>496</v>
      </c>
      <c r="AC196" t="s">
        <v>603</v>
      </c>
      <c r="AF196" t="s">
        <v>376</v>
      </c>
      <c r="AG196" t="s">
        <v>498</v>
      </c>
      <c r="AJ196" t="s">
        <v>376</v>
      </c>
      <c r="AK196" t="s">
        <v>755</v>
      </c>
      <c r="AN196" s="12" t="s">
        <v>370</v>
      </c>
      <c r="AO196" s="12">
        <v>175824.17600000001</v>
      </c>
    </row>
    <row r="197" spans="21:41" x14ac:dyDescent="0.2">
      <c r="U197" t="s">
        <v>381</v>
      </c>
      <c r="V197" t="s">
        <v>484</v>
      </c>
      <c r="W197" t="s">
        <v>515</v>
      </c>
      <c r="Z197" t="s">
        <v>382</v>
      </c>
      <c r="AA197" t="s">
        <v>381</v>
      </c>
      <c r="AB197" t="s">
        <v>514</v>
      </c>
      <c r="AF197" t="s">
        <v>381</v>
      </c>
      <c r="AG197" t="s">
        <v>928</v>
      </c>
      <c r="AJ197" t="s">
        <v>381</v>
      </c>
      <c r="AK197" t="s">
        <v>761</v>
      </c>
      <c r="AN197" s="12" t="s">
        <v>371</v>
      </c>
      <c r="AO197" s="12">
        <v>1030326.25</v>
      </c>
    </row>
    <row r="198" spans="21:41" x14ac:dyDescent="0.2">
      <c r="U198" t="s">
        <v>387</v>
      </c>
      <c r="V198" s="12" t="s">
        <v>493</v>
      </c>
      <c r="W198" s="12" t="s">
        <v>498</v>
      </c>
      <c r="X198" s="12"/>
      <c r="Y198" s="12"/>
      <c r="Z198" t="s">
        <v>385</v>
      </c>
      <c r="AA198" t="s">
        <v>387</v>
      </c>
      <c r="AB198" s="12" t="s">
        <v>528</v>
      </c>
      <c r="AC198" t="s">
        <v>601</v>
      </c>
      <c r="AF198" t="s">
        <v>384</v>
      </c>
      <c r="AG198" t="s">
        <v>894</v>
      </c>
      <c r="AJ198" t="s">
        <v>384</v>
      </c>
      <c r="AK198" t="s">
        <v>740</v>
      </c>
      <c r="AN198" s="12" t="s">
        <v>374</v>
      </c>
      <c r="AO198" s="12">
        <v>5637852.6100000003</v>
      </c>
    </row>
    <row r="199" spans="21:41" x14ac:dyDescent="0.2">
      <c r="U199" t="s">
        <v>384</v>
      </c>
      <c r="V199" s="12" t="s">
        <v>493</v>
      </c>
      <c r="W199" s="12" t="s">
        <v>498</v>
      </c>
      <c r="X199" s="12"/>
      <c r="Y199" s="12"/>
      <c r="Z199" t="s">
        <v>385</v>
      </c>
      <c r="AA199" t="s">
        <v>384</v>
      </c>
      <c r="AB199" s="12" t="s">
        <v>528</v>
      </c>
      <c r="AC199" t="s">
        <v>601</v>
      </c>
      <c r="AF199" t="s">
        <v>387</v>
      </c>
      <c r="AG199" t="s">
        <v>895</v>
      </c>
      <c r="AJ199" t="s">
        <v>387</v>
      </c>
      <c r="AK199" t="s">
        <v>498</v>
      </c>
      <c r="AN199" s="12" t="s">
        <v>375</v>
      </c>
      <c r="AO199" s="12">
        <v>15115310.5</v>
      </c>
    </row>
    <row r="200" spans="21:41" x14ac:dyDescent="0.2">
      <c r="U200" t="s">
        <v>280</v>
      </c>
      <c r="V200" s="12" t="s">
        <v>493</v>
      </c>
      <c r="W200" s="12" t="s">
        <v>498</v>
      </c>
      <c r="X200" s="12"/>
      <c r="Y200" s="12"/>
      <c r="Z200" t="s">
        <v>281</v>
      </c>
      <c r="AA200" t="s">
        <v>280</v>
      </c>
      <c r="AB200" s="12" t="s">
        <v>487</v>
      </c>
      <c r="AC200" t="s">
        <v>604</v>
      </c>
      <c r="AF200" t="s">
        <v>280</v>
      </c>
      <c r="AG200" t="s">
        <v>498</v>
      </c>
      <c r="AJ200" t="s">
        <v>280</v>
      </c>
      <c r="AK200" t="s">
        <v>498</v>
      </c>
      <c r="AN200" s="12" t="s">
        <v>376</v>
      </c>
      <c r="AO200" s="12">
        <v>583069.66599999997</v>
      </c>
    </row>
    <row r="201" spans="21:41" x14ac:dyDescent="0.2">
      <c r="U201" t="s">
        <v>278</v>
      </c>
      <c r="V201" s="12" t="s">
        <v>493</v>
      </c>
      <c r="W201" s="12" t="s">
        <v>498</v>
      </c>
      <c r="X201" s="12"/>
      <c r="Y201" s="12"/>
      <c r="Z201" t="s">
        <v>131</v>
      </c>
      <c r="AA201" t="s">
        <v>278</v>
      </c>
      <c r="AB201" s="12" t="s">
        <v>499</v>
      </c>
      <c r="AC201" t="s">
        <v>573</v>
      </c>
      <c r="AD201" t="s">
        <v>574</v>
      </c>
      <c r="AF201" t="s">
        <v>130</v>
      </c>
      <c r="AG201" t="s">
        <v>814</v>
      </c>
      <c r="AJ201" t="s">
        <v>130</v>
      </c>
      <c r="AK201" t="s">
        <v>498</v>
      </c>
      <c r="AN201" s="12" t="s">
        <v>379</v>
      </c>
      <c r="AO201" s="12">
        <v>963128.57900000003</v>
      </c>
    </row>
    <row r="202" spans="21:41" x14ac:dyDescent="0.2">
      <c r="U202" t="s">
        <v>133</v>
      </c>
      <c r="V202" s="12" t="s">
        <v>493</v>
      </c>
      <c r="W202" s="12" t="s">
        <v>498</v>
      </c>
      <c r="X202" s="12"/>
      <c r="Y202" s="12"/>
      <c r="Z202" t="s">
        <v>131</v>
      </c>
      <c r="AA202" t="s">
        <v>133</v>
      </c>
      <c r="AB202" s="12" t="s">
        <v>499</v>
      </c>
      <c r="AC202" t="s">
        <v>575</v>
      </c>
      <c r="AD202" t="s">
        <v>574</v>
      </c>
      <c r="AF202" t="s">
        <v>133</v>
      </c>
      <c r="AG202" t="s">
        <v>498</v>
      </c>
      <c r="AJ202" t="s">
        <v>133</v>
      </c>
      <c r="AK202" t="s">
        <v>675</v>
      </c>
      <c r="AN202" s="12" t="s">
        <v>380</v>
      </c>
      <c r="AO202" s="12">
        <v>3838996.82</v>
      </c>
    </row>
    <row r="203" spans="21:41" x14ac:dyDescent="0.2">
      <c r="U203" t="s">
        <v>130</v>
      </c>
      <c r="V203" s="12" t="s">
        <v>493</v>
      </c>
      <c r="W203" s="12" t="s">
        <v>498</v>
      </c>
      <c r="X203" s="12"/>
      <c r="Y203" s="12"/>
      <c r="Z203" t="s">
        <v>131</v>
      </c>
      <c r="AA203" t="s">
        <v>130</v>
      </c>
      <c r="AB203" s="12" t="s">
        <v>499</v>
      </c>
      <c r="AC203" t="s">
        <v>605</v>
      </c>
      <c r="AF203" t="s">
        <v>278</v>
      </c>
      <c r="AG203" t="s">
        <v>498</v>
      </c>
      <c r="AJ203" t="s">
        <v>278</v>
      </c>
      <c r="AK203" t="s">
        <v>723</v>
      </c>
      <c r="AN203" s="12" t="s">
        <v>381</v>
      </c>
      <c r="AO203" s="12">
        <v>251151908</v>
      </c>
    </row>
    <row r="204" spans="21:41" x14ac:dyDescent="0.2">
      <c r="U204" t="s">
        <v>320</v>
      </c>
      <c r="V204" s="12" t="s">
        <v>493</v>
      </c>
      <c r="W204" s="12" t="s">
        <v>498</v>
      </c>
      <c r="X204" s="12"/>
      <c r="Y204" s="12"/>
      <c r="Z204" t="s">
        <v>131</v>
      </c>
      <c r="AA204" t="s">
        <v>320</v>
      </c>
      <c r="AB204" s="12" t="s">
        <v>499</v>
      </c>
      <c r="AC204" t="s">
        <v>606</v>
      </c>
      <c r="AF204" t="s">
        <v>320</v>
      </c>
      <c r="AG204" t="s">
        <v>498</v>
      </c>
      <c r="AJ204" t="s">
        <v>320</v>
      </c>
      <c r="AK204" t="s">
        <v>498</v>
      </c>
      <c r="AN204" s="12" t="s">
        <v>384</v>
      </c>
      <c r="AO204" s="12">
        <v>441843.06599999999</v>
      </c>
    </row>
    <row r="205" spans="21:41" x14ac:dyDescent="0.2">
      <c r="U205" t="s">
        <v>388</v>
      </c>
      <c r="V205" s="12" t="s">
        <v>493</v>
      </c>
      <c r="W205" s="12" t="s">
        <v>498</v>
      </c>
      <c r="X205" s="12"/>
      <c r="Y205" s="12"/>
      <c r="Z205" t="s">
        <v>389</v>
      </c>
      <c r="AA205" t="s">
        <v>388</v>
      </c>
      <c r="AB205" s="12" t="s">
        <v>502</v>
      </c>
      <c r="AF205" t="s">
        <v>388</v>
      </c>
      <c r="AG205" t="s">
        <v>904</v>
      </c>
      <c r="AJ205" t="s">
        <v>388</v>
      </c>
      <c r="AK205" t="s">
        <v>498</v>
      </c>
      <c r="AN205" s="12" t="s">
        <v>387</v>
      </c>
      <c r="AO205" s="12">
        <v>1368.6131399999999</v>
      </c>
    </row>
    <row r="206" spans="21:41" x14ac:dyDescent="0.2">
      <c r="U206" t="s">
        <v>391</v>
      </c>
      <c r="V206" s="12" t="s">
        <v>493</v>
      </c>
      <c r="W206" s="12" t="s">
        <v>498</v>
      </c>
      <c r="X206" s="12"/>
      <c r="Y206" s="12"/>
      <c r="Z206" t="s">
        <v>389</v>
      </c>
      <c r="AA206" t="s">
        <v>391</v>
      </c>
      <c r="AB206" s="12" t="s">
        <v>502</v>
      </c>
      <c r="AF206" t="s">
        <v>391</v>
      </c>
      <c r="AG206" t="s">
        <v>905</v>
      </c>
      <c r="AJ206" t="s">
        <v>391</v>
      </c>
      <c r="AK206" t="s">
        <v>498</v>
      </c>
      <c r="AN206" s="12" t="s">
        <v>388</v>
      </c>
      <c r="AO206" s="12">
        <v>325110.57799999998</v>
      </c>
    </row>
    <row r="207" spans="21:41" x14ac:dyDescent="0.2">
      <c r="U207" t="s">
        <v>396</v>
      </c>
      <c r="V207" s="12" t="s">
        <v>493</v>
      </c>
      <c r="W207" s="12" t="s">
        <v>498</v>
      </c>
      <c r="X207" s="12"/>
      <c r="Y207" s="12"/>
      <c r="Z207" t="s">
        <v>393</v>
      </c>
      <c r="AA207" t="s">
        <v>396</v>
      </c>
      <c r="AB207" s="12" t="s">
        <v>487</v>
      </c>
      <c r="AC207" t="s">
        <v>608</v>
      </c>
      <c r="AF207" t="s">
        <v>392</v>
      </c>
      <c r="AG207" t="s">
        <v>498</v>
      </c>
      <c r="AJ207" t="s">
        <v>392</v>
      </c>
      <c r="AK207" t="s">
        <v>498</v>
      </c>
      <c r="AN207" s="12" t="s">
        <v>391</v>
      </c>
      <c r="AO207" s="12">
        <v>1067096.82</v>
      </c>
    </row>
    <row r="208" spans="21:41" x14ac:dyDescent="0.2">
      <c r="U208" t="s">
        <v>392</v>
      </c>
      <c r="V208" s="12" t="s">
        <v>493</v>
      </c>
      <c r="W208" s="12" t="s">
        <v>498</v>
      </c>
      <c r="X208" s="12"/>
      <c r="Y208" s="12"/>
      <c r="Z208" t="s">
        <v>393</v>
      </c>
      <c r="AA208" t="s">
        <v>392</v>
      </c>
      <c r="AB208" s="12" t="s">
        <v>487</v>
      </c>
      <c r="AC208" t="s">
        <v>609</v>
      </c>
      <c r="AF208" t="s">
        <v>395</v>
      </c>
      <c r="AG208" t="s">
        <v>498</v>
      </c>
      <c r="AJ208" t="s">
        <v>395</v>
      </c>
      <c r="AK208" t="s">
        <v>762</v>
      </c>
      <c r="AN208" s="12" t="s">
        <v>392</v>
      </c>
      <c r="AO208" s="12">
        <v>0</v>
      </c>
    </row>
    <row r="209" spans="21:41" x14ac:dyDescent="0.2">
      <c r="U209" t="s">
        <v>395</v>
      </c>
      <c r="V209" s="12" t="s">
        <v>493</v>
      </c>
      <c r="W209" s="12" t="s">
        <v>498</v>
      </c>
      <c r="X209" s="12"/>
      <c r="Y209" s="12"/>
      <c r="Z209" t="s">
        <v>393</v>
      </c>
      <c r="AA209" t="s">
        <v>395</v>
      </c>
      <c r="AB209" s="12" t="s">
        <v>487</v>
      </c>
      <c r="AC209" t="s">
        <v>607</v>
      </c>
      <c r="AF209" t="s">
        <v>396</v>
      </c>
      <c r="AG209" t="s">
        <v>907</v>
      </c>
      <c r="AJ209" t="s">
        <v>396</v>
      </c>
      <c r="AK209" t="s">
        <v>498</v>
      </c>
      <c r="AN209" s="12" t="s">
        <v>395</v>
      </c>
      <c r="AO209" s="12">
        <v>23778421</v>
      </c>
    </row>
    <row r="210" spans="21:41" x14ac:dyDescent="0.2">
      <c r="U210" t="s">
        <v>403</v>
      </c>
      <c r="V210" s="12" t="s">
        <v>493</v>
      </c>
      <c r="W210" s="12" t="s">
        <v>498</v>
      </c>
      <c r="X210" s="12"/>
      <c r="Y210" s="12"/>
      <c r="Z210" t="s">
        <v>398</v>
      </c>
      <c r="AA210" t="s">
        <v>403</v>
      </c>
      <c r="AB210" s="12" t="s">
        <v>528</v>
      </c>
      <c r="AC210" t="s">
        <v>532</v>
      </c>
      <c r="AF210" t="s">
        <v>397</v>
      </c>
      <c r="AG210" t="s">
        <v>896</v>
      </c>
      <c r="AJ210" t="s">
        <v>397</v>
      </c>
      <c r="AK210" s="12" t="s">
        <v>763</v>
      </c>
      <c r="AN210" s="12" t="s">
        <v>945</v>
      </c>
      <c r="AO210" s="12">
        <v>2938692.46</v>
      </c>
    </row>
    <row r="211" spans="21:41" x14ac:dyDescent="0.2">
      <c r="U211" t="s">
        <v>400</v>
      </c>
      <c r="V211" s="12" t="s">
        <v>493</v>
      </c>
      <c r="W211" s="12" t="s">
        <v>498</v>
      </c>
      <c r="X211" s="12"/>
      <c r="Y211" s="12"/>
      <c r="Z211" t="s">
        <v>398</v>
      </c>
      <c r="AA211" t="s">
        <v>400</v>
      </c>
      <c r="AB211" s="12" t="s">
        <v>528</v>
      </c>
      <c r="AC211" t="s">
        <v>610</v>
      </c>
      <c r="AF211" t="s">
        <v>400</v>
      </c>
      <c r="AG211" t="s">
        <v>897</v>
      </c>
      <c r="AJ211" t="s">
        <v>400</v>
      </c>
      <c r="AK211" t="s">
        <v>498</v>
      </c>
      <c r="AN211" s="12" t="s">
        <v>396</v>
      </c>
      <c r="AO211" s="12">
        <v>5430747.7999999998</v>
      </c>
    </row>
    <row r="212" spans="21:41" x14ac:dyDescent="0.2">
      <c r="U212" t="s">
        <v>401</v>
      </c>
      <c r="V212" s="12" t="s">
        <v>493</v>
      </c>
      <c r="W212" s="12" t="s">
        <v>498</v>
      </c>
      <c r="X212" s="12"/>
      <c r="Y212" s="12"/>
      <c r="Z212" t="s">
        <v>398</v>
      </c>
      <c r="AA212" t="s">
        <v>401</v>
      </c>
      <c r="AB212" s="12" t="s">
        <v>528</v>
      </c>
      <c r="AC212" t="s">
        <v>611</v>
      </c>
      <c r="AF212" t="s">
        <v>401</v>
      </c>
      <c r="AG212" t="s">
        <v>898</v>
      </c>
      <c r="AJ212" t="s">
        <v>401</v>
      </c>
      <c r="AK212" t="s">
        <v>764</v>
      </c>
      <c r="AN212" s="12" t="s">
        <v>397</v>
      </c>
      <c r="AO212" s="12">
        <v>378232.478</v>
      </c>
    </row>
    <row r="213" spans="21:41" x14ac:dyDescent="0.2">
      <c r="U213" t="s">
        <v>402</v>
      </c>
      <c r="V213" s="12" t="s">
        <v>493</v>
      </c>
      <c r="W213" s="12" t="s">
        <v>498</v>
      </c>
      <c r="X213" s="12"/>
      <c r="Y213" s="12"/>
      <c r="Z213" t="s">
        <v>398</v>
      </c>
      <c r="AA213" t="s">
        <v>402</v>
      </c>
      <c r="AB213" s="12" t="s">
        <v>528</v>
      </c>
      <c r="AC213" t="s">
        <v>532</v>
      </c>
      <c r="AF213" t="s">
        <v>402</v>
      </c>
      <c r="AG213" t="s">
        <v>899</v>
      </c>
      <c r="AJ213" t="s">
        <v>402</v>
      </c>
      <c r="AK213" t="s">
        <v>498</v>
      </c>
      <c r="AN213" s="12" t="s">
        <v>400</v>
      </c>
      <c r="AO213" s="12">
        <v>0</v>
      </c>
    </row>
    <row r="214" spans="21:41" x14ac:dyDescent="0.2">
      <c r="U214" t="s">
        <v>397</v>
      </c>
      <c r="V214" s="12" t="s">
        <v>493</v>
      </c>
      <c r="W214" s="12" t="s">
        <v>498</v>
      </c>
      <c r="X214" s="12"/>
      <c r="Y214" s="12"/>
      <c r="Z214" t="s">
        <v>398</v>
      </c>
      <c r="AA214" t="s">
        <v>397</v>
      </c>
      <c r="AB214" s="12" t="s">
        <v>528</v>
      </c>
      <c r="AC214" t="s">
        <v>526</v>
      </c>
      <c r="AD214" t="s">
        <v>529</v>
      </c>
      <c r="AF214" t="s">
        <v>403</v>
      </c>
      <c r="AG214" t="s">
        <v>899</v>
      </c>
      <c r="AJ214" t="s">
        <v>403</v>
      </c>
      <c r="AK214" t="s">
        <v>498</v>
      </c>
      <c r="AN214" s="12" t="s">
        <v>401</v>
      </c>
      <c r="AO214" s="12">
        <v>10639.4509</v>
      </c>
    </row>
    <row r="215" spans="21:41" x14ac:dyDescent="0.2">
      <c r="U215" t="s">
        <v>412</v>
      </c>
      <c r="V215" s="12" t="s">
        <v>493</v>
      </c>
      <c r="W215" s="12" t="s">
        <v>498</v>
      </c>
      <c r="X215" s="12"/>
      <c r="Y215" s="12"/>
      <c r="Z215" t="s">
        <v>413</v>
      </c>
      <c r="AA215" t="s">
        <v>412</v>
      </c>
      <c r="AB215" s="12" t="s">
        <v>502</v>
      </c>
      <c r="AC215" t="s">
        <v>570</v>
      </c>
      <c r="AF215" t="s">
        <v>412</v>
      </c>
      <c r="AG215" t="s">
        <v>906</v>
      </c>
      <c r="AJ215" t="s">
        <v>412</v>
      </c>
      <c r="AK215" t="s">
        <v>498</v>
      </c>
      <c r="AN215" s="12" t="s">
        <v>402</v>
      </c>
      <c r="AO215" s="12">
        <v>68092.485499999995</v>
      </c>
    </row>
    <row r="216" spans="21:41" x14ac:dyDescent="0.2">
      <c r="U216" t="s">
        <v>410</v>
      </c>
      <c r="V216" s="12" t="s">
        <v>493</v>
      </c>
      <c r="W216" s="12" t="s">
        <v>498</v>
      </c>
      <c r="X216" s="12"/>
      <c r="Y216" s="12"/>
      <c r="Z216" t="s">
        <v>408</v>
      </c>
      <c r="AA216" t="s">
        <v>410</v>
      </c>
      <c r="AB216" s="12" t="s">
        <v>502</v>
      </c>
      <c r="AC216" t="s">
        <v>612</v>
      </c>
      <c r="AF216" t="s">
        <v>407</v>
      </c>
      <c r="AG216" t="s">
        <v>498</v>
      </c>
      <c r="AJ216" t="s">
        <v>407</v>
      </c>
      <c r="AK216" t="s">
        <v>498</v>
      </c>
      <c r="AN216" s="12" t="s">
        <v>403</v>
      </c>
      <c r="AO216" s="12">
        <v>303224.34999999998</v>
      </c>
    </row>
    <row r="217" spans="21:41" x14ac:dyDescent="0.2">
      <c r="U217" t="s">
        <v>407</v>
      </c>
      <c r="V217" s="12" t="s">
        <v>493</v>
      </c>
      <c r="W217" s="12" t="s">
        <v>498</v>
      </c>
      <c r="X217" s="12"/>
      <c r="Y217" s="12"/>
      <c r="Z217" t="s">
        <v>408</v>
      </c>
      <c r="AA217" t="s">
        <v>407</v>
      </c>
      <c r="AB217" s="12" t="s">
        <v>495</v>
      </c>
      <c r="AC217" t="s">
        <v>613</v>
      </c>
      <c r="AF217" t="s">
        <v>410</v>
      </c>
      <c r="AG217" t="s">
        <v>900</v>
      </c>
      <c r="AJ217" t="s">
        <v>410</v>
      </c>
      <c r="AK217" t="s">
        <v>765</v>
      </c>
      <c r="AN217" s="12" t="s">
        <v>404</v>
      </c>
      <c r="AO217" s="12">
        <v>231809.114</v>
      </c>
    </row>
    <row r="218" spans="21:41" x14ac:dyDescent="0.2">
      <c r="U218" t="s">
        <v>419</v>
      </c>
      <c r="V218" s="12" t="s">
        <v>493</v>
      </c>
      <c r="W218" s="12" t="s">
        <v>498</v>
      </c>
      <c r="X218" s="12"/>
      <c r="Y218" s="12"/>
      <c r="Z218" t="s">
        <v>416</v>
      </c>
      <c r="AA218" t="s">
        <v>419</v>
      </c>
      <c r="AB218" s="12" t="s">
        <v>528</v>
      </c>
      <c r="AC218" t="s">
        <v>532</v>
      </c>
      <c r="AF218" t="s">
        <v>415</v>
      </c>
      <c r="AG218" t="s">
        <v>498</v>
      </c>
      <c r="AJ218" t="s">
        <v>415</v>
      </c>
      <c r="AK218" t="s">
        <v>498</v>
      </c>
      <c r="AN218" s="12" t="s">
        <v>407</v>
      </c>
      <c r="AO218" s="12">
        <v>1644036.27</v>
      </c>
    </row>
    <row r="219" spans="21:41" x14ac:dyDescent="0.2">
      <c r="U219" t="s">
        <v>418</v>
      </c>
      <c r="V219" s="12" t="s">
        <v>493</v>
      </c>
      <c r="W219" s="12" t="s">
        <v>498</v>
      </c>
      <c r="X219" s="12"/>
      <c r="Y219" s="12"/>
      <c r="Z219" t="s">
        <v>416</v>
      </c>
      <c r="AA219" t="s">
        <v>418</v>
      </c>
      <c r="AB219" s="12" t="s">
        <v>528</v>
      </c>
      <c r="AC219" t="s">
        <v>614</v>
      </c>
      <c r="AF219" t="s">
        <v>418</v>
      </c>
      <c r="AG219" t="s">
        <v>498</v>
      </c>
      <c r="AJ219" t="s">
        <v>418</v>
      </c>
      <c r="AK219" t="s">
        <v>498</v>
      </c>
      <c r="AN219" s="12" t="s">
        <v>410</v>
      </c>
      <c r="AO219" s="12">
        <v>315490.56</v>
      </c>
    </row>
    <row r="220" spans="21:41" x14ac:dyDescent="0.2">
      <c r="U220" t="s">
        <v>415</v>
      </c>
      <c r="V220" s="12" t="s">
        <v>493</v>
      </c>
      <c r="W220" s="12" t="s">
        <v>498</v>
      </c>
      <c r="X220" s="12"/>
      <c r="Y220" s="12"/>
      <c r="Z220" t="s">
        <v>416</v>
      </c>
      <c r="AA220" t="s">
        <v>415</v>
      </c>
      <c r="AB220" s="12" t="s">
        <v>502</v>
      </c>
      <c r="AC220" t="s">
        <v>613</v>
      </c>
      <c r="AF220" t="s">
        <v>419</v>
      </c>
      <c r="AG220" t="s">
        <v>498</v>
      </c>
      <c r="AJ220" t="s">
        <v>419</v>
      </c>
      <c r="AK220" t="s">
        <v>498</v>
      </c>
      <c r="AN220" s="12" t="s">
        <v>412</v>
      </c>
      <c r="AO220" s="12">
        <v>2536972.96</v>
      </c>
    </row>
    <row r="221" spans="21:41" x14ac:dyDescent="0.2">
      <c r="U221" t="s">
        <v>422</v>
      </c>
      <c r="V221" s="12" t="s">
        <v>493</v>
      </c>
      <c r="W221" s="12" t="s">
        <v>498</v>
      </c>
      <c r="X221" s="12"/>
      <c r="Y221" s="12"/>
      <c r="Z221" t="s">
        <v>405</v>
      </c>
      <c r="AA221" t="s">
        <v>422</v>
      </c>
      <c r="AB221" s="12" t="s">
        <v>502</v>
      </c>
      <c r="AC221" t="s">
        <v>612</v>
      </c>
      <c r="AF221" t="s">
        <v>404</v>
      </c>
      <c r="AG221" t="s">
        <v>901</v>
      </c>
      <c r="AJ221" t="s">
        <v>404</v>
      </c>
      <c r="AK221" t="s">
        <v>498</v>
      </c>
      <c r="AN221" s="12" t="s">
        <v>415</v>
      </c>
      <c r="AO221" s="12">
        <v>0</v>
      </c>
    </row>
    <row r="222" spans="21:41" x14ac:dyDescent="0.2">
      <c r="U222" t="s">
        <v>420</v>
      </c>
      <c r="V222" s="12" t="s">
        <v>493</v>
      </c>
      <c r="W222" s="12" t="s">
        <v>498</v>
      </c>
      <c r="X222" s="12"/>
      <c r="Y222" s="12"/>
      <c r="Z222" t="s">
        <v>405</v>
      </c>
      <c r="AA222" t="s">
        <v>420</v>
      </c>
      <c r="AB222" s="12" t="s">
        <v>502</v>
      </c>
      <c r="AC222" t="s">
        <v>613</v>
      </c>
      <c r="AF222" t="s">
        <v>420</v>
      </c>
      <c r="AG222" t="s">
        <v>498</v>
      </c>
      <c r="AJ222" t="s">
        <v>420</v>
      </c>
      <c r="AK222" t="s">
        <v>766</v>
      </c>
      <c r="AN222" s="12" t="s">
        <v>418</v>
      </c>
      <c r="AO222" s="12">
        <v>9470.8029200000001</v>
      </c>
    </row>
    <row r="223" spans="21:41" x14ac:dyDescent="0.2">
      <c r="U223" t="s">
        <v>404</v>
      </c>
      <c r="V223" s="12" t="s">
        <v>493</v>
      </c>
      <c r="W223" s="12" t="s">
        <v>498</v>
      </c>
      <c r="X223" s="12"/>
      <c r="Y223" s="12"/>
      <c r="Z223" t="s">
        <v>405</v>
      </c>
      <c r="AA223" t="s">
        <v>404</v>
      </c>
      <c r="AB223" s="12" t="s">
        <v>528</v>
      </c>
      <c r="AC223" t="s">
        <v>526</v>
      </c>
      <c r="AD223" t="s">
        <v>529</v>
      </c>
      <c r="AF223" t="s">
        <v>421</v>
      </c>
      <c r="AG223" t="s">
        <v>902</v>
      </c>
      <c r="AJ223" t="s">
        <v>421</v>
      </c>
      <c r="AK223" t="s">
        <v>767</v>
      </c>
      <c r="AN223" s="12" t="s">
        <v>419</v>
      </c>
      <c r="AO223" s="12">
        <v>0</v>
      </c>
    </row>
    <row r="224" spans="21:41" x14ac:dyDescent="0.2">
      <c r="U224" t="s">
        <v>421</v>
      </c>
      <c r="V224" s="12" t="s">
        <v>493</v>
      </c>
      <c r="W224" s="12" t="s">
        <v>498</v>
      </c>
      <c r="X224" s="12"/>
      <c r="Y224" s="12"/>
      <c r="Z224" t="s">
        <v>405</v>
      </c>
      <c r="AA224" t="s">
        <v>421</v>
      </c>
      <c r="AB224" s="12" t="s">
        <v>502</v>
      </c>
      <c r="AC224" t="s">
        <v>615</v>
      </c>
      <c r="AD224" t="s">
        <v>616</v>
      </c>
      <c r="AF224" t="s">
        <v>422</v>
      </c>
      <c r="AG224" t="s">
        <v>903</v>
      </c>
      <c r="AJ224" t="s">
        <v>422</v>
      </c>
      <c r="AK224" t="s">
        <v>768</v>
      </c>
      <c r="AN224" s="12" t="s">
        <v>420</v>
      </c>
      <c r="AO224" s="12">
        <v>789137.41</v>
      </c>
    </row>
    <row r="225" spans="17:41" x14ac:dyDescent="0.2">
      <c r="Q225" s="8"/>
      <c r="U225" t="s">
        <v>423</v>
      </c>
      <c r="V225" s="12" t="s">
        <v>493</v>
      </c>
      <c r="W225" s="12" t="s">
        <v>498</v>
      </c>
      <c r="X225" s="12"/>
      <c r="Y225" s="12"/>
      <c r="Z225" t="s">
        <v>424</v>
      </c>
      <c r="AA225" t="s">
        <v>423</v>
      </c>
      <c r="AB225" s="12" t="s">
        <v>510</v>
      </c>
      <c r="AC225" t="s">
        <v>570</v>
      </c>
      <c r="AF225" t="s">
        <v>423</v>
      </c>
      <c r="AG225" t="s">
        <v>910</v>
      </c>
      <c r="AJ225" t="s">
        <v>423</v>
      </c>
      <c r="AK225" t="s">
        <v>769</v>
      </c>
      <c r="AN225" s="12" t="s">
        <v>421</v>
      </c>
      <c r="AO225" s="12">
        <v>775985.12</v>
      </c>
    </row>
    <row r="226" spans="17:41" x14ac:dyDescent="0.2">
      <c r="U226" t="s">
        <v>426</v>
      </c>
      <c r="V226" s="12" t="s">
        <v>493</v>
      </c>
      <c r="W226" s="12" t="s">
        <v>498</v>
      </c>
      <c r="X226" s="12"/>
      <c r="Y226" s="12"/>
      <c r="Z226" t="s">
        <v>424</v>
      </c>
      <c r="AA226" t="s">
        <v>426</v>
      </c>
      <c r="AB226" s="12" t="s">
        <v>510</v>
      </c>
      <c r="AC226" t="s">
        <v>570</v>
      </c>
      <c r="AF226" t="s">
        <v>426</v>
      </c>
      <c r="AG226" t="s">
        <v>933</v>
      </c>
      <c r="AJ226" t="s">
        <v>426</v>
      </c>
      <c r="AK226" t="s">
        <v>770</v>
      </c>
      <c r="AN226" s="12" t="s">
        <v>422</v>
      </c>
      <c r="AO226" s="12">
        <v>432381.53899999999</v>
      </c>
    </row>
    <row r="227" spans="17:41" x14ac:dyDescent="0.2">
      <c r="U227" t="s">
        <v>433</v>
      </c>
      <c r="V227" s="12" t="s">
        <v>493</v>
      </c>
      <c r="W227" s="12" t="s">
        <v>498</v>
      </c>
      <c r="X227" s="12"/>
      <c r="Y227" s="12"/>
      <c r="Z227" t="s">
        <v>434</v>
      </c>
      <c r="AA227" t="s">
        <v>433</v>
      </c>
      <c r="AB227" s="12" t="s">
        <v>502</v>
      </c>
      <c r="AC227" t="s">
        <v>570</v>
      </c>
      <c r="AF227" t="s">
        <v>433</v>
      </c>
      <c r="AG227" t="s">
        <v>498</v>
      </c>
      <c r="AJ227" t="s">
        <v>433</v>
      </c>
      <c r="AK227" t="s">
        <v>771</v>
      </c>
      <c r="AN227" s="12" t="s">
        <v>423</v>
      </c>
      <c r="AO227" s="12">
        <v>10269.6057</v>
      </c>
    </row>
    <row r="228" spans="17:41" x14ac:dyDescent="0.2">
      <c r="U228" t="s">
        <v>430</v>
      </c>
      <c r="V228" s="12" t="s">
        <v>493</v>
      </c>
      <c r="W228" s="12" t="s">
        <v>498</v>
      </c>
      <c r="X228" s="12"/>
      <c r="Y228" s="12"/>
      <c r="Z228" t="s">
        <v>428</v>
      </c>
      <c r="AA228" t="s">
        <v>430</v>
      </c>
      <c r="AB228" s="12" t="s">
        <v>502</v>
      </c>
      <c r="AC228" t="s">
        <v>554</v>
      </c>
      <c r="AD228" t="s">
        <v>553</v>
      </c>
      <c r="AF228" t="s">
        <v>427</v>
      </c>
      <c r="AG228" t="s">
        <v>908</v>
      </c>
      <c r="AJ228" t="s">
        <v>427</v>
      </c>
      <c r="AK228" t="s">
        <v>772</v>
      </c>
      <c r="AN228" s="12" t="s">
        <v>426</v>
      </c>
      <c r="AO228" s="12">
        <v>85453.262300000002</v>
      </c>
    </row>
    <row r="229" spans="17:41" x14ac:dyDescent="0.2">
      <c r="U229" t="s">
        <v>427</v>
      </c>
      <c r="V229" s="12" t="s">
        <v>493</v>
      </c>
      <c r="W229" s="12" t="s">
        <v>498</v>
      </c>
      <c r="X229" s="12"/>
      <c r="Y229" s="12"/>
      <c r="Z229" t="s">
        <v>428</v>
      </c>
      <c r="AA229" t="s">
        <v>427</v>
      </c>
      <c r="AB229" s="12" t="s">
        <v>502</v>
      </c>
      <c r="AC229" t="s">
        <v>555</v>
      </c>
      <c r="AF229" t="s">
        <v>430</v>
      </c>
      <c r="AG229" t="s">
        <v>909</v>
      </c>
      <c r="AJ229" t="s">
        <v>430</v>
      </c>
      <c r="AK229" t="s">
        <v>498</v>
      </c>
      <c r="AN229" s="12" t="s">
        <v>427</v>
      </c>
      <c r="AO229" s="12">
        <v>14303115.6</v>
      </c>
    </row>
    <row r="230" spans="17:41" x14ac:dyDescent="0.2">
      <c r="U230" t="s">
        <v>431</v>
      </c>
      <c r="V230" s="12" t="s">
        <v>493</v>
      </c>
      <c r="W230" s="12" t="s">
        <v>498</v>
      </c>
      <c r="X230" s="12"/>
      <c r="Y230" s="12"/>
      <c r="Z230" t="s">
        <v>428</v>
      </c>
      <c r="AA230" t="s">
        <v>431</v>
      </c>
      <c r="AB230" s="12" t="s">
        <v>528</v>
      </c>
      <c r="AC230" t="s">
        <v>432</v>
      </c>
      <c r="AF230" t="s">
        <v>431</v>
      </c>
      <c r="AG230" t="s">
        <v>498</v>
      </c>
      <c r="AJ230" t="s">
        <v>431</v>
      </c>
      <c r="AK230" t="s">
        <v>773</v>
      </c>
      <c r="AN230" s="12" t="s">
        <v>430</v>
      </c>
      <c r="AO230" s="12">
        <v>166902.56200000001</v>
      </c>
    </row>
    <row r="231" spans="17:41" x14ac:dyDescent="0.2">
      <c r="U231" t="s">
        <v>941</v>
      </c>
      <c r="V231" s="12" t="s">
        <v>493</v>
      </c>
      <c r="W231" s="12" t="s">
        <v>498</v>
      </c>
      <c r="Z231" t="s">
        <v>958</v>
      </c>
      <c r="AA231" t="s">
        <v>941</v>
      </c>
      <c r="AB231" s="12" t="s">
        <v>528</v>
      </c>
      <c r="AF231" t="s">
        <v>941</v>
      </c>
      <c r="AG231" t="s">
        <v>498</v>
      </c>
      <c r="AJ231" t="s">
        <v>941</v>
      </c>
      <c r="AK231" t="s">
        <v>498</v>
      </c>
      <c r="AN231" s="12" t="s">
        <v>431</v>
      </c>
      <c r="AO231" s="12">
        <v>1644.0362700000001</v>
      </c>
    </row>
    <row r="232" spans="17:41" x14ac:dyDescent="0.2">
      <c r="U232" t="s">
        <v>945</v>
      </c>
      <c r="V232" s="12" t="s">
        <v>493</v>
      </c>
      <c r="W232" s="12" t="s">
        <v>498</v>
      </c>
      <c r="Z232" t="s">
        <v>393</v>
      </c>
      <c r="AA232" t="s">
        <v>945</v>
      </c>
      <c r="AB232" s="12" t="s">
        <v>487</v>
      </c>
      <c r="AC232" t="s">
        <v>959</v>
      </c>
      <c r="AF232" t="s">
        <v>945</v>
      </c>
      <c r="AG232" t="s">
        <v>498</v>
      </c>
      <c r="AJ232" t="s">
        <v>945</v>
      </c>
      <c r="AK232" t="s">
        <v>498</v>
      </c>
      <c r="AN232" s="12" t="s">
        <v>433</v>
      </c>
      <c r="AO232" s="12">
        <v>1828243.39</v>
      </c>
    </row>
    <row r="233" spans="17:41" x14ac:dyDescent="0.2">
      <c r="U233" t="s">
        <v>939</v>
      </c>
      <c r="V233" s="12" t="s">
        <v>493</v>
      </c>
      <c r="W233" s="12" t="s">
        <v>498</v>
      </c>
      <c r="Z233" t="s">
        <v>940</v>
      </c>
      <c r="AA233" t="s">
        <v>939</v>
      </c>
      <c r="AB233" s="12" t="s">
        <v>502</v>
      </c>
      <c r="AC233" t="s">
        <v>960</v>
      </c>
      <c r="AF233" t="s">
        <v>939</v>
      </c>
      <c r="AG233" t="s">
        <v>498</v>
      </c>
      <c r="AJ233" t="s">
        <v>939</v>
      </c>
      <c r="AK233" t="s">
        <v>498</v>
      </c>
      <c r="AN233" s="12"/>
    </row>
    <row r="234" spans="17:41" x14ac:dyDescent="0.2">
      <c r="U234" t="s">
        <v>966</v>
      </c>
      <c r="V234" s="12" t="s">
        <v>493</v>
      </c>
      <c r="W234" s="12" t="s">
        <v>498</v>
      </c>
      <c r="Z234" t="s">
        <v>967</v>
      </c>
      <c r="AA234" t="s">
        <v>966</v>
      </c>
      <c r="AB234" s="12" t="s">
        <v>528</v>
      </c>
      <c r="AF234" t="s">
        <v>966</v>
      </c>
      <c r="AG234" t="s">
        <v>498</v>
      </c>
      <c r="AJ234" t="s">
        <v>966</v>
      </c>
      <c r="AK234" t="s">
        <v>498</v>
      </c>
    </row>
  </sheetData>
  <phoneticPr fontId="12" type="noConversion"/>
  <hyperlinks>
    <hyperlink ref="AC94" r:id="rId1" location="n7" xr:uid="{295DFEE4-955E-9B46-B10D-12E32942074D}"/>
    <hyperlink ref="AC57" r:id="rId2" xr:uid="{2116E187-C9D8-B742-8E9B-1F4AF8E0EFBB}"/>
    <hyperlink ref="AC82" r:id="rId3" xr:uid="{C3C9BA85-34A2-A345-8019-C4F7569C5146}"/>
    <hyperlink ref="AC134" r:id="rId4" xr:uid="{9A5CB639-7CCB-DF49-BCD6-6921DA62D6EF}"/>
    <hyperlink ref="AC83" r:id="rId5" xr:uid="{E48A1628-0F75-B148-9DAA-FFE0736D7DC1}"/>
  </hyperlinks>
  <pageMargins left="0.7" right="0.7" top="0.75" bottom="0.75" header="0.3" footer="0.3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D458-5789-4546-80E8-621222F471EE}">
  <dimension ref="A1:Z231"/>
  <sheetViews>
    <sheetView tabSelected="1" topLeftCell="A67" zoomScale="64" workbookViewId="0">
      <selection activeCell="V87" sqref="V87"/>
    </sheetView>
  </sheetViews>
  <sheetFormatPr baseColWidth="10" defaultRowHeight="16" x14ac:dyDescent="0.2"/>
  <cols>
    <col min="1" max="1" width="54" customWidth="1"/>
    <col min="3" max="3" width="10.83203125" customWidth="1"/>
    <col min="7" max="7" width="10.83203125" customWidth="1"/>
    <col min="11" max="12" width="10.83203125" style="2"/>
  </cols>
  <sheetData>
    <row r="1" spans="1:26" s="2" customFormat="1" ht="15.75" customHeight="1" x14ac:dyDescent="0.2">
      <c r="A1" s="2" t="s">
        <v>441</v>
      </c>
      <c r="B1" s="2" t="s">
        <v>654</v>
      </c>
      <c r="C1" s="2" t="s">
        <v>781</v>
      </c>
      <c r="D1" s="2" t="s">
        <v>440</v>
      </c>
      <c r="E1" s="2" t="s">
        <v>436</v>
      </c>
      <c r="F1" s="2" t="s">
        <v>437</v>
      </c>
      <c r="G1" s="2" t="s">
        <v>438</v>
      </c>
      <c r="H1" s="2" t="s">
        <v>461</v>
      </c>
      <c r="I1" s="2" t="s">
        <v>446</v>
      </c>
      <c r="J1" s="2" t="s">
        <v>439</v>
      </c>
      <c r="K1" s="2" t="s">
        <v>448</v>
      </c>
      <c r="L1" s="2" t="s">
        <v>450</v>
      </c>
      <c r="M1" s="2" t="s">
        <v>478</v>
      </c>
      <c r="N1" s="2" t="s">
        <v>479</v>
      </c>
      <c r="O1" s="2" t="s">
        <v>452</v>
      </c>
      <c r="P1" s="2" t="s">
        <v>480</v>
      </c>
      <c r="Q1" s="2" t="s">
        <v>481</v>
      </c>
      <c r="R1" s="2" t="s">
        <v>451</v>
      </c>
      <c r="S1" s="2" t="s">
        <v>459</v>
      </c>
      <c r="T1" s="2" t="s">
        <v>456</v>
      </c>
      <c r="U1" s="2" t="s">
        <v>460</v>
      </c>
      <c r="V1" s="2" t="s">
        <v>455</v>
      </c>
      <c r="W1" s="2" t="s">
        <v>962</v>
      </c>
      <c r="X1" s="2" t="s">
        <v>464</v>
      </c>
      <c r="Y1" s="2" t="s">
        <v>463</v>
      </c>
      <c r="Z1" s="2" t="s">
        <v>969</v>
      </c>
    </row>
    <row r="2" spans="1:26" x14ac:dyDescent="0.2">
      <c r="A2" t="s">
        <v>941</v>
      </c>
      <c r="B2" t="str">
        <f>VLOOKUP(A2,Codes!$AJ$4:$AK$234,2,FALSE)</f>
        <v>N/A</v>
      </c>
      <c r="C2" t="str">
        <f>VLOOKUP(A2,Codes!$AF$4:$AG$235,2,FALSE)</f>
        <v>N/A</v>
      </c>
      <c r="D2" t="s">
        <v>6</v>
      </c>
      <c r="E2" t="s">
        <v>942</v>
      </c>
      <c r="F2" t="s">
        <v>443</v>
      </c>
      <c r="G2" t="str">
        <f>VLOOKUP(F2,Codes!$A$4:$B$92,2,FALSE)</f>
        <v>Molluscs</v>
      </c>
      <c r="H2">
        <f>VLOOKUP(F2,Codes!$E$4:$F$92,2,FALSE)</f>
        <v>13</v>
      </c>
      <c r="I2">
        <f>VLOOKUP(F2,Codes!$I$4:$J$92,2,FALSE)</f>
        <v>2</v>
      </c>
      <c r="J2" t="s">
        <v>17</v>
      </c>
      <c r="K2">
        <v>0</v>
      </c>
      <c r="L2">
        <f>VLOOKUP(A2,Codes!$AN$4:$AO$232,2,FALSE)</f>
        <v>0</v>
      </c>
      <c r="M2">
        <v>0</v>
      </c>
      <c r="N2">
        <v>0</v>
      </c>
      <c r="O2">
        <f t="shared" ref="O2:O65" si="0">IF(OR(M2=1,N2=1),1,0)</f>
        <v>0</v>
      </c>
      <c r="P2">
        <v>0</v>
      </c>
      <c r="Q2">
        <v>0</v>
      </c>
      <c r="R2">
        <f t="shared" ref="R2:R65" si="1">SUM(P2:Q2)</f>
        <v>0</v>
      </c>
      <c r="S2" t="s">
        <v>6</v>
      </c>
      <c r="T2" t="str">
        <f>VLOOKUP(S2,Codes!$M$4:$N$6,2,FALSE)</f>
        <v>Uncertain</v>
      </c>
      <c r="U2" t="s">
        <v>6</v>
      </c>
      <c r="V2" t="str">
        <f>VLOOKUP(U2,Codes!$Q$4:$R$45,2,FALSE)</f>
        <v>Uncertain</v>
      </c>
      <c r="W2" t="str">
        <f t="shared" ref="W2:W65" si="2">IF(K2=0, "No Catch",X2)</f>
        <v>No Catch</v>
      </c>
      <c r="X2" t="str">
        <f>VLOOKUP(A2,Codes!$AA$4:$AB$235,2,FALSE)</f>
        <v>Bycatch</v>
      </c>
      <c r="Y2" t="str">
        <f>VLOOKUP(A2,Codes!$U$4:$V$234,2,FALSE)</f>
        <v>None</v>
      </c>
      <c r="Z2">
        <v>2018</v>
      </c>
    </row>
    <row r="3" spans="1:26" x14ac:dyDescent="0.2">
      <c r="A3" t="s">
        <v>0</v>
      </c>
      <c r="B3" t="str">
        <f>VLOOKUP(A3,Codes!$AJ$4:$AK$234,2,FALSE)</f>
        <v>N/A</v>
      </c>
      <c r="C3" t="str">
        <f>VLOOKUP(A3,Codes!$AF$4:$AG$235,2,FALSE)</f>
        <v>ACADRED2J3K</v>
      </c>
      <c r="D3" t="s">
        <v>6</v>
      </c>
      <c r="E3" t="s">
        <v>1</v>
      </c>
      <c r="F3" t="s">
        <v>2</v>
      </c>
      <c r="G3" t="str">
        <f>VLOOKUP(F3,Codes!$A$4:$B$92,2,FALSE)</f>
        <v>Scorpaeniformes</v>
      </c>
      <c r="H3">
        <f>VLOOKUP(F3,Codes!$E$4:$F$92,2,FALSE)</f>
        <v>44</v>
      </c>
      <c r="I3">
        <f>VLOOKUP(F3,Codes!$I$4:$J$92,2,FALSE)</f>
        <v>3.2</v>
      </c>
      <c r="J3" t="s">
        <v>454</v>
      </c>
      <c r="K3">
        <v>0</v>
      </c>
      <c r="L3">
        <f>VLOOKUP(A3,Codes!$AN$4:$AO$232,2,FALSE)</f>
        <v>0</v>
      </c>
      <c r="M3">
        <v>0</v>
      </c>
      <c r="N3">
        <v>1</v>
      </c>
      <c r="O3">
        <f t="shared" si="0"/>
        <v>1</v>
      </c>
      <c r="P3">
        <v>0</v>
      </c>
      <c r="Q3">
        <v>0</v>
      </c>
      <c r="R3">
        <f t="shared" si="1"/>
        <v>0</v>
      </c>
      <c r="S3" t="s">
        <v>4</v>
      </c>
      <c r="T3" t="str">
        <f>VLOOKUP(S3,Codes!$M$4:$N$6,2,FALSE)</f>
        <v>Full</v>
      </c>
      <c r="U3" t="s">
        <v>5</v>
      </c>
      <c r="V3" t="str">
        <f>VLOOKUP(U3,Codes!$Q$4:$R$45,2,FALSE)</f>
        <v>Partial</v>
      </c>
      <c r="W3" t="str">
        <f t="shared" si="2"/>
        <v>No Catch</v>
      </c>
      <c r="X3" t="str">
        <f>VLOOKUP(A3,Codes!$AA$4:$AB$235,2,FALSE)</f>
        <v>Bycatch</v>
      </c>
      <c r="Y3" t="str">
        <f>VLOOKUP(A3,Codes!$U$4:$V$234,2,FALSE)</f>
        <v>None</v>
      </c>
      <c r="Z3">
        <v>2015</v>
      </c>
    </row>
    <row r="4" spans="1:26" x14ac:dyDescent="0.2">
      <c r="A4" t="s">
        <v>7</v>
      </c>
      <c r="B4" t="str">
        <f>VLOOKUP(A4,Codes!$AJ$4:$AK$234,2,FALSE)</f>
        <v>Redfish (Sebastes fasciatus) Unit 1 + 2</v>
      </c>
      <c r="C4" t="str">
        <f>VLOOKUP(A4,Codes!$AF$4:$AG$235,2,FALSE)</f>
        <v>ACADRED3LNO-UT12</v>
      </c>
      <c r="D4" t="s">
        <v>8</v>
      </c>
      <c r="E4" t="s">
        <v>1</v>
      </c>
      <c r="F4" t="s">
        <v>2</v>
      </c>
      <c r="G4" t="str">
        <f>VLOOKUP(F4,Codes!$A$4:$B$92,2,FALSE)</f>
        <v>Scorpaeniformes</v>
      </c>
      <c r="H4">
        <f>VLOOKUP(F4,Codes!$E$4:$F$92,2,FALSE)</f>
        <v>44</v>
      </c>
      <c r="I4">
        <f>VLOOKUP(F4,Codes!$I$4:$J$92,2,FALSE)</f>
        <v>3.2</v>
      </c>
      <c r="J4" t="s">
        <v>453</v>
      </c>
      <c r="K4">
        <v>592</v>
      </c>
      <c r="L4">
        <f>VLOOKUP(A4,Codes!$AN$4:$AO$232,2,FALSE)</f>
        <v>745176.57</v>
      </c>
      <c r="M4">
        <v>0</v>
      </c>
      <c r="N4">
        <v>0</v>
      </c>
      <c r="O4">
        <f t="shared" si="0"/>
        <v>0</v>
      </c>
      <c r="P4">
        <v>1</v>
      </c>
      <c r="Q4">
        <v>1</v>
      </c>
      <c r="R4">
        <f t="shared" si="1"/>
        <v>2</v>
      </c>
      <c r="S4" t="s">
        <v>4</v>
      </c>
      <c r="T4" t="str">
        <f>VLOOKUP(S4,Codes!$M$4:$N$6,2,FALSE)</f>
        <v>Full</v>
      </c>
      <c r="U4" t="s">
        <v>956</v>
      </c>
      <c r="V4" t="str">
        <f>VLOOKUP(U4,Codes!$Q$4:$R$45,2,FALSE)</f>
        <v>Partial</v>
      </c>
      <c r="W4" t="str">
        <f t="shared" si="2"/>
        <v>Bottom trawl</v>
      </c>
      <c r="X4" t="str">
        <f>VLOOKUP(A4,Codes!$AA$4:$AB$235,2,FALSE)</f>
        <v>Bottom trawl</v>
      </c>
      <c r="Y4" t="str">
        <f>VLOOKUP(A4,Codes!$U$4:$V$234,2,FALSE)</f>
        <v>None</v>
      </c>
      <c r="Z4">
        <v>2019</v>
      </c>
    </row>
    <row r="5" spans="1:26" x14ac:dyDescent="0.2">
      <c r="A5" t="s">
        <v>10</v>
      </c>
      <c r="B5" t="str">
        <f>VLOOKUP(A5,Codes!$AJ$4:$AK$234,2,FALSE)</f>
        <v>Redfish - Unit 3</v>
      </c>
      <c r="C5" t="str">
        <f>VLOOKUP(A5,Codes!$AF$4:$AG$235,2,FALSE)</f>
        <v>ACADREDUT3</v>
      </c>
      <c r="D5" t="s">
        <v>12</v>
      </c>
      <c r="E5" t="s">
        <v>1</v>
      </c>
      <c r="F5" t="s">
        <v>2</v>
      </c>
      <c r="G5" t="str">
        <f>VLOOKUP(F5,Codes!$A$4:$B$92,2,FALSE)</f>
        <v>Scorpaeniformes</v>
      </c>
      <c r="H5">
        <f>VLOOKUP(F5,Codes!$E$4:$F$92,2,FALSE)</f>
        <v>44</v>
      </c>
      <c r="I5">
        <f>VLOOKUP(F5,Codes!$I$4:$J$92,2,FALSE)</f>
        <v>3.2</v>
      </c>
      <c r="J5" t="s">
        <v>11</v>
      </c>
      <c r="K5">
        <v>2948</v>
      </c>
      <c r="L5">
        <f>VLOOKUP(A5,Codes!$AN$4:$AO$232,2,FALSE)</f>
        <v>3710777.92</v>
      </c>
      <c r="M5">
        <v>1</v>
      </c>
      <c r="N5">
        <v>1</v>
      </c>
      <c r="O5">
        <f t="shared" si="0"/>
        <v>1</v>
      </c>
      <c r="P5">
        <v>1</v>
      </c>
      <c r="Q5">
        <v>1</v>
      </c>
      <c r="R5">
        <f t="shared" si="1"/>
        <v>2</v>
      </c>
      <c r="S5" t="s">
        <v>4</v>
      </c>
      <c r="T5" t="str">
        <f>VLOOKUP(S5,Codes!$M$4:$N$6,2,FALSE)</f>
        <v>Full</v>
      </c>
      <c r="U5" t="s">
        <v>13</v>
      </c>
      <c r="V5" t="str">
        <f>VLOOKUP(U5,Codes!$Q$4:$R$45,2,FALSE)</f>
        <v>Partial</v>
      </c>
      <c r="W5" t="str">
        <f t="shared" si="2"/>
        <v>Bottom trawl</v>
      </c>
      <c r="X5" t="str">
        <f>VLOOKUP(A5,Codes!$AA$4:$AB$235,2,FALSE)</f>
        <v>Bottom trawl</v>
      </c>
      <c r="Y5" t="str">
        <f>VLOOKUP(A5,Codes!$U$4:$V$234,2,FALSE)</f>
        <v>None</v>
      </c>
      <c r="Z5">
        <v>2011</v>
      </c>
    </row>
    <row r="6" spans="1:26" x14ac:dyDescent="0.2">
      <c r="A6" t="s">
        <v>14</v>
      </c>
      <c r="B6" t="str">
        <f>VLOOKUP(A6,Codes!$AJ$4:$AK$234,2,FALSE)</f>
        <v>Albacore Tuna - North Pacific</v>
      </c>
      <c r="C6" t="str">
        <f>VLOOKUP(A6,Codes!$AF$4:$AG$235,2,FALSE)</f>
        <v>ALBANPAC</v>
      </c>
      <c r="D6" t="s">
        <v>12</v>
      </c>
      <c r="E6" t="s">
        <v>15</v>
      </c>
      <c r="F6" t="s">
        <v>16</v>
      </c>
      <c r="G6" t="str">
        <f>VLOOKUP(F6,Codes!$A$4:$B$92,2,FALSE)</f>
        <v>Scombridae</v>
      </c>
      <c r="H6">
        <f>VLOOKUP(F6,Codes!$E$4:$F$92,2,FALSE)</f>
        <v>58</v>
      </c>
      <c r="I6">
        <f>VLOOKUP(F6,Codes!$I$4:$J$92,2,FALSE)</f>
        <v>4.3</v>
      </c>
      <c r="J6" t="s">
        <v>17</v>
      </c>
      <c r="K6">
        <v>2662</v>
      </c>
      <c r="L6">
        <f>VLOOKUP(A6,Codes!$AN$4:$AO$232,2,FALSE)</f>
        <v>237536364</v>
      </c>
      <c r="M6">
        <v>1</v>
      </c>
      <c r="N6">
        <v>0</v>
      </c>
      <c r="O6">
        <f t="shared" si="0"/>
        <v>1</v>
      </c>
      <c r="P6">
        <v>1</v>
      </c>
      <c r="Q6">
        <v>0</v>
      </c>
      <c r="R6">
        <f t="shared" si="1"/>
        <v>1</v>
      </c>
      <c r="S6" t="s">
        <v>6</v>
      </c>
      <c r="T6" t="str">
        <f>VLOOKUP(S6,Codes!$M$4:$N$6,2,FALSE)</f>
        <v>Uncertain</v>
      </c>
      <c r="U6" t="s">
        <v>6</v>
      </c>
      <c r="V6" t="str">
        <f>VLOOKUP(U6,Codes!$Q$4:$R$45,2,FALSE)</f>
        <v>Uncertain</v>
      </c>
      <c r="W6" t="str">
        <f t="shared" si="2"/>
        <v>Troll</v>
      </c>
      <c r="X6" t="str">
        <f>VLOOKUP(A6,Codes!$AA$4:$AB$235,2,FALSE)</f>
        <v>Troll</v>
      </c>
      <c r="Y6" t="str">
        <f>VLOOKUP(A6,Codes!$U$4:$V$234,2,FALSE)</f>
        <v>Certified</v>
      </c>
      <c r="Z6">
        <v>2018</v>
      </c>
    </row>
    <row r="7" spans="1:26" x14ac:dyDescent="0.2">
      <c r="A7" t="s">
        <v>18</v>
      </c>
      <c r="B7" t="str">
        <f>VLOOKUP(A7,Codes!$AJ$4:$AK$234,2,FALSE)</f>
        <v>N/A</v>
      </c>
      <c r="C7" t="str">
        <f>VLOOKUP(A7,Codes!$AF$4:$AG$235,2,FALSE)</f>
        <v>AMPL23K</v>
      </c>
      <c r="D7" t="s">
        <v>3</v>
      </c>
      <c r="E7" t="s">
        <v>19</v>
      </c>
      <c r="F7" t="s">
        <v>20</v>
      </c>
      <c r="G7" t="str">
        <f>VLOOKUP(F7,Codes!$A$4:$B$92,2,FALSE)</f>
        <v>Pleuronectidae</v>
      </c>
      <c r="H7">
        <f>VLOOKUP(F7,Codes!$E$4:$F$92,2,FALSE)</f>
        <v>66</v>
      </c>
      <c r="I7">
        <f>VLOOKUP(F7,Codes!$I$4:$J$92,2,FALSE)</f>
        <v>4.0999999999999996</v>
      </c>
      <c r="J7" t="s">
        <v>454</v>
      </c>
      <c r="K7">
        <v>3.6</v>
      </c>
      <c r="L7">
        <f>VLOOKUP(A7,Codes!$AN$4:$AO$232,2,FALSE)</f>
        <v>27948.616600000001</v>
      </c>
      <c r="M7">
        <v>0</v>
      </c>
      <c r="N7">
        <v>1</v>
      </c>
      <c r="O7">
        <f t="shared" si="0"/>
        <v>1</v>
      </c>
      <c r="P7">
        <v>1</v>
      </c>
      <c r="Q7">
        <v>0</v>
      </c>
      <c r="R7">
        <f t="shared" si="1"/>
        <v>1</v>
      </c>
      <c r="S7" t="s">
        <v>4</v>
      </c>
      <c r="T7" t="str">
        <f>VLOOKUP(S7,Codes!$M$4:$N$6,2,FALSE)</f>
        <v>Full</v>
      </c>
      <c r="U7" t="s">
        <v>5</v>
      </c>
      <c r="V7" t="str">
        <f>VLOOKUP(U7,Codes!$Q$4:$R$45,2,FALSE)</f>
        <v>Partial</v>
      </c>
      <c r="W7" t="str">
        <f t="shared" si="2"/>
        <v>Bycatch</v>
      </c>
      <c r="X7" t="str">
        <f>VLOOKUP(A7,Codes!$AA$4:$AB$235,2,FALSE)</f>
        <v>Bycatch</v>
      </c>
      <c r="Y7" t="str">
        <f>VLOOKUP(A7,Codes!$U$4:$V$234,2,FALSE)</f>
        <v>None</v>
      </c>
      <c r="Z7">
        <v>2009</v>
      </c>
    </row>
    <row r="8" spans="1:26" x14ac:dyDescent="0.2">
      <c r="A8" t="s">
        <v>21</v>
      </c>
      <c r="B8" t="str">
        <f>VLOOKUP(A8,Codes!$AJ$4:$AK$234,2,FALSE)</f>
        <v>N/A</v>
      </c>
      <c r="C8" t="str">
        <f>VLOOKUP(A8,Codes!$AF$4:$AG$235,2,FALSE)</f>
        <v>AMPL3LNO</v>
      </c>
      <c r="D8" t="s">
        <v>3</v>
      </c>
      <c r="E8" t="s">
        <v>19</v>
      </c>
      <c r="F8" t="s">
        <v>20</v>
      </c>
      <c r="G8" t="str">
        <f>VLOOKUP(F8,Codes!$A$4:$B$92,2,FALSE)</f>
        <v>Pleuronectidae</v>
      </c>
      <c r="H8">
        <f>VLOOKUP(F8,Codes!$E$4:$F$92,2,FALSE)</f>
        <v>66</v>
      </c>
      <c r="I8">
        <f>VLOOKUP(F8,Codes!$I$4:$J$92,2,FALSE)</f>
        <v>4.0999999999999996</v>
      </c>
      <c r="J8" t="s">
        <v>454</v>
      </c>
      <c r="K8">
        <v>1171</v>
      </c>
      <c r="L8">
        <f>VLOOKUP(A8,Codes!$AN$4:$AO$232,2,FALSE)</f>
        <v>1647324.34</v>
      </c>
      <c r="M8">
        <v>0</v>
      </c>
      <c r="N8">
        <v>0</v>
      </c>
      <c r="O8">
        <f t="shared" si="0"/>
        <v>0</v>
      </c>
      <c r="P8">
        <v>1</v>
      </c>
      <c r="Q8">
        <v>1</v>
      </c>
      <c r="R8">
        <f t="shared" si="1"/>
        <v>2</v>
      </c>
      <c r="S8" t="s">
        <v>5</v>
      </c>
      <c r="T8" t="str">
        <f>VLOOKUP(S8,Codes!$M$4:$N$6,2,FALSE)</f>
        <v>Partial</v>
      </c>
      <c r="U8" t="s">
        <v>51</v>
      </c>
      <c r="V8" t="str">
        <f>VLOOKUP(U8,Codes!$Q$4:$R$45,2,FALSE)</f>
        <v>Partial</v>
      </c>
      <c r="W8" t="str">
        <f t="shared" si="2"/>
        <v>Bycatch</v>
      </c>
      <c r="X8" t="str">
        <f>VLOOKUP(A8,Codes!$AA$4:$AB$235,2,FALSE)</f>
        <v>Bycatch</v>
      </c>
      <c r="Y8" t="str">
        <f>VLOOKUP(A8,Codes!$U$4:$V$234,2,FALSE)</f>
        <v>None</v>
      </c>
      <c r="Z8">
        <v>2020</v>
      </c>
    </row>
    <row r="9" spans="1:26" x14ac:dyDescent="0.2">
      <c r="A9" t="s">
        <v>22</v>
      </c>
      <c r="B9" t="str">
        <f>VLOOKUP(A9,Codes!$AJ$4:$AK$234,2,FALSE)</f>
        <v>N/A</v>
      </c>
      <c r="C9" t="str">
        <f>VLOOKUP(A9,Codes!$AF$4:$AG$235,2,FALSE)</f>
        <v>AMPL3Ps</v>
      </c>
      <c r="D9" t="s">
        <v>3</v>
      </c>
      <c r="E9" t="s">
        <v>19</v>
      </c>
      <c r="F9" t="s">
        <v>20</v>
      </c>
      <c r="G9" t="str">
        <f>VLOOKUP(F9,Codes!$A$4:$B$92,2,FALSE)</f>
        <v>Pleuronectidae</v>
      </c>
      <c r="H9">
        <f>VLOOKUP(F9,Codes!$E$4:$F$92,2,FALSE)</f>
        <v>66</v>
      </c>
      <c r="I9">
        <f>VLOOKUP(F9,Codes!$I$4:$J$92,2,FALSE)</f>
        <v>4.0999999999999996</v>
      </c>
      <c r="J9" t="s">
        <v>454</v>
      </c>
      <c r="K9">
        <v>97</v>
      </c>
      <c r="L9">
        <f>VLOOKUP(A9,Codes!$AN$4:$AO$232,2,FALSE)</f>
        <v>159471.51800000001</v>
      </c>
      <c r="M9">
        <v>1</v>
      </c>
      <c r="N9">
        <v>0</v>
      </c>
      <c r="O9">
        <f t="shared" si="0"/>
        <v>1</v>
      </c>
      <c r="P9">
        <v>1</v>
      </c>
      <c r="Q9">
        <v>1</v>
      </c>
      <c r="R9">
        <f t="shared" si="1"/>
        <v>2</v>
      </c>
      <c r="S9" t="s">
        <v>4</v>
      </c>
      <c r="T9" t="str">
        <f>VLOOKUP(S9,Codes!$M$4:$N$6,2,FALSE)</f>
        <v>Full</v>
      </c>
      <c r="U9" t="s">
        <v>5</v>
      </c>
      <c r="V9" t="str">
        <f>VLOOKUP(U9,Codes!$Q$4:$R$45,2,FALSE)</f>
        <v>Partial</v>
      </c>
      <c r="W9" t="str">
        <f t="shared" si="2"/>
        <v>Bycatch</v>
      </c>
      <c r="X9" t="str">
        <f>VLOOKUP(A9,Codes!$AA$4:$AB$235,2,FALSE)</f>
        <v>Bycatch</v>
      </c>
      <c r="Y9" t="str">
        <f>VLOOKUP(A9,Codes!$U$4:$V$234,2,FALSE)</f>
        <v>None</v>
      </c>
      <c r="Z9">
        <v>2019</v>
      </c>
    </row>
    <row r="10" spans="1:26" x14ac:dyDescent="0.2">
      <c r="A10" t="s">
        <v>24</v>
      </c>
      <c r="B10" t="str">
        <f>VLOOKUP(A10,Codes!$AJ$4:$AK$234,2,FALSE)</f>
        <v>American Plaice - Southern Gulf of St. Lawrence (4T)</v>
      </c>
      <c r="C10" t="str">
        <f>VLOOKUP(A10,Codes!$AF$4:$AG$235,2,FALSE)</f>
        <v>AMPL4T</v>
      </c>
      <c r="D10" t="s">
        <v>3</v>
      </c>
      <c r="E10" t="s">
        <v>19</v>
      </c>
      <c r="F10" t="s">
        <v>20</v>
      </c>
      <c r="G10" t="str">
        <f>VLOOKUP(F10,Codes!$A$4:$B$92,2,FALSE)</f>
        <v>Pleuronectidae</v>
      </c>
      <c r="H10">
        <f>VLOOKUP(F10,Codes!$E$4:$F$92,2,FALSE)</f>
        <v>66</v>
      </c>
      <c r="I10">
        <f>VLOOKUP(F10,Codes!$I$4:$J$92,2,FALSE)</f>
        <v>4.0999999999999996</v>
      </c>
      <c r="J10" t="s">
        <v>25</v>
      </c>
      <c r="K10">
        <v>40</v>
      </c>
      <c r="L10">
        <f>VLOOKUP(A10,Codes!$AN$4:$AO$232,2,FALSE)</f>
        <v>65761.450800000006</v>
      </c>
      <c r="M10">
        <v>1</v>
      </c>
      <c r="N10">
        <v>0</v>
      </c>
      <c r="O10">
        <f t="shared" si="0"/>
        <v>1</v>
      </c>
      <c r="P10">
        <v>1</v>
      </c>
      <c r="Q10">
        <v>0</v>
      </c>
      <c r="R10">
        <f t="shared" si="1"/>
        <v>1</v>
      </c>
      <c r="S10" t="s">
        <v>4</v>
      </c>
      <c r="T10" t="str">
        <f>VLOOKUP(S10,Codes!$M$4:$N$6,2,FALSE)</f>
        <v>Full</v>
      </c>
      <c r="U10" t="s">
        <v>26</v>
      </c>
      <c r="V10" t="str">
        <f>VLOOKUP(U10,Codes!$Q$4:$R$45,2,FALSE)</f>
        <v>Partial</v>
      </c>
      <c r="W10" t="str">
        <f t="shared" si="2"/>
        <v>Bycatch</v>
      </c>
      <c r="X10" t="str">
        <f>VLOOKUP(A10,Codes!$AA$4:$AB$235,2,FALSE)</f>
        <v>Bycatch</v>
      </c>
      <c r="Y10" t="str">
        <f>VLOOKUP(A10,Codes!$U$4:$V$234,2,FALSE)</f>
        <v>None</v>
      </c>
      <c r="Z10">
        <v>2015</v>
      </c>
    </row>
    <row r="11" spans="1:26" x14ac:dyDescent="0.2">
      <c r="A11" t="s">
        <v>27</v>
      </c>
      <c r="B11" t="str">
        <f>VLOOKUP(A11,Codes!$AJ$4:$AK$234,2,FALSE)</f>
        <v>N/A</v>
      </c>
      <c r="C11" t="str">
        <f>VLOOKUP(A11,Codes!$AF$4:$AG$235,2,FALSE)</f>
        <v>AMPL4VWX</v>
      </c>
      <c r="D11" t="s">
        <v>8</v>
      </c>
      <c r="E11" t="s">
        <v>19</v>
      </c>
      <c r="F11" t="s">
        <v>20</v>
      </c>
      <c r="G11" t="str">
        <f>VLOOKUP(F11,Codes!$A$4:$B$92,2,FALSE)</f>
        <v>Pleuronectidae</v>
      </c>
      <c r="H11">
        <f>VLOOKUP(F11,Codes!$E$4:$F$92,2,FALSE)</f>
        <v>66</v>
      </c>
      <c r="I11">
        <f>VLOOKUP(F11,Codes!$I$4:$J$92,2,FALSE)</f>
        <v>4.0999999999999996</v>
      </c>
      <c r="J11" t="s">
        <v>11</v>
      </c>
      <c r="K11">
        <v>0</v>
      </c>
      <c r="L11">
        <f>VLOOKUP(A11,Codes!$AN$4:$AO$232,2,FALSE)</f>
        <v>0</v>
      </c>
      <c r="M11">
        <v>0</v>
      </c>
      <c r="N11">
        <v>1</v>
      </c>
      <c r="O11">
        <f t="shared" si="0"/>
        <v>1</v>
      </c>
      <c r="P11">
        <v>1</v>
      </c>
      <c r="Q11">
        <v>1</v>
      </c>
      <c r="R11">
        <f t="shared" si="1"/>
        <v>2</v>
      </c>
      <c r="S11" t="s">
        <v>4</v>
      </c>
      <c r="T11" t="str">
        <f>VLOOKUP(S11,Codes!$M$4:$N$6,2,FALSE)</f>
        <v>Full</v>
      </c>
      <c r="U11" t="s">
        <v>5</v>
      </c>
      <c r="V11" t="str">
        <f>VLOOKUP(U11,Codes!$Q$4:$R$45,2,FALSE)</f>
        <v>Partial</v>
      </c>
      <c r="W11" t="str">
        <f t="shared" si="2"/>
        <v>No Catch</v>
      </c>
      <c r="X11" t="str">
        <f>VLOOKUP(A11,Codes!$AA$4:$AB$235,2,FALSE)</f>
        <v>Bottom trawl</v>
      </c>
      <c r="Y11" t="str">
        <f>VLOOKUP(A11,Codes!$U$4:$V$234,2,FALSE)</f>
        <v>None</v>
      </c>
      <c r="Z11">
        <v>2010</v>
      </c>
    </row>
    <row r="12" spans="1:26" x14ac:dyDescent="0.2">
      <c r="A12" t="s">
        <v>28</v>
      </c>
      <c r="B12" t="str">
        <f>VLOOKUP(A12,Codes!$AJ$4:$AK$234,2,FALSE)</f>
        <v>N/A</v>
      </c>
      <c r="C12" t="str">
        <f>VLOOKUP(A12,Codes!$AF$4:$AG$235,2,FALSE)</f>
        <v>N/A</v>
      </c>
      <c r="D12" t="s">
        <v>6</v>
      </c>
      <c r="E12" t="s">
        <v>29</v>
      </c>
      <c r="F12" t="s">
        <v>30</v>
      </c>
      <c r="G12" t="str">
        <f>VLOOKUP(F12,Codes!$A$4:$B$92,2,FALSE)</f>
        <v>Gadiformes</v>
      </c>
      <c r="H12">
        <f>VLOOKUP(F12,Codes!$E$4:$F$92,2,FALSE)</f>
        <v>46</v>
      </c>
      <c r="I12">
        <f>VLOOKUP(F12,Codes!$I$4:$J$92,2,FALSE)</f>
        <v>3.1</v>
      </c>
      <c r="J12" t="s">
        <v>31</v>
      </c>
      <c r="K12">
        <v>124.5</v>
      </c>
      <c r="L12">
        <f>VLOOKUP(A12,Codes!$AN$4:$AO$232,2,FALSE)</f>
        <v>279268.34899999999</v>
      </c>
      <c r="M12">
        <v>0</v>
      </c>
      <c r="N12">
        <v>0</v>
      </c>
      <c r="O12">
        <f t="shared" si="0"/>
        <v>0</v>
      </c>
      <c r="P12">
        <v>0</v>
      </c>
      <c r="Q12">
        <v>0</v>
      </c>
      <c r="R12">
        <f t="shared" si="1"/>
        <v>0</v>
      </c>
      <c r="S12" t="s">
        <v>6</v>
      </c>
      <c r="T12" t="str">
        <f>VLOOKUP(S12,Codes!$M$4:$N$6,2,FALSE)</f>
        <v>Uncertain</v>
      </c>
      <c r="U12" t="s">
        <v>6</v>
      </c>
      <c r="V12" t="str">
        <f>VLOOKUP(U12,Codes!$Q$4:$R$45,2,FALSE)</f>
        <v>Uncertain</v>
      </c>
      <c r="W12" t="str">
        <f t="shared" si="2"/>
        <v>Bycatch</v>
      </c>
      <c r="X12" t="str">
        <f>VLOOKUP(A12,Codes!$AA$4:$AB$235,2,FALSE)</f>
        <v>Bycatch</v>
      </c>
      <c r="Y12" t="str">
        <f>VLOOKUP(A12,Codes!$U$4:$V$234,2,FALSE)</f>
        <v>None</v>
      </c>
      <c r="Z12">
        <v>2018</v>
      </c>
    </row>
    <row r="13" spans="1:26" x14ac:dyDescent="0.2">
      <c r="A13" t="s">
        <v>32</v>
      </c>
      <c r="B13" t="str">
        <f>VLOOKUP(A13,Codes!$AJ$4:$AK$234,2,FALSE)</f>
        <v>Surf Clam - Banquereau</v>
      </c>
      <c r="C13" t="str">
        <f>VLOOKUP(A13,Codes!$AF$4:$AG$235,2,FALSE)</f>
        <v>ARCSURFBANQ</v>
      </c>
      <c r="D13" t="s">
        <v>12</v>
      </c>
      <c r="E13" t="s">
        <v>33</v>
      </c>
      <c r="F13" t="s">
        <v>34</v>
      </c>
      <c r="G13" t="str">
        <f>VLOOKUP(F13,Codes!$A$4:$B$92,2,FALSE)</f>
        <v>Molluscs</v>
      </c>
      <c r="H13">
        <f>VLOOKUP(F13,Codes!$E$4:$F$92,2,FALSE)</f>
        <v>10</v>
      </c>
      <c r="I13">
        <f>VLOOKUP(F13,Codes!$I$4:$J$92,2,FALSE)</f>
        <v>2</v>
      </c>
      <c r="J13" t="s">
        <v>11</v>
      </c>
      <c r="K13">
        <v>20000</v>
      </c>
      <c r="L13">
        <f>VLOOKUP(A13,Codes!$AN$4:$AO$232,2,FALSE)</f>
        <v>33500124.5</v>
      </c>
      <c r="M13">
        <v>1</v>
      </c>
      <c r="N13">
        <v>1</v>
      </c>
      <c r="O13">
        <f t="shared" si="0"/>
        <v>1</v>
      </c>
      <c r="P13">
        <v>1</v>
      </c>
      <c r="Q13">
        <v>1</v>
      </c>
      <c r="R13">
        <f t="shared" si="1"/>
        <v>2</v>
      </c>
      <c r="S13" t="s">
        <v>4</v>
      </c>
      <c r="T13" t="str">
        <f>VLOOKUP(S13,Codes!$M$4:$N$6,2,FALSE)</f>
        <v>Full</v>
      </c>
      <c r="U13" t="s">
        <v>952</v>
      </c>
      <c r="V13" t="str">
        <f>VLOOKUP(U13,Codes!$Q$4:$R$45,2,FALSE)</f>
        <v>Partial</v>
      </c>
      <c r="W13" t="str">
        <f t="shared" si="2"/>
        <v>Dredge</v>
      </c>
      <c r="X13" t="str">
        <f>VLOOKUP(A13,Codes!$AA$4:$AB$235,2,FALSE)</f>
        <v>Dredge</v>
      </c>
      <c r="Y13" t="str">
        <f>VLOOKUP(A13,Codes!$U$4:$V$234,2,FALSE)</f>
        <v>Certified</v>
      </c>
      <c r="Z13">
        <v>2017</v>
      </c>
    </row>
    <row r="14" spans="1:26" x14ac:dyDescent="0.2">
      <c r="A14" t="s">
        <v>36</v>
      </c>
      <c r="B14" t="str">
        <f>VLOOKUP(A14,Codes!$AJ$4:$AK$234,2,FALSE)</f>
        <v>Surf Clam - Grand Bank</v>
      </c>
      <c r="C14" t="str">
        <f>VLOOKUP(A14,Codes!$AF$4:$AG$235,2,FALSE)</f>
        <v>ARCSURFGB</v>
      </c>
      <c r="D14" t="s">
        <v>12</v>
      </c>
      <c r="E14" t="s">
        <v>33</v>
      </c>
      <c r="F14" t="s">
        <v>34</v>
      </c>
      <c r="G14" t="str">
        <f>VLOOKUP(F14,Codes!$A$4:$B$92,2,FALSE)</f>
        <v>Molluscs</v>
      </c>
      <c r="H14">
        <f>VLOOKUP(F14,Codes!$E$4:$F$92,2,FALSE)</f>
        <v>10</v>
      </c>
      <c r="I14">
        <f>VLOOKUP(F14,Codes!$I$4:$J$92,2,FALSE)</f>
        <v>2</v>
      </c>
      <c r="J14" t="s">
        <v>11</v>
      </c>
      <c r="K14">
        <v>15000</v>
      </c>
      <c r="L14">
        <f>VLOOKUP(A14,Codes!$AN$4:$AO$232,2,FALSE)</f>
        <v>25125093.399999999</v>
      </c>
      <c r="M14">
        <v>0</v>
      </c>
      <c r="N14">
        <v>0</v>
      </c>
      <c r="O14">
        <f t="shared" si="0"/>
        <v>0</v>
      </c>
      <c r="P14">
        <v>1</v>
      </c>
      <c r="Q14">
        <v>1</v>
      </c>
      <c r="R14">
        <f t="shared" si="1"/>
        <v>2</v>
      </c>
      <c r="S14" t="s">
        <v>4</v>
      </c>
      <c r="T14" t="str">
        <f>VLOOKUP(S14,Codes!$M$4:$N$6,2,FALSE)</f>
        <v>Full</v>
      </c>
      <c r="U14" t="s">
        <v>952</v>
      </c>
      <c r="V14" t="str">
        <f>VLOOKUP(U14,Codes!$Q$4:$R$45,2,FALSE)</f>
        <v>Partial</v>
      </c>
      <c r="W14" t="str">
        <f t="shared" si="2"/>
        <v>Dredge</v>
      </c>
      <c r="X14" t="str">
        <f>VLOOKUP(A14,Codes!$AA$4:$AB$235,2,FALSE)</f>
        <v>Dredge</v>
      </c>
      <c r="Y14" t="str">
        <f>VLOOKUP(A14,Codes!$U$4:$V$234,2,FALSE)</f>
        <v>Certified</v>
      </c>
      <c r="Z14">
        <v>2017</v>
      </c>
    </row>
    <row r="15" spans="1:26" x14ac:dyDescent="0.2">
      <c r="A15" t="s">
        <v>37</v>
      </c>
      <c r="B15" t="str">
        <f>VLOOKUP(A15,Codes!$AJ$4:$AK$234,2,FALSE)</f>
        <v>N/A</v>
      </c>
      <c r="C15" t="str">
        <f>VLOOKUP(A15,Codes!$AF$4:$AG$235,2,FALSE)</f>
        <v>N/A</v>
      </c>
      <c r="D15" t="s">
        <v>6</v>
      </c>
      <c r="E15" t="s">
        <v>38</v>
      </c>
      <c r="F15" t="s">
        <v>39</v>
      </c>
      <c r="G15" t="str">
        <f>VLOOKUP(F15,Codes!$A$4:$B$92,2,FALSE)</f>
        <v>Pleuronectidae</v>
      </c>
      <c r="H15">
        <f>VLOOKUP(F15,Codes!$E$4:$F$92,2,FALSE)</f>
        <v>64</v>
      </c>
      <c r="I15">
        <f>VLOOKUP(F15,Codes!$I$4:$J$92,2,FALSE)</f>
        <v>4.2</v>
      </c>
      <c r="J15" t="s">
        <v>17</v>
      </c>
      <c r="K15">
        <v>11990.5</v>
      </c>
      <c r="L15">
        <f>VLOOKUP(A15,Codes!$AN$4:$AO$232,2,FALSE)</f>
        <v>9577341.2899999991</v>
      </c>
      <c r="M15">
        <v>1</v>
      </c>
      <c r="N15">
        <v>1</v>
      </c>
      <c r="O15">
        <f t="shared" si="0"/>
        <v>1</v>
      </c>
      <c r="P15">
        <v>1</v>
      </c>
      <c r="Q15">
        <v>1</v>
      </c>
      <c r="R15">
        <f t="shared" si="1"/>
        <v>2</v>
      </c>
      <c r="S15" t="s">
        <v>4</v>
      </c>
      <c r="T15" t="str">
        <f>VLOOKUP(S15,Codes!$M$4:$N$6,2,FALSE)</f>
        <v>Full</v>
      </c>
      <c r="U15" t="s">
        <v>80</v>
      </c>
      <c r="V15" t="str">
        <f>VLOOKUP(U15,Codes!$Q$4:$R$45,2,FALSE)</f>
        <v>Full</v>
      </c>
      <c r="W15" t="str">
        <f t="shared" si="2"/>
        <v>Bottom trawl</v>
      </c>
      <c r="X15" t="str">
        <f>VLOOKUP(A15,Codes!$AA$4:$AB$235,2,FALSE)</f>
        <v>Bottom trawl</v>
      </c>
      <c r="Y15" t="str">
        <f>VLOOKUP(A15,Codes!$U$4:$V$234,2,FALSE)</f>
        <v>None</v>
      </c>
      <c r="Z15">
        <v>2015</v>
      </c>
    </row>
    <row r="16" spans="1:26" x14ac:dyDescent="0.2">
      <c r="A16" t="s">
        <v>40</v>
      </c>
      <c r="B16" t="str">
        <f>VLOOKUP(A16,Codes!$AJ$4:$AK$234,2,FALSE)</f>
        <v>Bluefin Tuna - Western Atlantic</v>
      </c>
      <c r="C16" t="str">
        <f>VLOOKUP(A16,Codes!$AF$4:$AG$235,2,FALSE)</f>
        <v>ATBTUNAWATL</v>
      </c>
      <c r="D16" t="s">
        <v>6</v>
      </c>
      <c r="E16" t="s">
        <v>41</v>
      </c>
      <c r="F16" t="s">
        <v>42</v>
      </c>
      <c r="G16" t="str">
        <f>VLOOKUP(F16,Codes!$A$4:$B$92,2,FALSE)</f>
        <v>Scombridae</v>
      </c>
      <c r="H16">
        <f>VLOOKUP(F16,Codes!$E$4:$F$92,2,FALSE)</f>
        <v>82</v>
      </c>
      <c r="I16">
        <f>VLOOKUP(F16,Codes!$I$4:$J$92,2,FALSE)</f>
        <v>4.5</v>
      </c>
      <c r="J16" t="s">
        <v>453</v>
      </c>
      <c r="K16">
        <v>1912</v>
      </c>
      <c r="L16">
        <f>VLOOKUP(A16,Codes!$AN$4:$AO$232,2,FALSE)</f>
        <v>22264609.100000001</v>
      </c>
      <c r="M16">
        <v>1</v>
      </c>
      <c r="N16">
        <v>0</v>
      </c>
      <c r="O16">
        <f t="shared" si="0"/>
        <v>1</v>
      </c>
      <c r="P16">
        <v>0</v>
      </c>
      <c r="Q16">
        <v>0</v>
      </c>
      <c r="R16">
        <f t="shared" si="1"/>
        <v>0</v>
      </c>
      <c r="S16" t="s">
        <v>4</v>
      </c>
      <c r="T16" t="str">
        <f>VLOOKUP(S16,Codes!$M$4:$N$6,2,FALSE)</f>
        <v>Full</v>
      </c>
      <c r="U16" t="s">
        <v>43</v>
      </c>
      <c r="V16" t="str">
        <f>VLOOKUP(U16,Codes!$Q$4:$R$45,2,FALSE)</f>
        <v>Partial</v>
      </c>
      <c r="W16" t="str">
        <f t="shared" si="2"/>
        <v>Rod-and-reel</v>
      </c>
      <c r="X16" t="str">
        <f>VLOOKUP(A16,Codes!$AA$4:$AB$235,2,FALSE)</f>
        <v>Rod-and-reel</v>
      </c>
      <c r="Y16" t="str">
        <f>VLOOKUP(A16,Codes!$U$4:$V$234,2,FALSE)</f>
        <v>None</v>
      </c>
      <c r="Z16">
        <v>2021</v>
      </c>
    </row>
    <row r="17" spans="1:26" x14ac:dyDescent="0.2">
      <c r="A17" t="s">
        <v>44</v>
      </c>
      <c r="B17" t="str">
        <f>VLOOKUP(A17,Codes!$AJ$4:$AK$234,2,FALSE)</f>
        <v>N/A</v>
      </c>
      <c r="C17" t="str">
        <f>VLOOKUP(A17,Codes!$AF$4:$AG$235,2,FALSE)</f>
        <v>N/A</v>
      </c>
      <c r="D17" t="s">
        <v>6</v>
      </c>
      <c r="E17" t="s">
        <v>45</v>
      </c>
      <c r="F17" t="s">
        <v>46</v>
      </c>
      <c r="G17" t="str">
        <f>VLOOKUP(F17,Codes!$A$4:$B$92,2,FALSE)</f>
        <v>Gadiformes</v>
      </c>
      <c r="H17">
        <f>VLOOKUP(F17,Codes!$E$4:$F$92,2,FALSE)</f>
        <v>65</v>
      </c>
      <c r="I17">
        <f>VLOOKUP(F17,Codes!$I$4:$J$92,2,FALSE)</f>
        <v>4.0999999999999996</v>
      </c>
      <c r="J17" t="s">
        <v>454</v>
      </c>
      <c r="K17">
        <v>0</v>
      </c>
      <c r="L17">
        <f>VLOOKUP(A17,Codes!$AN$4:$AO$232,2,FALSE)</f>
        <v>0</v>
      </c>
      <c r="M17">
        <v>0</v>
      </c>
      <c r="N17">
        <v>0</v>
      </c>
      <c r="O17">
        <f t="shared" si="0"/>
        <v>0</v>
      </c>
      <c r="P17">
        <v>0</v>
      </c>
      <c r="Q17">
        <v>0</v>
      </c>
      <c r="R17">
        <f t="shared" si="1"/>
        <v>0</v>
      </c>
      <c r="S17" t="s">
        <v>5</v>
      </c>
      <c r="T17" t="str">
        <f>VLOOKUP(S17,Codes!$M$4:$N$6,2,FALSE)</f>
        <v>Partial</v>
      </c>
      <c r="U17" t="s">
        <v>5</v>
      </c>
      <c r="V17" t="str">
        <f>VLOOKUP(U17,Codes!$Q$4:$R$45,2,FALSE)</f>
        <v>Partial</v>
      </c>
      <c r="W17" t="str">
        <f t="shared" si="2"/>
        <v>No Catch</v>
      </c>
      <c r="X17" t="str">
        <f>VLOOKUP(A17,Codes!$AA$4:$AB$235,2,FALSE)</f>
        <v>Bycatch</v>
      </c>
      <c r="Y17" t="str">
        <f>VLOOKUP(A17,Codes!$U$4:$V$234,2,FALSE)</f>
        <v>None</v>
      </c>
      <c r="Z17">
        <v>2010</v>
      </c>
    </row>
    <row r="18" spans="1:26" x14ac:dyDescent="0.2">
      <c r="A18" t="s">
        <v>47</v>
      </c>
      <c r="B18" t="str">
        <f>VLOOKUP(A18,Codes!$AJ$4:$AK$234,2,FALSE)</f>
        <v>Atlantic Canada Dogfish - 4VWNX - 5</v>
      </c>
      <c r="C18" t="str">
        <f>VLOOKUP(A18,Codes!$AF$4:$AG$235,2,FALSE)</f>
        <v>SDOG4VWX5</v>
      </c>
      <c r="D18" t="s">
        <v>8</v>
      </c>
      <c r="E18" t="s">
        <v>48</v>
      </c>
      <c r="F18" t="s">
        <v>49</v>
      </c>
      <c r="G18" t="str">
        <f>VLOOKUP(F18,Codes!$A$4:$B$92,2,FALSE)</f>
        <v>Elasmobranchii</v>
      </c>
      <c r="H18">
        <f>VLOOKUP(F18,Codes!$E$4:$F$92,2,FALSE)</f>
        <v>64</v>
      </c>
      <c r="I18">
        <f>VLOOKUP(F18,Codes!$I$4:$J$92,2,FALSE)</f>
        <v>4.4000000000000004</v>
      </c>
      <c r="J18" t="s">
        <v>11</v>
      </c>
      <c r="K18">
        <v>53</v>
      </c>
      <c r="L18">
        <f>VLOOKUP(A18,Codes!$AN$4:$AO$232,2,FALSE)</f>
        <v>659000</v>
      </c>
      <c r="M18">
        <v>0</v>
      </c>
      <c r="N18">
        <v>1</v>
      </c>
      <c r="O18">
        <f t="shared" si="0"/>
        <v>1</v>
      </c>
      <c r="P18">
        <v>1</v>
      </c>
      <c r="Q18">
        <v>1</v>
      </c>
      <c r="R18">
        <f t="shared" si="1"/>
        <v>2</v>
      </c>
      <c r="S18" t="s">
        <v>4</v>
      </c>
      <c r="T18" t="str">
        <f>VLOOKUP(S18,Codes!$M$4:$N$6,2,FALSE)</f>
        <v>Full</v>
      </c>
      <c r="U18" t="s">
        <v>51</v>
      </c>
      <c r="V18" t="str">
        <f>VLOOKUP(U18,Codes!$Q$4:$R$45,2,FALSE)</f>
        <v>Partial</v>
      </c>
      <c r="W18" t="str">
        <f t="shared" si="2"/>
        <v>Bottom longline</v>
      </c>
      <c r="X18" t="str">
        <f>VLOOKUP(A18,Codes!$AA$4:$AB$235,2,FALSE)</f>
        <v>Bottom longline</v>
      </c>
      <c r="Y18" t="str">
        <f>VLOOKUP(A18,Codes!$U$4:$V$234,2,FALSE)</f>
        <v>None</v>
      </c>
      <c r="Z18">
        <v>2017</v>
      </c>
    </row>
    <row r="19" spans="1:26" x14ac:dyDescent="0.2">
      <c r="A19" t="s">
        <v>52</v>
      </c>
      <c r="B19" t="str">
        <f>VLOOKUP(A19,Codes!$AJ$4:$AK$234,2,FALSE)</f>
        <v>Atlantic Halibut - 3NOPs4VWX+5</v>
      </c>
      <c r="C19" t="str">
        <f>VLOOKUP(A19,Codes!$AF$4:$AG$235,2,FALSE)</f>
        <v>ATHAL3NOPs4VWX5Zc</v>
      </c>
      <c r="D19" t="s">
        <v>12</v>
      </c>
      <c r="E19" t="s">
        <v>53</v>
      </c>
      <c r="F19" t="s">
        <v>54</v>
      </c>
      <c r="G19" t="str">
        <f>VLOOKUP(F19,Codes!$A$4:$B$92,2,FALSE)</f>
        <v>Pleuronectidae</v>
      </c>
      <c r="H19">
        <f>VLOOKUP(F19,Codes!$E$4:$F$92,2,FALSE)</f>
        <v>88</v>
      </c>
      <c r="I19">
        <f>VLOOKUP(F19,Codes!$I$4:$J$92,2,FALSE)</f>
        <v>4</v>
      </c>
      <c r="J19" t="s">
        <v>11</v>
      </c>
      <c r="K19">
        <v>4160</v>
      </c>
      <c r="L19">
        <f>VLOOKUP(A19,Codes!$AN$4:$AO$232,2,FALSE)</f>
        <v>49483442.899999999</v>
      </c>
      <c r="M19">
        <v>1</v>
      </c>
      <c r="N19">
        <v>1</v>
      </c>
      <c r="O19">
        <f t="shared" si="0"/>
        <v>1</v>
      </c>
      <c r="P19">
        <v>1</v>
      </c>
      <c r="Q19">
        <v>1</v>
      </c>
      <c r="R19">
        <f t="shared" si="1"/>
        <v>2</v>
      </c>
      <c r="S19" t="s">
        <v>5</v>
      </c>
      <c r="T19" t="str">
        <f>VLOOKUP(S19,Codes!$M$4:$N$6,2,FALSE)</f>
        <v>Partial</v>
      </c>
      <c r="U19" t="s">
        <v>9</v>
      </c>
      <c r="V19" t="str">
        <f>VLOOKUP(U19,Codes!$Q$4:$R$45,2,FALSE)</f>
        <v>Partial</v>
      </c>
      <c r="W19" t="str">
        <f t="shared" si="2"/>
        <v>Longline</v>
      </c>
      <c r="X19" t="str">
        <f>VLOOKUP(A19,Codes!$AA$4:$AB$235,2,FALSE)</f>
        <v>Longline</v>
      </c>
      <c r="Y19" t="str">
        <f>VLOOKUP(A19,Codes!$U$4:$V$234,2,FALSE)</f>
        <v>Certified</v>
      </c>
      <c r="Z19">
        <v>2014</v>
      </c>
    </row>
    <row r="20" spans="1:26" x14ac:dyDescent="0.2">
      <c r="A20" t="s">
        <v>55</v>
      </c>
      <c r="B20" t="str">
        <f>VLOOKUP(A20,Codes!$AJ$4:$AK$234,2,FALSE)</f>
        <v>Atlantic Halibut - 4RST</v>
      </c>
      <c r="C20" t="str">
        <f>VLOOKUP(A20,Codes!$AF$4:$AG$235,2,FALSE)</f>
        <v>ATHAL4RST</v>
      </c>
      <c r="D20" t="s">
        <v>6</v>
      </c>
      <c r="E20" t="s">
        <v>53</v>
      </c>
      <c r="F20" t="s">
        <v>54</v>
      </c>
      <c r="G20" t="str">
        <f>VLOOKUP(F20,Codes!$A$4:$B$92,2,FALSE)</f>
        <v>Pleuronectidae</v>
      </c>
      <c r="H20">
        <f>VLOOKUP(F20,Codes!$E$4:$F$92,2,FALSE)</f>
        <v>88</v>
      </c>
      <c r="I20">
        <f>VLOOKUP(F20,Codes!$I$4:$J$92,2,FALSE)</f>
        <v>4</v>
      </c>
      <c r="J20" t="s">
        <v>56</v>
      </c>
      <c r="K20">
        <v>1229</v>
      </c>
      <c r="L20">
        <f>VLOOKUP(A20,Codes!$AN$4:$AO$232,2,FALSE)</f>
        <v>15094829.1</v>
      </c>
      <c r="M20">
        <v>1</v>
      </c>
      <c r="N20">
        <v>1</v>
      </c>
      <c r="O20">
        <f t="shared" si="0"/>
        <v>1</v>
      </c>
      <c r="P20">
        <v>0</v>
      </c>
      <c r="Q20">
        <v>0</v>
      </c>
      <c r="R20">
        <f t="shared" si="1"/>
        <v>0</v>
      </c>
      <c r="S20" t="s">
        <v>4</v>
      </c>
      <c r="T20" t="str">
        <f>VLOOKUP(S20,Codes!$M$4:$N$6,2,FALSE)</f>
        <v>Full</v>
      </c>
      <c r="U20" t="s">
        <v>5</v>
      </c>
      <c r="V20" t="str">
        <f>VLOOKUP(U20,Codes!$Q$4:$R$45,2,FALSE)</f>
        <v>Partial</v>
      </c>
      <c r="W20" t="str">
        <f t="shared" si="2"/>
        <v>Longline</v>
      </c>
      <c r="X20" t="str">
        <f>VLOOKUP(A20,Codes!$AA$4:$AB$235,2,FALSE)</f>
        <v>Longline</v>
      </c>
      <c r="Y20" t="str">
        <f>VLOOKUP(A20,Codes!$U$4:$V$234,2,FALSE)</f>
        <v>None</v>
      </c>
      <c r="Z20">
        <v>2018</v>
      </c>
    </row>
    <row r="21" spans="1:26" x14ac:dyDescent="0.2">
      <c r="A21" t="s">
        <v>57</v>
      </c>
      <c r="B21" t="str">
        <f>VLOOKUP(A21,Codes!$AJ$4:$AK$234,2,FALSE)</f>
        <v>Herring - 2J3IKLPs</v>
      </c>
      <c r="C21" t="str">
        <f>VLOOKUP(A21,Codes!$AF$4:$AG$235,2,FALSE)</f>
        <v>HERRNFLDESC</v>
      </c>
      <c r="D21" t="s">
        <v>6</v>
      </c>
      <c r="E21" t="s">
        <v>58</v>
      </c>
      <c r="F21" t="s">
        <v>59</v>
      </c>
      <c r="G21" t="str">
        <f>VLOOKUP(F21,Codes!$A$4:$B$92,2,FALSE)</f>
        <v>Clupeidae</v>
      </c>
      <c r="H21">
        <f>VLOOKUP(F21,Codes!$E$4:$F$92,2,FALSE)</f>
        <v>39</v>
      </c>
      <c r="I21">
        <f>VLOOKUP(F21,Codes!$I$4:$J$92,2,FALSE)</f>
        <v>3.4</v>
      </c>
      <c r="J21" t="s">
        <v>454</v>
      </c>
      <c r="K21">
        <v>5907</v>
      </c>
      <c r="L21">
        <f>VLOOKUP(A21,Codes!$AN$4:$AO$232,2,FALSE)</f>
        <v>4982228.3499999996</v>
      </c>
      <c r="M21">
        <v>0</v>
      </c>
      <c r="N21">
        <v>0</v>
      </c>
      <c r="O21">
        <f t="shared" si="0"/>
        <v>0</v>
      </c>
      <c r="P21">
        <v>0</v>
      </c>
      <c r="Q21">
        <v>0</v>
      </c>
      <c r="R21">
        <f t="shared" si="1"/>
        <v>0</v>
      </c>
      <c r="S21" t="s">
        <v>4</v>
      </c>
      <c r="T21" t="str">
        <f>VLOOKUP(S21,Codes!$M$4:$N$6,2,FALSE)</f>
        <v>Full</v>
      </c>
      <c r="U21" t="s">
        <v>5</v>
      </c>
      <c r="V21" t="str">
        <f>VLOOKUP(U21,Codes!$Q$4:$R$45,2,FALSE)</f>
        <v>Partial</v>
      </c>
      <c r="W21" t="str">
        <f t="shared" si="2"/>
        <v>Purse seine</v>
      </c>
      <c r="X21" t="str">
        <f>VLOOKUP(A21,Codes!$AA$4:$AB$235,2,FALSE)</f>
        <v>Purse seine</v>
      </c>
      <c r="Y21" t="str">
        <f>VLOOKUP(A21,Codes!$U$4:$V$234,2,FALSE)</f>
        <v>None</v>
      </c>
      <c r="Z21">
        <v>2018</v>
      </c>
    </row>
    <row r="22" spans="1:26" x14ac:dyDescent="0.2">
      <c r="A22" t="s">
        <v>60</v>
      </c>
      <c r="B22" t="str">
        <f>VLOOKUP(A22,Codes!$AJ$4:$AK$234,2,FALSE)</f>
        <v>Herring - 4R (Fall Spawner)</v>
      </c>
      <c r="C22" t="str">
        <f>VLOOKUP(A22,Codes!$AF$4:$AG$235,2,FALSE)</f>
        <v>HERR4RFA</v>
      </c>
      <c r="D22" t="s">
        <v>6</v>
      </c>
      <c r="E22" t="s">
        <v>58</v>
      </c>
      <c r="F22" t="s">
        <v>59</v>
      </c>
      <c r="G22" t="str">
        <f>VLOOKUP(F22,Codes!$A$4:$B$92,2,FALSE)</f>
        <v>Clupeidae</v>
      </c>
      <c r="H22">
        <f>VLOOKUP(F22,Codes!$E$4:$F$92,2,FALSE)</f>
        <v>39</v>
      </c>
      <c r="I22">
        <f>VLOOKUP(F22,Codes!$I$4:$J$92,2,FALSE)</f>
        <v>3.4</v>
      </c>
      <c r="J22" t="s">
        <v>454</v>
      </c>
      <c r="K22">
        <v>320</v>
      </c>
      <c r="L22">
        <f>VLOOKUP(A22,Codes!$AN$4:$AO$232,2,FALSE)</f>
        <v>9332041.8000000007</v>
      </c>
      <c r="M22">
        <v>1</v>
      </c>
      <c r="N22">
        <v>1</v>
      </c>
      <c r="O22">
        <f t="shared" si="0"/>
        <v>1</v>
      </c>
      <c r="P22">
        <v>1</v>
      </c>
      <c r="Q22">
        <v>1</v>
      </c>
      <c r="R22">
        <f t="shared" si="1"/>
        <v>2</v>
      </c>
      <c r="S22" t="s">
        <v>4</v>
      </c>
      <c r="T22" t="str">
        <f>VLOOKUP(S22,Codes!$M$4:$N$6,2,FALSE)</f>
        <v>Full</v>
      </c>
      <c r="U22" t="s">
        <v>5</v>
      </c>
      <c r="V22" t="str">
        <f>VLOOKUP(U22,Codes!$Q$4:$R$45,2,FALSE)</f>
        <v>Partial</v>
      </c>
      <c r="W22" t="str">
        <f t="shared" si="2"/>
        <v>Purse seine</v>
      </c>
      <c r="X22" t="str">
        <f>VLOOKUP(A22,Codes!$AA$4:$AB$235,2,FALSE)</f>
        <v>Purse seine</v>
      </c>
      <c r="Y22" t="str">
        <f>VLOOKUP(A22,Codes!$U$4:$V$234,2,FALSE)</f>
        <v>Withdrawn</v>
      </c>
      <c r="Z22">
        <v>2021</v>
      </c>
    </row>
    <row r="23" spans="1:26" x14ac:dyDescent="0.2">
      <c r="A23" t="s">
        <v>61</v>
      </c>
      <c r="B23" t="str">
        <f>VLOOKUP(A23,Codes!$AJ$4:$AK$234,2,FALSE)</f>
        <v>Herring – 4R (Spring Spawner)</v>
      </c>
      <c r="C23" t="str">
        <f>VLOOKUP(A23,Codes!$AF$4:$AG$235,2,FALSE)</f>
        <v>HERR4RSP</v>
      </c>
      <c r="D23" t="s">
        <v>6</v>
      </c>
      <c r="E23" t="s">
        <v>58</v>
      </c>
      <c r="F23" t="s">
        <v>59</v>
      </c>
      <c r="G23" t="str">
        <f>VLOOKUP(F23,Codes!$A$4:$B$92,2,FALSE)</f>
        <v>Clupeidae</v>
      </c>
      <c r="H23">
        <f>VLOOKUP(F23,Codes!$E$4:$F$92,2,FALSE)</f>
        <v>39</v>
      </c>
      <c r="I23">
        <f>VLOOKUP(F23,Codes!$I$4:$J$92,2,FALSE)</f>
        <v>3.4</v>
      </c>
      <c r="J23" t="s">
        <v>454</v>
      </c>
      <c r="K23">
        <v>2754</v>
      </c>
      <c r="L23">
        <f>VLOOKUP(A23,Codes!$AN$4:$AO$232,2,FALSE)</f>
        <v>3999446.49</v>
      </c>
      <c r="M23">
        <v>1</v>
      </c>
      <c r="N23">
        <v>1</v>
      </c>
      <c r="O23">
        <f t="shared" si="0"/>
        <v>1</v>
      </c>
      <c r="P23">
        <v>1</v>
      </c>
      <c r="Q23">
        <v>1</v>
      </c>
      <c r="R23">
        <f t="shared" si="1"/>
        <v>2</v>
      </c>
      <c r="S23" t="s">
        <v>4</v>
      </c>
      <c r="T23" t="str">
        <f>VLOOKUP(S23,Codes!$M$4:$N$6,2,FALSE)</f>
        <v>Full</v>
      </c>
      <c r="U23" t="s">
        <v>5</v>
      </c>
      <c r="V23" t="str">
        <f>VLOOKUP(U23,Codes!$Q$4:$R$45,2,FALSE)</f>
        <v>Partial</v>
      </c>
      <c r="W23" t="str">
        <f t="shared" si="2"/>
        <v>Purse seine</v>
      </c>
      <c r="X23" t="str">
        <f>VLOOKUP(A23,Codes!$AA$4:$AB$235,2,FALSE)</f>
        <v>Purse seine</v>
      </c>
      <c r="Y23" t="str">
        <f>VLOOKUP(A23,Codes!$U$4:$V$234,2,FALSE)</f>
        <v>Withdrawn</v>
      </c>
      <c r="Z23">
        <v>2021</v>
      </c>
    </row>
    <row r="24" spans="1:26" x14ac:dyDescent="0.2">
      <c r="A24" t="s">
        <v>62</v>
      </c>
      <c r="B24" t="str">
        <f>VLOOKUP(A24,Codes!$AJ$4:$AK$234,2,FALSE)</f>
        <v>Herring - 4S</v>
      </c>
      <c r="C24" t="str">
        <f>VLOOKUP(A24,Codes!$AF$4:$AG$235,2,FALSE)</f>
        <v>HERR4S</v>
      </c>
      <c r="D24" t="s">
        <v>6</v>
      </c>
      <c r="E24" t="s">
        <v>58</v>
      </c>
      <c r="F24" t="s">
        <v>59</v>
      </c>
      <c r="G24" t="str">
        <f>VLOOKUP(F24,Codes!$A$4:$B$92,2,FALSE)</f>
        <v>Clupeidae</v>
      </c>
      <c r="H24">
        <f>VLOOKUP(F24,Codes!$E$4:$F$92,2,FALSE)</f>
        <v>39</v>
      </c>
      <c r="I24">
        <f>VLOOKUP(F24,Codes!$I$4:$J$92,2,FALSE)</f>
        <v>3.4</v>
      </c>
      <c r="J24" t="s">
        <v>56</v>
      </c>
      <c r="K24">
        <v>1482</v>
      </c>
      <c r="L24">
        <f>VLOOKUP(A24,Codes!$AN$4:$AO$232,2,FALSE)</f>
        <v>2109455.41</v>
      </c>
      <c r="M24">
        <v>0</v>
      </c>
      <c r="N24">
        <v>0</v>
      </c>
      <c r="O24">
        <f t="shared" si="0"/>
        <v>0</v>
      </c>
      <c r="P24">
        <v>0</v>
      </c>
      <c r="Q24">
        <v>0</v>
      </c>
      <c r="R24">
        <f t="shared" si="1"/>
        <v>0</v>
      </c>
      <c r="S24" t="s">
        <v>5</v>
      </c>
      <c r="T24" t="str">
        <f>VLOOKUP(S24,Codes!$M$4:$N$6,2,FALSE)</f>
        <v>Partial</v>
      </c>
      <c r="U24" t="s">
        <v>26</v>
      </c>
      <c r="V24" t="str">
        <f>VLOOKUP(U24,Codes!$Q$4:$R$45,2,FALSE)</f>
        <v>Partial</v>
      </c>
      <c r="W24" t="str">
        <f t="shared" si="2"/>
        <v>Purse seine</v>
      </c>
      <c r="X24" t="str">
        <f>VLOOKUP(A24,Codes!$AA$4:$AB$235,2,FALSE)</f>
        <v>Purse seine</v>
      </c>
      <c r="Y24" t="str">
        <f>VLOOKUP(A24,Codes!$U$4:$V$234,2,FALSE)</f>
        <v>None</v>
      </c>
      <c r="Z24">
        <v>2020</v>
      </c>
    </row>
    <row r="25" spans="1:26" x14ac:dyDescent="0.2">
      <c r="A25" t="s">
        <v>63</v>
      </c>
      <c r="B25" t="str">
        <f>VLOOKUP(A25,Codes!$AJ$4:$AK$234,2,FALSE)</f>
        <v>Herring - 4T (Fall Spawner)</v>
      </c>
      <c r="C25" t="str">
        <f>VLOOKUP(A25,Codes!$AF$4:$AG$235,2,FALSE)</f>
        <v>HERR4TFA</v>
      </c>
      <c r="D25" t="s">
        <v>8</v>
      </c>
      <c r="E25" t="s">
        <v>58</v>
      </c>
      <c r="F25" t="s">
        <v>59</v>
      </c>
      <c r="G25" t="str">
        <f>VLOOKUP(F25,Codes!$A$4:$B$92,2,FALSE)</f>
        <v>Clupeidae</v>
      </c>
      <c r="H25">
        <f>VLOOKUP(F25,Codes!$E$4:$F$92,2,FALSE)</f>
        <v>39</v>
      </c>
      <c r="I25">
        <f>VLOOKUP(F25,Codes!$I$4:$J$92,2,FALSE)</f>
        <v>3.4</v>
      </c>
      <c r="J25" t="s">
        <v>25</v>
      </c>
      <c r="K25">
        <v>10834</v>
      </c>
      <c r="L25">
        <f>VLOOKUP(A25,Codes!$AN$4:$AO$232,2,FALSE)</f>
        <v>13110505.800000001</v>
      </c>
      <c r="M25">
        <v>1</v>
      </c>
      <c r="N25">
        <v>1</v>
      </c>
      <c r="O25">
        <f t="shared" si="0"/>
        <v>1</v>
      </c>
      <c r="P25">
        <v>1</v>
      </c>
      <c r="Q25">
        <v>1</v>
      </c>
      <c r="R25">
        <f t="shared" si="1"/>
        <v>2</v>
      </c>
      <c r="S25" t="s">
        <v>4</v>
      </c>
      <c r="T25" t="str">
        <f>VLOOKUP(S25,Codes!$M$4:$N$6,2,FALSE)</f>
        <v>Full</v>
      </c>
      <c r="U25" t="s">
        <v>64</v>
      </c>
      <c r="V25" t="str">
        <f>VLOOKUP(U25,Codes!$Q$4:$R$45,2,FALSE)</f>
        <v>Partial</v>
      </c>
      <c r="W25" t="str">
        <f t="shared" si="2"/>
        <v>Gillnet</v>
      </c>
      <c r="X25" t="str">
        <f>VLOOKUP(A25,Codes!$AA$4:$AB$235,2,FALSE)</f>
        <v>Gillnet</v>
      </c>
      <c r="Y25" t="str">
        <f>VLOOKUP(A25,Codes!$U$4:$V$234,2,FALSE)</f>
        <v>Withdrawn</v>
      </c>
      <c r="Z25">
        <v>2021</v>
      </c>
    </row>
    <row r="26" spans="1:26" x14ac:dyDescent="0.2">
      <c r="A26" t="s">
        <v>65</v>
      </c>
      <c r="B26" t="str">
        <f>VLOOKUP(A26,Codes!$AJ$4:$AK$234,2,FALSE)</f>
        <v>Herring - 4T (Spring Spawner)</v>
      </c>
      <c r="C26" t="str">
        <f>VLOOKUP(A26,Codes!$AF$4:$AG$235,2,FALSE)</f>
        <v>HERR4TSP</v>
      </c>
      <c r="D26" t="s">
        <v>3</v>
      </c>
      <c r="E26" t="s">
        <v>58</v>
      </c>
      <c r="F26" t="s">
        <v>59</v>
      </c>
      <c r="G26" t="str">
        <f>VLOOKUP(F26,Codes!$A$4:$B$92,2,FALSE)</f>
        <v>Clupeidae</v>
      </c>
      <c r="H26">
        <f>VLOOKUP(F26,Codes!$E$4:$F$92,2,FALSE)</f>
        <v>39</v>
      </c>
      <c r="I26">
        <f>VLOOKUP(F26,Codes!$I$4:$J$92,2,FALSE)</f>
        <v>3.4</v>
      </c>
      <c r="J26" t="s">
        <v>25</v>
      </c>
      <c r="K26">
        <v>403</v>
      </c>
      <c r="L26">
        <f>VLOOKUP(A26,Codes!$AN$4:$AO$232,2,FALSE)</f>
        <v>883086.69099999999</v>
      </c>
      <c r="M26">
        <v>1</v>
      </c>
      <c r="N26">
        <v>1</v>
      </c>
      <c r="O26">
        <f t="shared" si="0"/>
        <v>1</v>
      </c>
      <c r="P26">
        <v>1</v>
      </c>
      <c r="Q26">
        <v>1</v>
      </c>
      <c r="R26">
        <f t="shared" si="1"/>
        <v>2</v>
      </c>
      <c r="S26" t="s">
        <v>4</v>
      </c>
      <c r="T26" t="str">
        <f>VLOOKUP(S26,Codes!$M$4:$N$6,2,FALSE)</f>
        <v>Full</v>
      </c>
      <c r="U26" t="s">
        <v>6</v>
      </c>
      <c r="V26" t="str">
        <f>VLOOKUP(U26,Codes!$Q$4:$R$45,2,FALSE)</f>
        <v>Uncertain</v>
      </c>
      <c r="W26" t="str">
        <f t="shared" si="2"/>
        <v>Gillnet</v>
      </c>
      <c r="X26" t="str">
        <f>VLOOKUP(A26,Codes!$AA$4:$AB$235,2,FALSE)</f>
        <v>Gillnet</v>
      </c>
      <c r="Y26" t="str">
        <f>VLOOKUP(A26,Codes!$U$4:$V$234,2,FALSE)</f>
        <v>None</v>
      </c>
      <c r="Z26">
        <v>2021</v>
      </c>
    </row>
    <row r="27" spans="1:26" x14ac:dyDescent="0.2">
      <c r="A27" t="s">
        <v>66</v>
      </c>
      <c r="B27" t="str">
        <f>VLOOKUP(A27,Codes!$AJ$4:$AK$234,2,FALSE)</f>
        <v>Herring - 4VWX</v>
      </c>
      <c r="C27" t="str">
        <f>VLOOKUP(A27,Codes!$AF$4:$AG$235,2,FALSE)</f>
        <v>HERR4VWX</v>
      </c>
      <c r="D27" t="s">
        <v>3</v>
      </c>
      <c r="E27" t="s">
        <v>58</v>
      </c>
      <c r="F27" t="s">
        <v>59</v>
      </c>
      <c r="G27" t="str">
        <f>VLOOKUP(F27,Codes!$A$4:$B$92,2,FALSE)</f>
        <v>Clupeidae</v>
      </c>
      <c r="H27">
        <f>VLOOKUP(F27,Codes!$E$4:$F$92,2,FALSE)</f>
        <v>39</v>
      </c>
      <c r="I27">
        <f>VLOOKUP(F27,Codes!$I$4:$J$92,2,FALSE)</f>
        <v>3.4</v>
      </c>
      <c r="J27" t="s">
        <v>11</v>
      </c>
      <c r="K27">
        <v>55893</v>
      </c>
      <c r="L27">
        <f>VLOOKUP(A27,Codes!$AN$4:$AO$232,2,FALSE)</f>
        <v>44984284.200000003</v>
      </c>
      <c r="M27">
        <v>0</v>
      </c>
      <c r="N27">
        <v>1</v>
      </c>
      <c r="O27">
        <f t="shared" si="0"/>
        <v>1</v>
      </c>
      <c r="P27">
        <v>1</v>
      </c>
      <c r="Q27">
        <v>0</v>
      </c>
      <c r="R27">
        <f t="shared" si="1"/>
        <v>1</v>
      </c>
      <c r="S27" t="s">
        <v>5</v>
      </c>
      <c r="T27" t="str">
        <f>VLOOKUP(S27,Codes!$M$4:$N$6,2,FALSE)</f>
        <v>Partial</v>
      </c>
      <c r="U27" t="s">
        <v>5</v>
      </c>
      <c r="V27" t="str">
        <f>VLOOKUP(U27,Codes!$Q$4:$R$45,2,FALSE)</f>
        <v>Partial</v>
      </c>
      <c r="W27" t="str">
        <f t="shared" si="2"/>
        <v>Purse seine</v>
      </c>
      <c r="X27" t="str">
        <f>VLOOKUP(A27,Codes!$AA$4:$AB$235,2,FALSE)</f>
        <v>Purse seine</v>
      </c>
      <c r="Y27" t="str">
        <f>VLOOKUP(A27,Codes!$U$4:$V$234,2,FALSE)</f>
        <v>Withdrawn</v>
      </c>
      <c r="Z27">
        <v>2017</v>
      </c>
    </row>
    <row r="28" spans="1:26" x14ac:dyDescent="0.2">
      <c r="A28" t="s">
        <v>67</v>
      </c>
      <c r="B28" t="str">
        <f>VLOOKUP(A28,Codes!$AJ$4:$AK$234,2,FALSE)</f>
        <v>Herring - 5Y, 5Z (weirs)</v>
      </c>
      <c r="C28" t="str">
        <f>VLOOKUP(A28,Codes!$AF$4:$AG$235,2,FALSE)</f>
        <v>N/A</v>
      </c>
      <c r="D28" t="s">
        <v>8</v>
      </c>
      <c r="E28" t="s">
        <v>58</v>
      </c>
      <c r="F28" t="s">
        <v>59</v>
      </c>
      <c r="G28" t="str">
        <f>VLOOKUP(F28,Codes!$A$4:$B$92,2,FALSE)</f>
        <v>Clupeidae</v>
      </c>
      <c r="H28">
        <f>VLOOKUP(F28,Codes!$E$4:$F$92,2,FALSE)</f>
        <v>39</v>
      </c>
      <c r="I28">
        <f>VLOOKUP(F28,Codes!$I$4:$J$92,2,FALSE)</f>
        <v>3.4</v>
      </c>
      <c r="J28" t="s">
        <v>11</v>
      </c>
      <c r="K28">
        <v>2103</v>
      </c>
      <c r="L28">
        <f>VLOOKUP(A28,Codes!$AN$4:$AO$232,2,FALSE)</f>
        <v>1773764.39</v>
      </c>
      <c r="M28">
        <v>1</v>
      </c>
      <c r="N28">
        <v>0</v>
      </c>
      <c r="O28">
        <f t="shared" si="0"/>
        <v>1</v>
      </c>
      <c r="P28">
        <v>1</v>
      </c>
      <c r="Q28">
        <v>1</v>
      </c>
      <c r="R28">
        <f t="shared" si="1"/>
        <v>2</v>
      </c>
      <c r="S28" t="s">
        <v>5</v>
      </c>
      <c r="T28" t="str">
        <f>VLOOKUP(S28,Codes!$M$4:$N$6,2,FALSE)</f>
        <v>Partial</v>
      </c>
      <c r="U28" t="s">
        <v>6</v>
      </c>
      <c r="V28" t="str">
        <f>VLOOKUP(U28,Codes!$Q$4:$R$45,2,FALSE)</f>
        <v>Uncertain</v>
      </c>
      <c r="W28" t="str">
        <f t="shared" si="2"/>
        <v>Weir</v>
      </c>
      <c r="X28" t="str">
        <f>VLOOKUP(A28,Codes!$AA$4:$AB$235,2,FALSE)</f>
        <v>Weir</v>
      </c>
      <c r="Y28" t="str">
        <f>VLOOKUP(A28,Codes!$U$4:$V$234,2,FALSE)</f>
        <v>None</v>
      </c>
      <c r="Z28">
        <v>2018</v>
      </c>
    </row>
    <row r="29" spans="1:26" x14ac:dyDescent="0.2">
      <c r="A29" t="s">
        <v>68</v>
      </c>
      <c r="B29" t="str">
        <f>VLOOKUP(A29,Codes!$AJ$4:$AK$234,2,FALSE)</f>
        <v>Mackerel - Atlantic (NAFO 3-4)</v>
      </c>
      <c r="C29" t="str">
        <f>VLOOKUP(A29,Codes!$AF$4:$AG$235,2,FALSE)</f>
        <v>MACKNWATLSA3-4</v>
      </c>
      <c r="D29" t="s">
        <v>3</v>
      </c>
      <c r="E29" t="s">
        <v>69</v>
      </c>
      <c r="F29" t="s">
        <v>70</v>
      </c>
      <c r="G29" t="str">
        <f>VLOOKUP(F29,Codes!$A$4:$B$92,2,FALSE)</f>
        <v>Scombridae</v>
      </c>
      <c r="H29">
        <f>VLOOKUP(F29,Codes!$E$4:$F$92,2,FALSE)</f>
        <v>44</v>
      </c>
      <c r="I29">
        <f>VLOOKUP(F29,Codes!$I$4:$J$92,2,FALSE)</f>
        <v>3.6</v>
      </c>
      <c r="J29" t="s">
        <v>453</v>
      </c>
      <c r="K29">
        <v>7772</v>
      </c>
      <c r="L29">
        <f>VLOOKUP(A29,Codes!$AN$4:$AO$232,2,FALSE)</f>
        <v>16822590.899999999</v>
      </c>
      <c r="M29">
        <v>1</v>
      </c>
      <c r="N29">
        <v>1</v>
      </c>
      <c r="O29">
        <f t="shared" si="0"/>
        <v>1</v>
      </c>
      <c r="P29">
        <v>1</v>
      </c>
      <c r="Q29">
        <v>1</v>
      </c>
      <c r="R29">
        <f t="shared" si="1"/>
        <v>2</v>
      </c>
      <c r="S29" t="s">
        <v>5</v>
      </c>
      <c r="T29" t="str">
        <f>VLOOKUP(S29,Codes!$M$4:$N$6,2,FALSE)</f>
        <v>Partial</v>
      </c>
      <c r="U29" t="s">
        <v>5</v>
      </c>
      <c r="V29" t="str">
        <f>VLOOKUP(U29,Codes!$Q$4:$R$45,2,FALSE)</f>
        <v>Partial</v>
      </c>
      <c r="W29" t="str">
        <f t="shared" si="2"/>
        <v>Purse seine</v>
      </c>
      <c r="X29" t="str">
        <f>VLOOKUP(A29,Codes!$AA$4:$AB$235,2,FALSE)</f>
        <v>Purse seine</v>
      </c>
      <c r="Y29" t="str">
        <f>VLOOKUP(A29,Codes!$U$4:$V$234,2,FALSE)</f>
        <v>None</v>
      </c>
      <c r="Z29">
        <v>2020</v>
      </c>
    </row>
    <row r="30" spans="1:26" x14ac:dyDescent="0.2">
      <c r="A30" t="s">
        <v>71</v>
      </c>
      <c r="B30" t="str">
        <f>VLOOKUP(A30,Codes!$AJ$4:$AK$234,2,FALSE)</f>
        <v>N/A</v>
      </c>
      <c r="C30" t="str">
        <f>VLOOKUP(A30,Codes!$AF$4:$AG$235,2,FALSE)</f>
        <v>BIGSKA5CDE</v>
      </c>
      <c r="D30" t="s">
        <v>6</v>
      </c>
      <c r="E30" t="s">
        <v>72</v>
      </c>
      <c r="F30" t="s">
        <v>73</v>
      </c>
      <c r="G30" t="str">
        <f>VLOOKUP(F30,Codes!$A$4:$B$92,2,FALSE)</f>
        <v>Elasmobranchii</v>
      </c>
      <c r="H30">
        <f>VLOOKUP(F30,Codes!$E$4:$F$92,2,FALSE)</f>
        <v>86</v>
      </c>
      <c r="I30">
        <f>VLOOKUP(F30,Codes!$I$4:$J$92,2,FALSE)</f>
        <v>3.9</v>
      </c>
      <c r="J30" t="s">
        <v>17</v>
      </c>
      <c r="K30">
        <v>601.33000000000004</v>
      </c>
      <c r="L30">
        <f>VLOOKUP(A30,Codes!$AN$4:$AO$232,2,FALSE)</f>
        <v>431915.04599999997</v>
      </c>
      <c r="M30">
        <v>0</v>
      </c>
      <c r="N30">
        <v>0</v>
      </c>
      <c r="O30">
        <f t="shared" si="0"/>
        <v>0</v>
      </c>
      <c r="P30">
        <v>0</v>
      </c>
      <c r="Q30">
        <v>0</v>
      </c>
      <c r="R30">
        <f t="shared" si="1"/>
        <v>0</v>
      </c>
      <c r="S30" t="s">
        <v>4</v>
      </c>
      <c r="T30" t="str">
        <f>VLOOKUP(S30,Codes!$M$4:$N$6,2,FALSE)</f>
        <v>Full</v>
      </c>
      <c r="U30" t="s">
        <v>80</v>
      </c>
      <c r="V30" t="str">
        <f>VLOOKUP(U30,Codes!$Q$4:$R$45,2,FALSE)</f>
        <v>Full</v>
      </c>
      <c r="W30" t="str">
        <f t="shared" si="2"/>
        <v>Bycatch</v>
      </c>
      <c r="X30" t="str">
        <f>VLOOKUP(A30,Codes!$AA$4:$AB$235,2,FALSE)</f>
        <v>Bycatch</v>
      </c>
      <c r="Y30" t="str">
        <f>VLOOKUP(A30,Codes!$U$4:$V$234,2,FALSE)</f>
        <v>None</v>
      </c>
      <c r="Z30">
        <v>2011</v>
      </c>
    </row>
    <row r="31" spans="1:26" x14ac:dyDescent="0.2">
      <c r="A31" t="s">
        <v>74</v>
      </c>
      <c r="B31" t="str">
        <f>VLOOKUP(A31,Codes!$AJ$4:$AK$234,2,FALSE)</f>
        <v>N/A</v>
      </c>
      <c r="C31" t="str">
        <f>VLOOKUP(A31,Codes!$AF$4:$AG$235,2,FALSE)</f>
        <v>BIGSKA5AB</v>
      </c>
      <c r="D31" t="s">
        <v>6</v>
      </c>
      <c r="E31" t="s">
        <v>72</v>
      </c>
      <c r="F31" t="s">
        <v>73</v>
      </c>
      <c r="G31" t="str">
        <f>VLOOKUP(F31,Codes!$A$4:$B$92,2,FALSE)</f>
        <v>Elasmobranchii</v>
      </c>
      <c r="H31">
        <f>VLOOKUP(F31,Codes!$E$4:$F$92,2,FALSE)</f>
        <v>86</v>
      </c>
      <c r="I31">
        <f>VLOOKUP(F31,Codes!$I$4:$J$92,2,FALSE)</f>
        <v>3.9</v>
      </c>
      <c r="J31" t="s">
        <v>17</v>
      </c>
      <c r="K31">
        <v>300.05</v>
      </c>
      <c r="L31">
        <f>VLOOKUP(A31,Codes!$AN$4:$AO$232,2,FALSE)</f>
        <v>215515.78899999999</v>
      </c>
      <c r="M31">
        <v>0</v>
      </c>
      <c r="N31">
        <v>0</v>
      </c>
      <c r="O31">
        <f t="shared" si="0"/>
        <v>0</v>
      </c>
      <c r="P31">
        <v>0</v>
      </c>
      <c r="Q31">
        <v>0</v>
      </c>
      <c r="R31">
        <f t="shared" si="1"/>
        <v>0</v>
      </c>
      <c r="S31" t="s">
        <v>4</v>
      </c>
      <c r="T31" t="str">
        <f>VLOOKUP(S31,Codes!$M$4:$N$6,2,FALSE)</f>
        <v>Full</v>
      </c>
      <c r="U31" t="s">
        <v>80</v>
      </c>
      <c r="V31" t="str">
        <f>VLOOKUP(U31,Codes!$Q$4:$R$45,2,FALSE)</f>
        <v>Full</v>
      </c>
      <c r="W31" t="str">
        <f t="shared" si="2"/>
        <v>Bycatch</v>
      </c>
      <c r="X31" t="str">
        <f>VLOOKUP(A31,Codes!$AA$4:$AB$235,2,FALSE)</f>
        <v>Bycatch</v>
      </c>
      <c r="Y31" t="str">
        <f>VLOOKUP(A31,Codes!$U$4:$V$234,2,FALSE)</f>
        <v>None</v>
      </c>
      <c r="Z31">
        <v>2011</v>
      </c>
    </row>
    <row r="32" spans="1:26" x14ac:dyDescent="0.2">
      <c r="A32" t="s">
        <v>75</v>
      </c>
      <c r="B32" t="str">
        <f>VLOOKUP(A32,Codes!$AJ$4:$AK$234,2,FALSE)</f>
        <v>N/A</v>
      </c>
      <c r="C32" t="str">
        <f>VLOOKUP(A32,Codes!$AF$4:$AG$235,2,FALSE)</f>
        <v>BIGSKA4B</v>
      </c>
      <c r="D32" t="s">
        <v>6</v>
      </c>
      <c r="E32" t="s">
        <v>72</v>
      </c>
      <c r="F32" t="s">
        <v>73</v>
      </c>
      <c r="G32" t="str">
        <f>VLOOKUP(F32,Codes!$A$4:$B$92,2,FALSE)</f>
        <v>Elasmobranchii</v>
      </c>
      <c r="H32">
        <f>VLOOKUP(F32,Codes!$E$4:$F$92,2,FALSE)</f>
        <v>86</v>
      </c>
      <c r="I32">
        <f>VLOOKUP(F32,Codes!$I$4:$J$92,2,FALSE)</f>
        <v>3.9</v>
      </c>
      <c r="J32" t="s">
        <v>17</v>
      </c>
      <c r="K32">
        <v>8.6300000000000008</v>
      </c>
      <c r="L32">
        <f>VLOOKUP(A32,Codes!$AN$4:$AO$232,2,FALSE)</f>
        <v>6198.6377700000003</v>
      </c>
      <c r="M32">
        <v>0</v>
      </c>
      <c r="N32">
        <v>0</v>
      </c>
      <c r="O32">
        <f t="shared" si="0"/>
        <v>0</v>
      </c>
      <c r="P32">
        <v>0</v>
      </c>
      <c r="Q32">
        <v>0</v>
      </c>
      <c r="R32">
        <f t="shared" si="1"/>
        <v>0</v>
      </c>
      <c r="S32" t="s">
        <v>4</v>
      </c>
      <c r="T32" t="str">
        <f>VLOOKUP(S32,Codes!$M$4:$N$6,2,FALSE)</f>
        <v>Full</v>
      </c>
      <c r="U32" t="s">
        <v>80</v>
      </c>
      <c r="V32" t="str">
        <f>VLOOKUP(U32,Codes!$Q$4:$R$45,2,FALSE)</f>
        <v>Full</v>
      </c>
      <c r="W32" t="str">
        <f t="shared" si="2"/>
        <v>Bycatch</v>
      </c>
      <c r="X32" t="str">
        <f>VLOOKUP(A32,Codes!$AA$4:$AB$235,2,FALSE)</f>
        <v>Bycatch</v>
      </c>
      <c r="Y32" t="str">
        <f>VLOOKUP(A32,Codes!$U$4:$V$234,2,FALSE)</f>
        <v>None</v>
      </c>
      <c r="Z32">
        <v>2011</v>
      </c>
    </row>
    <row r="33" spans="1:26" x14ac:dyDescent="0.2">
      <c r="A33" t="s">
        <v>76</v>
      </c>
      <c r="B33" t="str">
        <f>VLOOKUP(A33,Codes!$AJ$4:$AK$234,2,FALSE)</f>
        <v>N/A</v>
      </c>
      <c r="C33" t="str">
        <f>VLOOKUP(A33,Codes!$AF$4:$AG$235,2,FALSE)</f>
        <v>BIGSKA3CD</v>
      </c>
      <c r="D33" t="s">
        <v>6</v>
      </c>
      <c r="E33" t="s">
        <v>72</v>
      </c>
      <c r="F33" t="s">
        <v>73</v>
      </c>
      <c r="G33" t="str">
        <f>VLOOKUP(F33,Codes!$A$4:$B$92,2,FALSE)</f>
        <v>Elasmobranchii</v>
      </c>
      <c r="H33">
        <f>VLOOKUP(F33,Codes!$E$4:$F$92,2,FALSE)</f>
        <v>86</v>
      </c>
      <c r="I33">
        <f>VLOOKUP(F33,Codes!$I$4:$J$92,2,FALSE)</f>
        <v>3.9</v>
      </c>
      <c r="J33" t="s">
        <v>17</v>
      </c>
      <c r="K33">
        <v>37.53</v>
      </c>
      <c r="L33">
        <f>VLOOKUP(A33,Codes!$AN$4:$AO$232,2,FALSE)</f>
        <v>26956.532500000001</v>
      </c>
      <c r="M33">
        <v>0</v>
      </c>
      <c r="N33">
        <v>0</v>
      </c>
      <c r="O33">
        <f t="shared" si="0"/>
        <v>0</v>
      </c>
      <c r="P33">
        <v>0</v>
      </c>
      <c r="Q33">
        <v>0</v>
      </c>
      <c r="R33">
        <f t="shared" si="1"/>
        <v>0</v>
      </c>
      <c r="S33" t="s">
        <v>4</v>
      </c>
      <c r="T33" t="str">
        <f>VLOOKUP(S33,Codes!$M$4:$N$6,2,FALSE)</f>
        <v>Full</v>
      </c>
      <c r="U33" t="s">
        <v>80</v>
      </c>
      <c r="V33" t="str">
        <f>VLOOKUP(U33,Codes!$Q$4:$R$45,2,FALSE)</f>
        <v>Full</v>
      </c>
      <c r="W33" t="str">
        <f t="shared" si="2"/>
        <v>Bycatch</v>
      </c>
      <c r="X33" t="str">
        <f>VLOOKUP(A33,Codes!$AA$4:$AB$235,2,FALSE)</f>
        <v>Bycatch</v>
      </c>
      <c r="Y33" t="str">
        <f>VLOOKUP(A33,Codes!$U$4:$V$234,2,FALSE)</f>
        <v>None</v>
      </c>
      <c r="Z33">
        <v>2011</v>
      </c>
    </row>
    <row r="34" spans="1:26" x14ac:dyDescent="0.2">
      <c r="A34" t="s">
        <v>77</v>
      </c>
      <c r="B34" t="str">
        <f>VLOOKUP(A34,Codes!$AJ$4:$AK$234,2,FALSE)</f>
        <v>Bocaccio</v>
      </c>
      <c r="C34" t="str">
        <f>VLOOKUP(A34,Codes!$AF$4:$AG$235,2,FALSE)</f>
        <v>BOCACCBCW</v>
      </c>
      <c r="D34" t="s">
        <v>12</v>
      </c>
      <c r="E34" t="s">
        <v>78</v>
      </c>
      <c r="F34" t="s">
        <v>79</v>
      </c>
      <c r="G34" t="str">
        <f>VLOOKUP(F34,Codes!$A$4:$B$92,2,FALSE)</f>
        <v>Scorpaeniformes</v>
      </c>
      <c r="H34">
        <f>VLOOKUP(F34,Codes!$E$4:$F$92,2,FALSE)</f>
        <v>63</v>
      </c>
      <c r="I34">
        <f>VLOOKUP(F34,Codes!$I$4:$J$92,2,FALSE)</f>
        <v>3.5</v>
      </c>
      <c r="J34" t="s">
        <v>17</v>
      </c>
      <c r="K34">
        <v>410</v>
      </c>
      <c r="L34">
        <f>VLOOKUP(A34,Codes!$AN$4:$AO$232,2,FALSE)</f>
        <v>87481.826400000005</v>
      </c>
      <c r="M34">
        <v>0</v>
      </c>
      <c r="N34">
        <v>1</v>
      </c>
      <c r="O34">
        <f t="shared" si="0"/>
        <v>1</v>
      </c>
      <c r="P34">
        <v>1</v>
      </c>
      <c r="Q34">
        <v>1</v>
      </c>
      <c r="R34">
        <f t="shared" si="1"/>
        <v>2</v>
      </c>
      <c r="S34" t="s">
        <v>4</v>
      </c>
      <c r="T34" t="str">
        <f>VLOOKUP(S34,Codes!$M$4:$N$6,2,FALSE)</f>
        <v>Full</v>
      </c>
      <c r="U34" t="s">
        <v>80</v>
      </c>
      <c r="V34" t="str">
        <f>VLOOKUP(U34,Codes!$Q$4:$R$45,2,FALSE)</f>
        <v>Full</v>
      </c>
      <c r="W34" t="str">
        <f t="shared" si="2"/>
        <v>Bottom trawl</v>
      </c>
      <c r="X34" t="str">
        <f>VLOOKUP(A34,Codes!$AA$4:$AB$235,2,FALSE)</f>
        <v>Bottom trawl</v>
      </c>
      <c r="Y34" t="str">
        <f>VLOOKUP(A34,Codes!$U$4:$V$234,2,FALSE)</f>
        <v>None</v>
      </c>
      <c r="Z34">
        <v>2019</v>
      </c>
    </row>
    <row r="35" spans="1:26" x14ac:dyDescent="0.2">
      <c r="A35" t="s">
        <v>81</v>
      </c>
      <c r="B35" t="str">
        <f>VLOOKUP(A35,Codes!$AJ$4:$AK$234,2,FALSE)</f>
        <v>Capelin - SA2+3KLPs</v>
      </c>
      <c r="C35" t="str">
        <f>VLOOKUP(A35,Codes!$AF$4:$AG$235,2,FALSE)</f>
        <v>CAPE2J3KL</v>
      </c>
      <c r="D35" t="s">
        <v>6</v>
      </c>
      <c r="E35" t="s">
        <v>82</v>
      </c>
      <c r="F35" t="s">
        <v>83</v>
      </c>
      <c r="G35" t="str">
        <f>VLOOKUP(F35,Codes!$A$4:$B$92,2,FALSE)</f>
        <v>Osmeridae</v>
      </c>
      <c r="H35">
        <f>VLOOKUP(F35,Codes!$E$4:$F$92,2,FALSE)</f>
        <v>27</v>
      </c>
      <c r="I35">
        <f>VLOOKUP(F35,Codes!$I$4:$J$92,2,FALSE)</f>
        <v>3.2</v>
      </c>
      <c r="J35" t="s">
        <v>454</v>
      </c>
      <c r="K35">
        <v>16114</v>
      </c>
      <c r="L35">
        <f>VLOOKUP(A35,Codes!$AN$4:$AO$232,2,FALSE)</f>
        <v>17903670.5</v>
      </c>
      <c r="M35">
        <v>0</v>
      </c>
      <c r="N35">
        <v>0</v>
      </c>
      <c r="O35">
        <f t="shared" si="0"/>
        <v>0</v>
      </c>
      <c r="P35">
        <v>0</v>
      </c>
      <c r="Q35">
        <v>0</v>
      </c>
      <c r="R35">
        <f t="shared" si="1"/>
        <v>0</v>
      </c>
      <c r="S35" t="s">
        <v>4</v>
      </c>
      <c r="T35" t="str">
        <f>VLOOKUP(S35,Codes!$M$4:$N$6,2,FALSE)</f>
        <v>Full</v>
      </c>
      <c r="U35" t="s">
        <v>5</v>
      </c>
      <c r="V35" t="str">
        <f>VLOOKUP(U35,Codes!$Q$4:$R$45,2,FALSE)</f>
        <v>Partial</v>
      </c>
      <c r="W35" t="str">
        <f t="shared" si="2"/>
        <v>Purse seine</v>
      </c>
      <c r="X35" t="str">
        <f>VLOOKUP(A35,Codes!$AA$4:$AB$235,2,FALSE)</f>
        <v>Purse seine</v>
      </c>
      <c r="Y35" t="str">
        <f>VLOOKUP(A35,Codes!$U$4:$V$234,2,FALSE)</f>
        <v>None</v>
      </c>
      <c r="Z35">
        <v>2020</v>
      </c>
    </row>
    <row r="36" spans="1:26" x14ac:dyDescent="0.2">
      <c r="A36" t="s">
        <v>84</v>
      </c>
      <c r="B36" t="str">
        <f>VLOOKUP(A36,Codes!$AJ$4:$AK$234,2,FALSE)</f>
        <v>Capelin - 4RST</v>
      </c>
      <c r="C36" t="str">
        <f>VLOOKUP(A36,Codes!$AF$4:$AG$235,2,FALSE)</f>
        <v>CAPE4RST</v>
      </c>
      <c r="D36" t="s">
        <v>6</v>
      </c>
      <c r="E36" t="s">
        <v>82</v>
      </c>
      <c r="F36" t="s">
        <v>83</v>
      </c>
      <c r="G36" t="str">
        <f>VLOOKUP(F36,Codes!$A$4:$B$92,2,FALSE)</f>
        <v>Osmeridae</v>
      </c>
      <c r="H36">
        <f>VLOOKUP(F36,Codes!$E$4:$F$92,2,FALSE)</f>
        <v>27</v>
      </c>
      <c r="I36">
        <f>VLOOKUP(F36,Codes!$I$4:$J$92,2,FALSE)</f>
        <v>3.2</v>
      </c>
      <c r="J36" t="s">
        <v>454</v>
      </c>
      <c r="K36">
        <v>9934</v>
      </c>
      <c r="L36">
        <f>VLOOKUP(A36,Codes!$AN$4:$AO$232,2,FALSE)</f>
        <v>1781967.51</v>
      </c>
      <c r="M36">
        <v>1</v>
      </c>
      <c r="N36">
        <v>1</v>
      </c>
      <c r="O36">
        <f t="shared" si="0"/>
        <v>1</v>
      </c>
      <c r="P36">
        <v>0</v>
      </c>
      <c r="Q36">
        <v>0</v>
      </c>
      <c r="R36">
        <f t="shared" si="1"/>
        <v>0</v>
      </c>
      <c r="S36" t="s">
        <v>4</v>
      </c>
      <c r="T36" t="str">
        <f>VLOOKUP(S36,Codes!$M$4:$N$6,2,FALSE)</f>
        <v>Full</v>
      </c>
      <c r="U36" t="s">
        <v>5</v>
      </c>
      <c r="V36" t="str">
        <f>VLOOKUP(U36,Codes!$Q$4:$R$45,2,FALSE)</f>
        <v>Partial</v>
      </c>
      <c r="W36" t="str">
        <f t="shared" si="2"/>
        <v>Purse seine</v>
      </c>
      <c r="X36" t="str">
        <f>VLOOKUP(A36,Codes!$AA$4:$AB$235,2,FALSE)</f>
        <v>Purse seine</v>
      </c>
      <c r="Y36" t="str">
        <f>VLOOKUP(A36,Codes!$U$4:$V$234,2,FALSE)</f>
        <v>None</v>
      </c>
      <c r="Z36">
        <v>2021</v>
      </c>
    </row>
    <row r="37" spans="1:26" x14ac:dyDescent="0.2">
      <c r="A37" t="s">
        <v>85</v>
      </c>
      <c r="B37" t="str">
        <f>VLOOKUP(A37,Codes!$AJ$4:$AK$234,2,FALSE)</f>
        <v>Canary Rockfish</v>
      </c>
      <c r="C37" t="str">
        <f>VLOOKUP(A37,Codes!$AF$4:$AG$235,2,FALSE)</f>
        <v>CROCKWCVANISOGQCI</v>
      </c>
      <c r="D37" t="s">
        <v>8</v>
      </c>
      <c r="E37" t="s">
        <v>86</v>
      </c>
      <c r="F37" t="s">
        <v>87</v>
      </c>
      <c r="G37" t="str">
        <f>VLOOKUP(F37,Codes!$A$4:$B$92,2,FALSE)</f>
        <v>Scorpaeniformes</v>
      </c>
      <c r="H37">
        <f>VLOOKUP(F37,Codes!$E$4:$F$92,2,FALSE)</f>
        <v>62</v>
      </c>
      <c r="I37">
        <f>VLOOKUP(F37,Codes!$I$4:$J$92,2,FALSE)</f>
        <v>3.8</v>
      </c>
      <c r="J37" t="s">
        <v>17</v>
      </c>
      <c r="K37">
        <v>751</v>
      </c>
      <c r="L37">
        <f>VLOOKUP(A37,Codes!$AN$4:$AO$232,2,FALSE)</f>
        <v>952157.26899999997</v>
      </c>
      <c r="M37">
        <v>0</v>
      </c>
      <c r="N37">
        <v>1</v>
      </c>
      <c r="O37">
        <f t="shared" si="0"/>
        <v>1</v>
      </c>
      <c r="P37">
        <v>1</v>
      </c>
      <c r="Q37">
        <v>1</v>
      </c>
      <c r="R37">
        <f t="shared" si="1"/>
        <v>2</v>
      </c>
      <c r="S37" t="s">
        <v>4</v>
      </c>
      <c r="T37" t="str">
        <f>VLOOKUP(S37,Codes!$M$4:$N$6,2,FALSE)</f>
        <v>Full</v>
      </c>
      <c r="U37" t="s">
        <v>80</v>
      </c>
      <c r="V37" t="str">
        <f>VLOOKUP(U37,Codes!$Q$4:$R$45,2,FALSE)</f>
        <v>Full</v>
      </c>
      <c r="W37" t="str">
        <f t="shared" si="2"/>
        <v>Bottom trawl</v>
      </c>
      <c r="X37" t="str">
        <f>VLOOKUP(A37,Codes!$AA$4:$AB$235,2,FALSE)</f>
        <v>Bottom trawl</v>
      </c>
      <c r="Y37" t="str">
        <f>VLOOKUP(A37,Codes!$U$4:$V$234,2,FALSE)</f>
        <v>None</v>
      </c>
      <c r="Z37">
        <v>2009</v>
      </c>
    </row>
    <row r="38" spans="1:26" x14ac:dyDescent="0.2">
      <c r="A38" t="s">
        <v>91</v>
      </c>
      <c r="B38" t="str">
        <f>VLOOKUP(A38,Codes!$AJ$4:$AK$234,2,FALSE)</f>
        <v>Common Clam</v>
      </c>
      <c r="C38" t="str">
        <f>VLOOKUP(A38,Codes!$AF$4:$AG$235,2,FALSE)</f>
        <v>SSCLAMQCW</v>
      </c>
      <c r="D38" t="s">
        <v>6</v>
      </c>
      <c r="E38" t="s">
        <v>89</v>
      </c>
      <c r="F38" t="s">
        <v>90</v>
      </c>
      <c r="G38" t="str">
        <f>VLOOKUP(F38,Codes!$A$4:$B$92,2,FALSE)</f>
        <v>Molluscs</v>
      </c>
      <c r="H38">
        <f>VLOOKUP(F38,Codes!$E$4:$F$92,2,FALSE)</f>
        <v>39</v>
      </c>
      <c r="I38">
        <f>VLOOKUP(F38,Codes!$I$4:$J$92,2,FALSE)</f>
        <v>2.31</v>
      </c>
      <c r="J38" t="s">
        <v>56</v>
      </c>
      <c r="K38">
        <v>21.3</v>
      </c>
      <c r="L38">
        <f>VLOOKUP(A38,Codes!$AN$4:$AO$232,2,FALSE)</f>
        <v>35677.632599999997</v>
      </c>
      <c r="M38">
        <v>0</v>
      </c>
      <c r="N38">
        <v>1</v>
      </c>
      <c r="O38">
        <f t="shared" si="0"/>
        <v>1</v>
      </c>
      <c r="P38">
        <v>0</v>
      </c>
      <c r="Q38">
        <v>0</v>
      </c>
      <c r="R38">
        <f t="shared" si="1"/>
        <v>0</v>
      </c>
      <c r="S38" t="s">
        <v>6</v>
      </c>
      <c r="T38" t="str">
        <f>VLOOKUP(S38,Codes!$M$4:$N$6,2,FALSE)</f>
        <v>Uncertain</v>
      </c>
      <c r="U38" t="s">
        <v>6</v>
      </c>
      <c r="V38" t="str">
        <f>VLOOKUP(U38,Codes!$Q$4:$R$45,2,FALSE)</f>
        <v>Uncertain</v>
      </c>
      <c r="W38" t="str">
        <f t="shared" si="2"/>
        <v>Hand</v>
      </c>
      <c r="X38" t="str">
        <f>VLOOKUP(A38,Codes!$AA$4:$AB$235,2,FALSE)</f>
        <v>Hand</v>
      </c>
      <c r="Y38" t="str">
        <f>VLOOKUP(A38,Codes!$U$4:$V$234,2,FALSE)</f>
        <v>None</v>
      </c>
      <c r="Z38">
        <v>2019</v>
      </c>
    </row>
    <row r="39" spans="1:26" x14ac:dyDescent="0.2">
      <c r="A39" t="s">
        <v>92</v>
      </c>
      <c r="B39" t="str">
        <f>VLOOKUP(A39,Codes!$AJ$4:$AK$234,2,FALSE)</f>
        <v xml:space="preserve"> Atlantic Cod 2J3KL</v>
      </c>
      <c r="C39" t="str">
        <f>VLOOKUP(A39,Codes!$AF$4:$AG$235,2,FALSE)</f>
        <v>COD2J3KL</v>
      </c>
      <c r="D39" t="s">
        <v>3</v>
      </c>
      <c r="E39" t="s">
        <v>45</v>
      </c>
      <c r="F39" t="s">
        <v>46</v>
      </c>
      <c r="G39" t="str">
        <f>VLOOKUP(F39,Codes!$A$4:$B$92,2,FALSE)</f>
        <v>Gadiformes</v>
      </c>
      <c r="H39">
        <f>VLOOKUP(F39,Codes!$E$4:$F$92,2,FALSE)</f>
        <v>65</v>
      </c>
      <c r="I39">
        <f>VLOOKUP(F39,Codes!$I$4:$J$92,2,FALSE)</f>
        <v>4.0999999999999996</v>
      </c>
      <c r="J39" t="s">
        <v>454</v>
      </c>
      <c r="K39">
        <v>10559</v>
      </c>
      <c r="L39">
        <f>VLOOKUP(A39,Codes!$AN$4:$AO$232,2,FALSE)</f>
        <v>15963739.1</v>
      </c>
      <c r="M39">
        <v>1</v>
      </c>
      <c r="N39">
        <v>0</v>
      </c>
      <c r="O39">
        <f t="shared" si="0"/>
        <v>1</v>
      </c>
      <c r="P39">
        <v>1</v>
      </c>
      <c r="Q39">
        <v>0</v>
      </c>
      <c r="R39">
        <f t="shared" si="1"/>
        <v>1</v>
      </c>
      <c r="S39" t="s">
        <v>4</v>
      </c>
      <c r="T39" t="str">
        <f>VLOOKUP(S39,Codes!$M$4:$N$6,2,FALSE)</f>
        <v>Full</v>
      </c>
      <c r="U39" t="s">
        <v>51</v>
      </c>
      <c r="V39" t="str">
        <f>VLOOKUP(U39,Codes!$Q$4:$R$45,2,FALSE)</f>
        <v>Partial</v>
      </c>
      <c r="W39" t="str">
        <f t="shared" si="2"/>
        <v>Gillnet</v>
      </c>
      <c r="X39" t="str">
        <f>VLOOKUP(A39,Codes!$AA$4:$AB$235,2,FALSE)</f>
        <v>Gillnet</v>
      </c>
      <c r="Y39" t="str">
        <f>VLOOKUP(A39,Codes!$U$4:$V$234,2,FALSE)</f>
        <v>None</v>
      </c>
      <c r="Z39">
        <v>2018</v>
      </c>
    </row>
    <row r="40" spans="1:26" x14ac:dyDescent="0.2">
      <c r="A40" t="s">
        <v>94</v>
      </c>
      <c r="B40" t="str">
        <f>VLOOKUP(A40,Codes!$AJ$4:$AK$234,2,FALSE)</f>
        <v>N/A</v>
      </c>
      <c r="C40" t="str">
        <f>VLOOKUP(A40,Codes!$AF$4:$AG$235,2,FALSE)</f>
        <v>COD3NO</v>
      </c>
      <c r="D40" t="s">
        <v>3</v>
      </c>
      <c r="E40" t="s">
        <v>45</v>
      </c>
      <c r="F40" t="s">
        <v>46</v>
      </c>
      <c r="G40" t="str">
        <f>VLOOKUP(F40,Codes!$A$4:$B$92,2,FALSE)</f>
        <v>Gadiformes</v>
      </c>
      <c r="H40">
        <f>VLOOKUP(F40,Codes!$E$4:$F$92,2,FALSE)</f>
        <v>65</v>
      </c>
      <c r="I40">
        <f>VLOOKUP(F40,Codes!$I$4:$J$92,2,FALSE)</f>
        <v>4.0999999999999996</v>
      </c>
      <c r="J40" t="s">
        <v>454</v>
      </c>
      <c r="K40">
        <v>587</v>
      </c>
      <c r="L40">
        <f>VLOOKUP(A40,Codes!$AN$4:$AO$232,2,FALSE)</f>
        <v>606256.21400000004</v>
      </c>
      <c r="M40">
        <v>1</v>
      </c>
      <c r="N40">
        <v>0</v>
      </c>
      <c r="O40">
        <f t="shared" si="0"/>
        <v>1</v>
      </c>
      <c r="P40">
        <v>1</v>
      </c>
      <c r="Q40">
        <v>1</v>
      </c>
      <c r="R40">
        <f t="shared" si="1"/>
        <v>2</v>
      </c>
      <c r="S40" t="s">
        <v>5</v>
      </c>
      <c r="T40" t="str">
        <f>VLOOKUP(S40,Codes!$M$4:$N$6,2,FALSE)</f>
        <v>Partial</v>
      </c>
      <c r="U40" t="s">
        <v>5</v>
      </c>
      <c r="V40" t="str">
        <f>VLOOKUP(U40,Codes!$Q$4:$R$45,2,FALSE)</f>
        <v>Partial</v>
      </c>
      <c r="W40" t="str">
        <f t="shared" si="2"/>
        <v>Bycatch</v>
      </c>
      <c r="X40" t="str">
        <f>VLOOKUP(A40,Codes!$AA$4:$AB$235,2,FALSE)</f>
        <v>Bycatch</v>
      </c>
      <c r="Y40" t="str">
        <f>VLOOKUP(A40,Codes!$U$4:$V$234,2,FALSE)</f>
        <v>None</v>
      </c>
      <c r="Z40">
        <v>2020</v>
      </c>
    </row>
    <row r="41" spans="1:26" x14ac:dyDescent="0.2">
      <c r="A41" t="s">
        <v>95</v>
      </c>
      <c r="B41" t="str">
        <f>VLOOKUP(A41,Codes!$AJ$4:$AK$234,2,FALSE)</f>
        <v>Cod - 4RS-3Pn</v>
      </c>
      <c r="C41" t="str">
        <f>VLOOKUP(A41,Codes!$AF$4:$AG$235,2,FALSE)</f>
        <v>COD3Pn4RS</v>
      </c>
      <c r="D41" t="s">
        <v>3</v>
      </c>
      <c r="E41" t="s">
        <v>45</v>
      </c>
      <c r="F41" t="s">
        <v>46</v>
      </c>
      <c r="G41" t="str">
        <f>VLOOKUP(F41,Codes!$A$4:$B$92,2,FALSE)</f>
        <v>Gadiformes</v>
      </c>
      <c r="H41">
        <f>VLOOKUP(F41,Codes!$E$4:$F$92,2,FALSE)</f>
        <v>65</v>
      </c>
      <c r="I41">
        <f>VLOOKUP(F41,Codes!$I$4:$J$92,2,FALSE)</f>
        <v>4.0999999999999996</v>
      </c>
      <c r="J41" t="s">
        <v>56</v>
      </c>
      <c r="K41">
        <v>668</v>
      </c>
      <c r="L41">
        <f>VLOOKUP(A41,Codes!$AN$4:$AO$232,2,FALSE)</f>
        <v>1000851.9</v>
      </c>
      <c r="M41">
        <v>0</v>
      </c>
      <c r="N41">
        <v>0</v>
      </c>
      <c r="O41">
        <f t="shared" si="0"/>
        <v>0</v>
      </c>
      <c r="P41">
        <v>1</v>
      </c>
      <c r="Q41">
        <v>1</v>
      </c>
      <c r="R41">
        <f t="shared" si="1"/>
        <v>2</v>
      </c>
      <c r="S41" t="s">
        <v>4</v>
      </c>
      <c r="T41" t="str">
        <f>VLOOKUP(S41,Codes!$M$4:$N$6,2,FALSE)</f>
        <v>Full</v>
      </c>
      <c r="U41" t="s">
        <v>5</v>
      </c>
      <c r="V41" t="str">
        <f>VLOOKUP(U41,Codes!$Q$4:$R$45,2,FALSE)</f>
        <v>Partial</v>
      </c>
      <c r="W41" t="str">
        <f t="shared" si="2"/>
        <v>Gillnet</v>
      </c>
      <c r="X41" t="str">
        <f>VLOOKUP(A41,Codes!$AA$4:$AB$235,2,FALSE)</f>
        <v>Gillnet</v>
      </c>
      <c r="Y41" t="str">
        <f>VLOOKUP(A41,Codes!$U$4:$V$234,2,FALSE)</f>
        <v>None</v>
      </c>
      <c r="Z41">
        <v>2018</v>
      </c>
    </row>
    <row r="42" spans="1:26" x14ac:dyDescent="0.2">
      <c r="A42" t="s">
        <v>96</v>
      </c>
      <c r="B42" t="str">
        <f>VLOOKUP(A42,Codes!$AJ$4:$AK$234,2,FALSE)</f>
        <v>Atlantic Cod 3Ps</v>
      </c>
      <c r="C42" t="str">
        <f>VLOOKUP(A42,Codes!$AF$4:$AG$235,2,FALSE)</f>
        <v>COD3Ps</v>
      </c>
      <c r="D42" t="s">
        <v>3</v>
      </c>
      <c r="E42" t="s">
        <v>45</v>
      </c>
      <c r="F42" t="s">
        <v>46</v>
      </c>
      <c r="G42" t="str">
        <f>VLOOKUP(F42,Codes!$A$4:$B$92,2,FALSE)</f>
        <v>Gadiformes</v>
      </c>
      <c r="H42">
        <f>VLOOKUP(F42,Codes!$E$4:$F$92,2,FALSE)</f>
        <v>65</v>
      </c>
      <c r="I42">
        <f>VLOOKUP(F42,Codes!$I$4:$J$92,2,FALSE)</f>
        <v>4.0999999999999996</v>
      </c>
      <c r="J42" t="s">
        <v>454</v>
      </c>
      <c r="K42">
        <v>1776</v>
      </c>
      <c r="L42">
        <f>VLOOKUP(A42,Codes!$AN$4:$AO$232,2,FALSE)</f>
        <v>1000851.9</v>
      </c>
      <c r="M42">
        <v>1</v>
      </c>
      <c r="N42">
        <v>0</v>
      </c>
      <c r="O42">
        <f t="shared" si="0"/>
        <v>1</v>
      </c>
      <c r="P42">
        <v>1</v>
      </c>
      <c r="Q42">
        <v>0</v>
      </c>
      <c r="R42">
        <f t="shared" si="1"/>
        <v>1</v>
      </c>
      <c r="S42" t="s">
        <v>4</v>
      </c>
      <c r="T42" t="str">
        <f>VLOOKUP(S42,Codes!$M$4:$N$6,2,FALSE)</f>
        <v>Full</v>
      </c>
      <c r="U42" t="s">
        <v>5</v>
      </c>
      <c r="V42" t="str">
        <f>VLOOKUP(U42,Codes!$Q$4:$R$45,2,FALSE)</f>
        <v>Partial</v>
      </c>
      <c r="W42" t="str">
        <f t="shared" si="2"/>
        <v>Gillnet</v>
      </c>
      <c r="X42" t="str">
        <f>VLOOKUP(A42,Codes!$AA$4:$AB$235,2,FALSE)</f>
        <v>Gillnet</v>
      </c>
      <c r="Y42" t="str">
        <f>VLOOKUP(A42,Codes!$U$4:$V$234,2,FALSE)</f>
        <v>Withdrawn</v>
      </c>
      <c r="Z42">
        <v>2021</v>
      </c>
    </row>
    <row r="43" spans="1:26" x14ac:dyDescent="0.2">
      <c r="A43" t="s">
        <v>97</v>
      </c>
      <c r="B43" t="str">
        <f>VLOOKUP(A43,Codes!$AJ$4:$AK$234,2,FALSE)</f>
        <v>Cod - Southern Gulf of St. Lawrence (4TVn)</v>
      </c>
      <c r="C43" t="str">
        <f>VLOOKUP(A43,Codes!$AF$4:$AG$235,2,FALSE)</f>
        <v>COD4TVn</v>
      </c>
      <c r="D43" t="s">
        <v>3</v>
      </c>
      <c r="E43" t="s">
        <v>45</v>
      </c>
      <c r="F43" t="s">
        <v>46</v>
      </c>
      <c r="G43" t="str">
        <f>VLOOKUP(F43,Codes!$A$4:$B$92,2,FALSE)</f>
        <v>Gadiformes</v>
      </c>
      <c r="H43">
        <f>VLOOKUP(F43,Codes!$E$4:$F$92,2,FALSE)</f>
        <v>65</v>
      </c>
      <c r="I43">
        <f>VLOOKUP(F43,Codes!$I$4:$J$92,2,FALSE)</f>
        <v>4.0999999999999996</v>
      </c>
      <c r="J43" t="s">
        <v>25</v>
      </c>
      <c r="K43">
        <v>60</v>
      </c>
      <c r="L43">
        <f>VLOOKUP(A43,Codes!$AN$4:$AO$232,2,FALSE)</f>
        <v>90711.653000000006</v>
      </c>
      <c r="M43">
        <v>0</v>
      </c>
      <c r="N43">
        <v>1</v>
      </c>
      <c r="O43">
        <f t="shared" si="0"/>
        <v>1</v>
      </c>
      <c r="P43">
        <v>1</v>
      </c>
      <c r="Q43">
        <v>0</v>
      </c>
      <c r="R43">
        <f t="shared" si="1"/>
        <v>1</v>
      </c>
      <c r="S43" t="s">
        <v>4</v>
      </c>
      <c r="T43" t="str">
        <f>VLOOKUP(S43,Codes!$M$4:$N$6,2,FALSE)</f>
        <v>Full</v>
      </c>
      <c r="U43" t="s">
        <v>5</v>
      </c>
      <c r="V43" t="str">
        <f>VLOOKUP(U43,Codes!$Q$4:$R$45,2,FALSE)</f>
        <v>Partial</v>
      </c>
      <c r="W43" t="str">
        <f t="shared" si="2"/>
        <v>Bycatch</v>
      </c>
      <c r="X43" t="str">
        <f>VLOOKUP(A43,Codes!$AA$4:$AB$235,2,FALSE)</f>
        <v>Bycatch</v>
      </c>
      <c r="Y43" t="str">
        <f>VLOOKUP(A43,Codes!$U$4:$V$234,2,FALSE)</f>
        <v>None</v>
      </c>
      <c r="Z43">
        <v>2018</v>
      </c>
    </row>
    <row r="44" spans="1:26" x14ac:dyDescent="0.2">
      <c r="A44" t="s">
        <v>98</v>
      </c>
      <c r="B44" t="str">
        <f>VLOOKUP(A44,Codes!$AJ$4:$AK$234,2,FALSE)</f>
        <v>N/A</v>
      </c>
      <c r="C44" t="str">
        <f>VLOOKUP(A44,Codes!$AF$4:$AG$235,2,FALSE)</f>
        <v>COD4VsW</v>
      </c>
      <c r="D44" t="s">
        <v>8</v>
      </c>
      <c r="E44" t="s">
        <v>45</v>
      </c>
      <c r="F44" t="s">
        <v>46</v>
      </c>
      <c r="G44" t="str">
        <f>VLOOKUP(F44,Codes!$A$4:$B$92,2,FALSE)</f>
        <v>Gadiformes</v>
      </c>
      <c r="H44">
        <f>VLOOKUP(F44,Codes!$E$4:$F$92,2,FALSE)</f>
        <v>65</v>
      </c>
      <c r="I44">
        <f>VLOOKUP(F44,Codes!$I$4:$J$92,2,FALSE)</f>
        <v>4.0999999999999996</v>
      </c>
      <c r="J44" t="s">
        <v>11</v>
      </c>
      <c r="K44">
        <v>0</v>
      </c>
      <c r="L44">
        <f>VLOOKUP(A44,Codes!$AN$4:$AO$232,2,FALSE)</f>
        <v>0</v>
      </c>
      <c r="M44">
        <v>0</v>
      </c>
      <c r="N44">
        <v>0</v>
      </c>
      <c r="O44">
        <f t="shared" si="0"/>
        <v>0</v>
      </c>
      <c r="P44">
        <v>1</v>
      </c>
      <c r="Q44">
        <v>1</v>
      </c>
      <c r="R44">
        <f t="shared" si="1"/>
        <v>2</v>
      </c>
      <c r="S44" t="s">
        <v>5</v>
      </c>
      <c r="T44" t="str">
        <f>VLOOKUP(S44,Codes!$M$4:$N$6,2,FALSE)</f>
        <v>Partial</v>
      </c>
      <c r="U44" t="s">
        <v>5</v>
      </c>
      <c r="V44" t="str">
        <f>VLOOKUP(U44,Codes!$Q$4:$R$45,2,FALSE)</f>
        <v>Partial</v>
      </c>
      <c r="W44" t="str">
        <f t="shared" si="2"/>
        <v>No Catch</v>
      </c>
      <c r="X44" t="str">
        <f>VLOOKUP(A44,Codes!$AA$4:$AB$235,2,FALSE)</f>
        <v>Bycatch</v>
      </c>
      <c r="Y44" t="str">
        <f>VLOOKUP(A44,Codes!$U$4:$V$234,2,FALSE)</f>
        <v>None</v>
      </c>
      <c r="Z44">
        <v>2009</v>
      </c>
    </row>
    <row r="45" spans="1:26" x14ac:dyDescent="0.2">
      <c r="A45" t="s">
        <v>99</v>
      </c>
      <c r="B45" t="str">
        <f>VLOOKUP(A45,Codes!$AJ$4:$AK$234,2,FALSE)</f>
        <v>Atlantic Cod - 4X5Y</v>
      </c>
      <c r="C45" t="str">
        <f>VLOOKUP(A45,Codes!$AF$4:$AG$235,2,FALSE)</f>
        <v>COD4X5Yb</v>
      </c>
      <c r="D45" t="s">
        <v>3</v>
      </c>
      <c r="E45" t="s">
        <v>45</v>
      </c>
      <c r="F45" t="s">
        <v>46</v>
      </c>
      <c r="G45" t="str">
        <f>VLOOKUP(F45,Codes!$A$4:$B$92,2,FALSE)</f>
        <v>Gadiformes</v>
      </c>
      <c r="H45">
        <f>VLOOKUP(F45,Codes!$E$4:$F$92,2,FALSE)</f>
        <v>65</v>
      </c>
      <c r="I45">
        <f>VLOOKUP(F45,Codes!$I$4:$J$92,2,FALSE)</f>
        <v>4.0999999999999996</v>
      </c>
      <c r="J45" t="s">
        <v>11</v>
      </c>
      <c r="K45">
        <v>555</v>
      </c>
      <c r="L45">
        <f>VLOOKUP(A45,Codes!$AN$4:$AO$232,2,FALSE)</f>
        <v>839082.79</v>
      </c>
      <c r="M45">
        <v>1</v>
      </c>
      <c r="N45">
        <v>1</v>
      </c>
      <c r="O45">
        <f t="shared" si="0"/>
        <v>1</v>
      </c>
      <c r="P45">
        <v>1</v>
      </c>
      <c r="Q45">
        <v>1</v>
      </c>
      <c r="R45">
        <f t="shared" si="1"/>
        <v>2</v>
      </c>
      <c r="S45" t="s">
        <v>5</v>
      </c>
      <c r="T45" t="str">
        <f>VLOOKUP(S45,Codes!$M$4:$N$6,2,FALSE)</f>
        <v>Partial</v>
      </c>
      <c r="U45" t="s">
        <v>51</v>
      </c>
      <c r="V45" t="str">
        <f>VLOOKUP(U45,Codes!$Q$4:$R$45,2,FALSE)</f>
        <v>Partial</v>
      </c>
      <c r="W45" t="str">
        <f t="shared" si="2"/>
        <v>Bycatch</v>
      </c>
      <c r="X45" t="str">
        <f>VLOOKUP(A45,Codes!$AA$4:$AB$235,2,FALSE)</f>
        <v>Bycatch</v>
      </c>
      <c r="Y45" t="str">
        <f>VLOOKUP(A45,Codes!$U$4:$V$234,2,FALSE)</f>
        <v>None</v>
      </c>
      <c r="Z45">
        <v>2018</v>
      </c>
    </row>
    <row r="46" spans="1:26" x14ac:dyDescent="0.2">
      <c r="A46" t="s">
        <v>100</v>
      </c>
      <c r="B46" t="str">
        <f>VLOOKUP(A46,Codes!$AJ$4:$AK$234,2,FALSE)</f>
        <v>Atlantic Cod - 5Zjm</v>
      </c>
      <c r="C46" t="str">
        <f>VLOOKUP(A46,Codes!$AF$4:$AG$235,2,FALSE)</f>
        <v>COD5Zjm</v>
      </c>
      <c r="D46" t="s">
        <v>3</v>
      </c>
      <c r="E46" t="s">
        <v>45</v>
      </c>
      <c r="F46" t="s">
        <v>46</v>
      </c>
      <c r="G46" t="str">
        <f>VLOOKUP(F46,Codes!$A$4:$B$92,2,FALSE)</f>
        <v>Gadiformes</v>
      </c>
      <c r="H46">
        <f>VLOOKUP(F46,Codes!$E$4:$F$92,2,FALSE)</f>
        <v>65</v>
      </c>
      <c r="I46">
        <f>VLOOKUP(F46,Codes!$I$4:$J$92,2,FALSE)</f>
        <v>4.0999999999999996</v>
      </c>
      <c r="J46" t="s">
        <v>11</v>
      </c>
      <c r="K46">
        <v>362</v>
      </c>
      <c r="L46">
        <f>VLOOKUP(A46,Codes!$AN$4:$AO$232,2,FALSE)</f>
        <v>647076.45799999998</v>
      </c>
      <c r="M46">
        <v>0</v>
      </c>
      <c r="N46">
        <v>0</v>
      </c>
      <c r="O46">
        <f t="shared" si="0"/>
        <v>0</v>
      </c>
      <c r="P46">
        <v>1</v>
      </c>
      <c r="Q46">
        <v>1</v>
      </c>
      <c r="R46">
        <f t="shared" si="1"/>
        <v>2</v>
      </c>
      <c r="S46" t="s">
        <v>4</v>
      </c>
      <c r="T46" t="str">
        <f>VLOOKUP(S46,Codes!$M$4:$N$6,2,FALSE)</f>
        <v>Full</v>
      </c>
      <c r="U46" t="s">
        <v>4</v>
      </c>
      <c r="V46" t="str">
        <f>VLOOKUP(U46,Codes!$Q$4:$R$45,2,FALSE)</f>
        <v>Full</v>
      </c>
      <c r="W46" t="str">
        <f t="shared" si="2"/>
        <v>Bottom longline</v>
      </c>
      <c r="X46" t="str">
        <f>VLOOKUP(A46,Codes!$AA$4:$AB$235,2,FALSE)</f>
        <v>Bottom longline</v>
      </c>
      <c r="Y46" t="str">
        <f>VLOOKUP(A46,Codes!$U$4:$V$234,2,FALSE)</f>
        <v>None</v>
      </c>
      <c r="Z46">
        <v>2021</v>
      </c>
    </row>
    <row r="47" spans="1:26" x14ac:dyDescent="0.2">
      <c r="A47" t="s">
        <v>102</v>
      </c>
      <c r="B47" t="str">
        <f>VLOOKUP(A47,Codes!$AJ$4:$AK$234,2,FALSE)</f>
        <v>N/A</v>
      </c>
      <c r="C47" t="str">
        <f>VLOOKUP(A47,Codes!$AF$4:$AG$235,2,FALSE)</f>
        <v>CUSK4X</v>
      </c>
      <c r="D47" t="s">
        <v>8</v>
      </c>
      <c r="E47" t="s">
        <v>103</v>
      </c>
      <c r="F47" t="s">
        <v>104</v>
      </c>
      <c r="G47" t="str">
        <f>VLOOKUP(F47,Codes!$A$4:$B$92,2,FALSE)</f>
        <v>Gadiformes</v>
      </c>
      <c r="H47">
        <f>VLOOKUP(F47,Codes!$E$4:$F$92,2,FALSE)</f>
        <v>63</v>
      </c>
      <c r="I47">
        <f>VLOOKUP(F47,Codes!$I$4:$J$92,2,FALSE)</f>
        <v>3.9</v>
      </c>
      <c r="J47" t="s">
        <v>11</v>
      </c>
      <c r="K47">
        <v>129</v>
      </c>
      <c r="L47">
        <f>VLOOKUP(A47,Codes!$AN$4:$AO$232,2,FALSE)</f>
        <v>89050</v>
      </c>
      <c r="M47">
        <v>0</v>
      </c>
      <c r="N47">
        <v>0</v>
      </c>
      <c r="O47">
        <f t="shared" si="0"/>
        <v>0</v>
      </c>
      <c r="P47">
        <v>1</v>
      </c>
      <c r="Q47">
        <v>1</v>
      </c>
      <c r="R47">
        <f t="shared" si="1"/>
        <v>2</v>
      </c>
      <c r="S47" t="s">
        <v>5</v>
      </c>
      <c r="T47" t="str">
        <f>VLOOKUP(S47,Codes!$M$4:$N$6,2,FALSE)</f>
        <v>Partial</v>
      </c>
      <c r="U47" t="s">
        <v>5</v>
      </c>
      <c r="V47" t="str">
        <f>VLOOKUP(U47,Codes!$Q$4:$R$45,2,FALSE)</f>
        <v>Partial</v>
      </c>
      <c r="W47" t="str">
        <f t="shared" si="2"/>
        <v>Bycatch</v>
      </c>
      <c r="X47" t="str">
        <f>VLOOKUP(A47,Codes!$AA$4:$AB$235,2,FALSE)</f>
        <v>Bycatch</v>
      </c>
      <c r="Y47" t="str">
        <f>VLOOKUP(A47,Codes!$U$4:$V$234,2,FALSE)</f>
        <v>None</v>
      </c>
      <c r="Z47">
        <v>2010</v>
      </c>
    </row>
    <row r="48" spans="1:26" x14ac:dyDescent="0.2">
      <c r="A48" t="s">
        <v>966</v>
      </c>
      <c r="B48" t="str">
        <f>VLOOKUP(A48,Codes!$AJ$4:$AK$234,2,FALSE)</f>
        <v>N/A</v>
      </c>
      <c r="C48" t="str">
        <f>VLOOKUP(A48,Codes!$AF$4:$AG$235,2,FALSE)</f>
        <v>N/A</v>
      </c>
      <c r="D48" t="s">
        <v>6</v>
      </c>
      <c r="E48" t="s">
        <v>1</v>
      </c>
      <c r="F48" t="s">
        <v>967</v>
      </c>
      <c r="G48" t="str">
        <f>VLOOKUP(F48,Codes!$A$4:$B$92,2,FALSE)</f>
        <v>Scorpaeniformes</v>
      </c>
      <c r="H48">
        <f>VLOOKUP(F48,Codes!$E$4:$F$92,2,FALSE)</f>
        <v>65</v>
      </c>
      <c r="I48">
        <f>VLOOKUP(F48,Codes!$I$4:$J$92,2,FALSE)</f>
        <v>4.0999999999999996</v>
      </c>
      <c r="J48" t="s">
        <v>31</v>
      </c>
      <c r="K48">
        <v>0</v>
      </c>
      <c r="L48">
        <v>0</v>
      </c>
      <c r="M48">
        <v>1</v>
      </c>
      <c r="N48">
        <v>0</v>
      </c>
      <c r="O48">
        <f t="shared" si="0"/>
        <v>1</v>
      </c>
      <c r="P48">
        <v>0</v>
      </c>
      <c r="Q48">
        <v>0</v>
      </c>
      <c r="R48">
        <f t="shared" si="1"/>
        <v>0</v>
      </c>
      <c r="S48" t="s">
        <v>6</v>
      </c>
      <c r="T48" t="str">
        <f>VLOOKUP(S48,Codes!$M$4:$N$6,2,FALSE)</f>
        <v>Uncertain</v>
      </c>
      <c r="U48" t="s">
        <v>6</v>
      </c>
      <c r="V48" t="str">
        <f>VLOOKUP(U48,Codes!$Q$4:$R$45,2,FALSE)</f>
        <v>Uncertain</v>
      </c>
      <c r="W48" t="str">
        <f t="shared" si="2"/>
        <v>No Catch</v>
      </c>
      <c r="X48" t="str">
        <f>VLOOKUP(A48,Codes!$AA$4:$AB$235,2,FALSE)</f>
        <v>Bycatch</v>
      </c>
      <c r="Y48" t="str">
        <f>VLOOKUP(A48,Codes!$U$4:$V$234,2,FALSE)</f>
        <v>None</v>
      </c>
      <c r="Z48">
        <v>2016</v>
      </c>
    </row>
    <row r="49" spans="1:26" x14ac:dyDescent="0.2">
      <c r="A49" t="s">
        <v>105</v>
      </c>
      <c r="B49" t="str">
        <f>VLOOKUP(A49,Codes!$AJ$4:$AK$234,2,FALSE)</f>
        <v>N/A</v>
      </c>
      <c r="C49" t="str">
        <f>VLOOKUP(A49,Codes!$AF$4:$AG$235,2,FALSE)</f>
        <v>REDDEEP2J3K-3LNO</v>
      </c>
      <c r="D49" t="s">
        <v>6</v>
      </c>
      <c r="E49" t="s">
        <v>1</v>
      </c>
      <c r="F49" t="s">
        <v>106</v>
      </c>
      <c r="G49" t="str">
        <f>VLOOKUP(F49,Codes!$A$4:$B$92,2,FALSE)</f>
        <v>Scorpaeniformes</v>
      </c>
      <c r="H49">
        <f>VLOOKUP(F49,Codes!$E$4:$F$92,2,FALSE)</f>
        <v>58</v>
      </c>
      <c r="I49">
        <f>VLOOKUP(F49,Codes!$I$4:$J$92,2,FALSE)</f>
        <v>4.2</v>
      </c>
      <c r="J49" t="s">
        <v>454</v>
      </c>
      <c r="K49">
        <v>0</v>
      </c>
      <c r="L49">
        <f>VLOOKUP(A49,Codes!$AN$4:$AO$232,2,FALSE)</f>
        <v>0</v>
      </c>
      <c r="M49">
        <v>0</v>
      </c>
      <c r="N49">
        <v>1</v>
      </c>
      <c r="O49">
        <f t="shared" si="0"/>
        <v>1</v>
      </c>
      <c r="P49">
        <v>0</v>
      </c>
      <c r="Q49">
        <v>0</v>
      </c>
      <c r="R49">
        <f t="shared" si="1"/>
        <v>0</v>
      </c>
      <c r="S49" t="s">
        <v>4</v>
      </c>
      <c r="T49" t="str">
        <f>VLOOKUP(S49,Codes!$M$4:$N$6,2,FALSE)</f>
        <v>Full</v>
      </c>
      <c r="U49" t="s">
        <v>5</v>
      </c>
      <c r="V49" t="str">
        <f>VLOOKUP(U49,Codes!$Q$4:$R$45,2,FALSE)</f>
        <v>Partial</v>
      </c>
      <c r="W49" t="str">
        <f t="shared" si="2"/>
        <v>No Catch</v>
      </c>
      <c r="X49" t="str">
        <f>VLOOKUP(A49,Codes!$AA$4:$AB$235,2,FALSE)</f>
        <v>Bycatch</v>
      </c>
      <c r="Y49" t="str">
        <f>VLOOKUP(A49,Codes!$U$4:$V$234,2,FALSE)</f>
        <v>None</v>
      </c>
      <c r="Z49">
        <v>2015</v>
      </c>
    </row>
    <row r="50" spans="1:26" x14ac:dyDescent="0.2">
      <c r="A50" t="s">
        <v>107</v>
      </c>
      <c r="B50" t="str">
        <f>VLOOKUP(A50,Codes!$AJ$4:$AK$234,2,FALSE)</f>
        <v>Redfish (Sebastes mentella) Unit 1 + 2</v>
      </c>
      <c r="C50" t="str">
        <f>VLOOKUP(A50,Codes!$AF$4:$AG$235,2,FALSE)</f>
        <v>REDDEEPUT12</v>
      </c>
      <c r="D50" t="s">
        <v>12</v>
      </c>
      <c r="E50" t="s">
        <v>1</v>
      </c>
      <c r="F50" t="s">
        <v>106</v>
      </c>
      <c r="G50" t="str">
        <f>VLOOKUP(F50,Codes!$A$4:$B$92,2,FALSE)</f>
        <v>Scorpaeniformes</v>
      </c>
      <c r="H50">
        <f>VLOOKUP(F50,Codes!$E$4:$F$92,2,FALSE)</f>
        <v>58</v>
      </c>
      <c r="I50">
        <f>VLOOKUP(F50,Codes!$I$4:$J$92,2,FALSE)</f>
        <v>4.2</v>
      </c>
      <c r="J50" t="s">
        <v>453</v>
      </c>
      <c r="K50">
        <v>592</v>
      </c>
      <c r="L50">
        <f>VLOOKUP(A50,Codes!$AN$4:$AO$232,2,FALSE)</f>
        <v>745176.57</v>
      </c>
      <c r="M50">
        <v>0</v>
      </c>
      <c r="N50">
        <v>0</v>
      </c>
      <c r="O50">
        <f t="shared" si="0"/>
        <v>0</v>
      </c>
      <c r="P50">
        <v>1</v>
      </c>
      <c r="Q50">
        <v>1</v>
      </c>
      <c r="R50">
        <f t="shared" si="1"/>
        <v>2</v>
      </c>
      <c r="S50" t="s">
        <v>4</v>
      </c>
      <c r="T50" t="str">
        <f>VLOOKUP(S50,Codes!$M$4:$N$6,2,FALSE)</f>
        <v>Full</v>
      </c>
      <c r="U50" t="s">
        <v>956</v>
      </c>
      <c r="V50" t="str">
        <f>VLOOKUP(U50,Codes!$Q$4:$R$45,2,FALSE)</f>
        <v>Partial</v>
      </c>
      <c r="W50" t="str">
        <f t="shared" si="2"/>
        <v>Bottom trawl</v>
      </c>
      <c r="X50" t="str">
        <f>VLOOKUP(A50,Codes!$AA$4:$AB$235,2,FALSE)</f>
        <v>Bottom trawl</v>
      </c>
      <c r="Y50" t="str">
        <f>VLOOKUP(A50,Codes!$U$4:$V$234,2,FALSE)</f>
        <v>None</v>
      </c>
      <c r="Z50">
        <v>2019</v>
      </c>
    </row>
    <row r="51" spans="1:26" x14ac:dyDescent="0.2">
      <c r="A51" t="s">
        <v>108</v>
      </c>
      <c r="B51" t="str">
        <f>VLOOKUP(A51,Codes!$AJ$4:$AK$234,2,FALSE)</f>
        <v>Dungeness Crab</v>
      </c>
      <c r="C51" t="str">
        <f>VLOOKUP(A51,Codes!$AF$4:$AG$235,2,FALSE)</f>
        <v>N/A</v>
      </c>
      <c r="D51" t="s">
        <v>12</v>
      </c>
      <c r="E51" t="s">
        <v>109</v>
      </c>
      <c r="F51" t="s">
        <v>110</v>
      </c>
      <c r="G51" t="str">
        <f>VLOOKUP(F51,Codes!$A$4:$B$92,2,FALSE)</f>
        <v>Crustacea</v>
      </c>
      <c r="H51">
        <f>VLOOKUP(F51,Codes!$E$4:$F$92,2,FALSE)</f>
        <v>10</v>
      </c>
      <c r="I51">
        <f>VLOOKUP(F51,Codes!$I$4:$J$92,2,FALSE)</f>
        <v>3.45</v>
      </c>
      <c r="J51" t="s">
        <v>17</v>
      </c>
      <c r="K51">
        <v>500</v>
      </c>
      <c r="L51">
        <f>VLOOKUP(A51,Codes!$AN$4:$AO$232,2,FALSE)</f>
        <v>5525582.2400000002</v>
      </c>
      <c r="M51">
        <v>0</v>
      </c>
      <c r="N51">
        <v>0</v>
      </c>
      <c r="O51">
        <f t="shared" si="0"/>
        <v>0</v>
      </c>
      <c r="P51">
        <v>0</v>
      </c>
      <c r="Q51">
        <v>0</v>
      </c>
      <c r="R51">
        <f t="shared" si="1"/>
        <v>0</v>
      </c>
      <c r="S51" t="s">
        <v>6</v>
      </c>
      <c r="T51" t="str">
        <f>VLOOKUP(S51,Codes!$M$4:$N$6,2,FALSE)</f>
        <v>Uncertain</v>
      </c>
      <c r="U51" t="s">
        <v>4</v>
      </c>
      <c r="V51" t="str">
        <f>VLOOKUP(U51,Codes!$Q$4:$R$45,2,FALSE)</f>
        <v>Full</v>
      </c>
      <c r="W51" t="str">
        <f t="shared" si="2"/>
        <v>Trap</v>
      </c>
      <c r="X51" t="str">
        <f>VLOOKUP(A51,Codes!$AA$4:$AB$235,2,FALSE)</f>
        <v>Trap</v>
      </c>
      <c r="Y51" t="str">
        <f>VLOOKUP(A51,Codes!$U$4:$V$234,2,FALSE)</f>
        <v>None</v>
      </c>
      <c r="Z51">
        <v>2002</v>
      </c>
    </row>
    <row r="52" spans="1:26" x14ac:dyDescent="0.2">
      <c r="A52" t="s">
        <v>111</v>
      </c>
      <c r="B52" t="str">
        <f>VLOOKUP(A52,Codes!$AJ$4:$AK$234,2,FALSE)</f>
        <v>Geoduck</v>
      </c>
      <c r="C52" t="str">
        <f>VLOOKUP(A52,Codes!$AF$4:$AG$235,2,FALSE)</f>
        <v>N/A</v>
      </c>
      <c r="D52" t="s">
        <v>12</v>
      </c>
      <c r="E52" t="s">
        <v>112</v>
      </c>
      <c r="F52" t="s">
        <v>113</v>
      </c>
      <c r="G52" t="str">
        <f>VLOOKUP(F52,Codes!$A$4:$B$92,2,FALSE)</f>
        <v>Molluscs</v>
      </c>
      <c r="H52">
        <f>VLOOKUP(F52,Codes!$E$4:$F$92,2,FALSE)</f>
        <v>37</v>
      </c>
      <c r="I52">
        <f>VLOOKUP(F52,Codes!$I$4:$J$92,2,FALSE)</f>
        <v>2</v>
      </c>
      <c r="J52" t="s">
        <v>17</v>
      </c>
      <c r="K52">
        <v>1400</v>
      </c>
      <c r="L52">
        <f>VLOOKUP(A52,Codes!$AN$4:$AO$232,2,FALSE)</f>
        <v>43452076.899999999</v>
      </c>
      <c r="M52">
        <v>0</v>
      </c>
      <c r="N52">
        <v>1</v>
      </c>
      <c r="O52">
        <f t="shared" si="0"/>
        <v>1</v>
      </c>
      <c r="P52">
        <v>1</v>
      </c>
      <c r="Q52">
        <v>1</v>
      </c>
      <c r="R52">
        <f t="shared" si="1"/>
        <v>2</v>
      </c>
      <c r="S52" t="s">
        <v>4</v>
      </c>
      <c r="T52" t="str">
        <f>VLOOKUP(S52,Codes!$M$4:$N$6,2,FALSE)</f>
        <v>Full</v>
      </c>
      <c r="U52" t="s">
        <v>6</v>
      </c>
      <c r="V52" t="str">
        <f>VLOOKUP(U52,Codes!$Q$4:$R$45,2,FALSE)</f>
        <v>Uncertain</v>
      </c>
      <c r="W52" t="str">
        <f t="shared" si="2"/>
        <v>Hand</v>
      </c>
      <c r="X52" t="str">
        <f>VLOOKUP(A52,Codes!$AA$4:$AB$235,2,FALSE)</f>
        <v>Hand</v>
      </c>
      <c r="Y52" t="str">
        <f>VLOOKUP(A52,Codes!$U$4:$V$234,2,FALSE)</f>
        <v>None</v>
      </c>
      <c r="Z52">
        <v>2011</v>
      </c>
    </row>
    <row r="53" spans="1:26" x14ac:dyDescent="0.2">
      <c r="A53" t="s">
        <v>114</v>
      </c>
      <c r="B53" t="str">
        <f>VLOOKUP(A53,Codes!$AJ$4:$AK$234,2,FALSE)</f>
        <v>N/A</v>
      </c>
      <c r="C53" t="str">
        <f>VLOOKUP(A53,Codes!$AF$4:$AG$235,2,FALSE)</f>
        <v>N/A</v>
      </c>
      <c r="D53" t="s">
        <v>6</v>
      </c>
      <c r="E53" t="s">
        <v>115</v>
      </c>
      <c r="F53" t="s">
        <v>116</v>
      </c>
      <c r="G53" t="str">
        <f>VLOOKUP(F53,Codes!$A$4:$B$92,2,FALSE)</f>
        <v>Crustacea</v>
      </c>
      <c r="H53">
        <f>VLOOKUP(F53,Codes!$E$4:$F$92,2,FALSE)</f>
        <v>10</v>
      </c>
      <c r="I53">
        <f>VLOOKUP(F53,Codes!$I$4:$J$92,2,FALSE)</f>
        <v>2</v>
      </c>
      <c r="J53" t="s">
        <v>17</v>
      </c>
      <c r="K53">
        <v>1.2</v>
      </c>
      <c r="L53">
        <f>VLOOKUP(A53,Codes!$AN$4:$AO$232,2,FALSE)</f>
        <v>35568</v>
      </c>
      <c r="M53">
        <v>0</v>
      </c>
      <c r="N53">
        <v>0</v>
      </c>
      <c r="O53">
        <f t="shared" si="0"/>
        <v>0</v>
      </c>
      <c r="P53">
        <v>1</v>
      </c>
      <c r="Q53">
        <v>1</v>
      </c>
      <c r="R53">
        <f t="shared" si="1"/>
        <v>2</v>
      </c>
      <c r="S53" t="s">
        <v>6</v>
      </c>
      <c r="T53" t="str">
        <f>VLOOKUP(S53,Codes!$M$4:$N$6,2,FALSE)</f>
        <v>Uncertain</v>
      </c>
      <c r="U53" t="s">
        <v>6</v>
      </c>
      <c r="V53" t="str">
        <f>VLOOKUP(U53,Codes!$Q$4:$R$45,2,FALSE)</f>
        <v>Uncertain</v>
      </c>
      <c r="W53" t="str">
        <f t="shared" si="2"/>
        <v>Hand</v>
      </c>
      <c r="X53" t="str">
        <f>VLOOKUP(A53,Codes!$AA$4:$AB$235,2,FALSE)</f>
        <v>Hand</v>
      </c>
      <c r="Y53" t="str">
        <f>VLOOKUP(A53,Codes!$U$4:$V$234,2,FALSE)</f>
        <v>None</v>
      </c>
      <c r="Z53" t="s">
        <v>965</v>
      </c>
    </row>
    <row r="54" spans="1:26" x14ac:dyDescent="0.2">
      <c r="A54" t="s">
        <v>117</v>
      </c>
      <c r="B54" t="str">
        <f>VLOOKUP(A54,Codes!$AJ$4:$AK$234,2,FALSE)</f>
        <v>N/A</v>
      </c>
      <c r="C54" t="str">
        <f>VLOOKUP(A54,Codes!$AF$4:$AG$235,2,FALSE)</f>
        <v>N/A</v>
      </c>
      <c r="D54" t="s">
        <v>6</v>
      </c>
      <c r="E54" t="s">
        <v>118</v>
      </c>
      <c r="F54" t="s">
        <v>442</v>
      </c>
      <c r="G54" t="str">
        <f>VLOOKUP(F54,Codes!$A$4:$B$92,2,FALSE)</f>
        <v>Gadiformes</v>
      </c>
      <c r="H54">
        <f>VLOOKUP(F54,Codes!$E$4:$F$92,2,FALSE)</f>
        <v>67</v>
      </c>
      <c r="I54">
        <f>VLOOKUP(F54,Codes!$I$4:$J$92,2,FALSE)</f>
        <v>3.7</v>
      </c>
      <c r="J54" t="s">
        <v>454</v>
      </c>
      <c r="K54">
        <v>383</v>
      </c>
      <c r="L54">
        <f>VLOOKUP(A54,Codes!$AN$4:$AO$232,2,FALSE)</f>
        <v>729013.76100000006</v>
      </c>
      <c r="M54">
        <v>0</v>
      </c>
      <c r="N54">
        <v>0</v>
      </c>
      <c r="O54">
        <f t="shared" si="0"/>
        <v>0</v>
      </c>
      <c r="P54">
        <v>0</v>
      </c>
      <c r="Q54">
        <v>0</v>
      </c>
      <c r="R54">
        <f t="shared" si="1"/>
        <v>0</v>
      </c>
      <c r="S54" t="s">
        <v>4</v>
      </c>
      <c r="T54" t="str">
        <f>VLOOKUP(S54,Codes!$M$4:$N$6,2,FALSE)</f>
        <v>Full</v>
      </c>
      <c r="U54" t="s">
        <v>5</v>
      </c>
      <c r="V54" t="str">
        <f>VLOOKUP(U54,Codes!$Q$4:$R$45,2,FALSE)</f>
        <v>Partial</v>
      </c>
      <c r="W54" t="str">
        <f t="shared" si="2"/>
        <v>Bycatch</v>
      </c>
      <c r="X54" t="str">
        <f>VLOOKUP(A54,Codes!$AA$4:$AB$235,2,FALSE)</f>
        <v>Bycatch</v>
      </c>
      <c r="Y54" t="str">
        <f>VLOOKUP(A54,Codes!$U$4:$V$234,2,FALSE)</f>
        <v>None</v>
      </c>
      <c r="Z54">
        <v>2008</v>
      </c>
    </row>
    <row r="55" spans="1:26" x14ac:dyDescent="0.2">
      <c r="A55" t="s">
        <v>119</v>
      </c>
      <c r="B55" t="str">
        <f>VLOOKUP(A55,Codes!$AJ$4:$AK$234,2,FALSE)</f>
        <v>N/A</v>
      </c>
      <c r="C55" t="str">
        <f>VLOOKUP(A55,Codes!$AF$4:$AG$235,2,FALSE)</f>
        <v>N/A</v>
      </c>
      <c r="D55" t="s">
        <v>6</v>
      </c>
      <c r="E55" t="s">
        <v>120</v>
      </c>
      <c r="F55" t="s">
        <v>121</v>
      </c>
      <c r="G55" t="str">
        <f>VLOOKUP(F55,Codes!$A$4:$B$92,2,FALSE)</f>
        <v>Gadiformes</v>
      </c>
      <c r="H55">
        <f>VLOOKUP(F55,Codes!$E$4:$F$92,2,FALSE)</f>
        <v>75</v>
      </c>
      <c r="I55">
        <f>VLOOKUP(F55,Codes!$I$4:$J$92,2,FALSE)</f>
        <v>3.8</v>
      </c>
      <c r="J55" t="s">
        <v>454</v>
      </c>
      <c r="K55">
        <v>500</v>
      </c>
      <c r="L55">
        <f>VLOOKUP(A55,Codes!$AN$4:$AO$232,2,FALSE)</f>
        <v>1121559.6299999999</v>
      </c>
      <c r="M55">
        <v>0</v>
      </c>
      <c r="N55">
        <v>1</v>
      </c>
      <c r="O55">
        <f t="shared" si="0"/>
        <v>1</v>
      </c>
      <c r="P55">
        <v>0</v>
      </c>
      <c r="Q55">
        <v>0</v>
      </c>
      <c r="R55">
        <f t="shared" si="1"/>
        <v>0</v>
      </c>
      <c r="S55" t="s">
        <v>5</v>
      </c>
      <c r="T55" t="str">
        <f>VLOOKUP(S55,Codes!$M$4:$N$6,2,FALSE)</f>
        <v>Partial</v>
      </c>
      <c r="U55" t="s">
        <v>5</v>
      </c>
      <c r="V55" t="str">
        <f>VLOOKUP(U55,Codes!$Q$4:$R$45,2,FALSE)</f>
        <v>Partial</v>
      </c>
      <c r="W55" t="str">
        <f t="shared" si="2"/>
        <v>Bycatch</v>
      </c>
      <c r="X55" t="str">
        <f>VLOOKUP(A55,Codes!$AA$4:$AB$235,2,FALSE)</f>
        <v>Bycatch</v>
      </c>
      <c r="Y55" t="str">
        <f>VLOOKUP(A55,Codes!$U$4:$V$234,2,FALSE)</f>
        <v>None</v>
      </c>
      <c r="Z55">
        <v>2018</v>
      </c>
    </row>
    <row r="56" spans="1:26" x14ac:dyDescent="0.2">
      <c r="A56" t="s">
        <v>122</v>
      </c>
      <c r="B56" t="str">
        <f>VLOOKUP(A56,Codes!$AJ$4:$AK$234,2,FALSE)</f>
        <v>Greenland Halibut - NAFO 0A and 0B</v>
      </c>
      <c r="C56" t="str">
        <f>VLOOKUP(A56,Codes!$AF$4:$AG$235,2,FALSE)</f>
        <v>GHAL01ABCDEF</v>
      </c>
      <c r="D56" t="s">
        <v>12</v>
      </c>
      <c r="E56" t="s">
        <v>123</v>
      </c>
      <c r="F56" t="s">
        <v>124</v>
      </c>
      <c r="G56" t="str">
        <f>VLOOKUP(F56,Codes!$A$4:$B$92,2,FALSE)</f>
        <v>Pleuronectidae</v>
      </c>
      <c r="H56">
        <f>VLOOKUP(F56,Codes!$E$4:$F$92,2,FALSE)</f>
        <v>70</v>
      </c>
      <c r="I56">
        <f>VLOOKUP(F56,Codes!$I$4:$J$92,2,FALSE)</f>
        <v>4.4000000000000004</v>
      </c>
      <c r="J56" t="s">
        <v>31</v>
      </c>
      <c r="K56">
        <v>18400</v>
      </c>
      <c r="L56">
        <f>VLOOKUP(A56,Codes!$AN$4:$AO$232,2,FALSE)</f>
        <v>181212204</v>
      </c>
      <c r="M56">
        <v>0</v>
      </c>
      <c r="N56">
        <v>0</v>
      </c>
      <c r="O56">
        <f t="shared" si="0"/>
        <v>0</v>
      </c>
      <c r="P56">
        <v>1</v>
      </c>
      <c r="Q56">
        <v>0</v>
      </c>
      <c r="R56">
        <f t="shared" si="1"/>
        <v>1</v>
      </c>
      <c r="S56" t="s">
        <v>4</v>
      </c>
      <c r="T56" t="str">
        <f>VLOOKUP(S56,Codes!$M$4:$N$6,2,FALSE)</f>
        <v>Full</v>
      </c>
      <c r="U56" t="s">
        <v>4</v>
      </c>
      <c r="V56" t="str">
        <f>VLOOKUP(U56,Codes!$Q$4:$R$45,2,FALSE)</f>
        <v>Full</v>
      </c>
      <c r="W56" t="str">
        <f t="shared" si="2"/>
        <v>Bottom trawl</v>
      </c>
      <c r="X56" t="str">
        <f>VLOOKUP(A56,Codes!$AA$4:$AB$235,2,FALSE)</f>
        <v>Bottom trawl</v>
      </c>
      <c r="Y56" t="str">
        <f>VLOOKUP(A56,Codes!$U$4:$V$234,2,FALSE)</f>
        <v>None</v>
      </c>
      <c r="Z56">
        <v>2019</v>
      </c>
    </row>
    <row r="57" spans="1:26" x14ac:dyDescent="0.2">
      <c r="A57" t="s">
        <v>125</v>
      </c>
      <c r="B57" t="str">
        <f>VLOOKUP(A57,Codes!$AJ$4:$AK$234,2,FALSE)</f>
        <v>Greenland Halibut - NAFO 0A and 0B</v>
      </c>
      <c r="C57" t="str">
        <f>VLOOKUP(A57,Codes!$AF$4:$AG$235,2,FALSE)</f>
        <v>GHAL01ABCDEF</v>
      </c>
      <c r="D57" t="s">
        <v>12</v>
      </c>
      <c r="E57" t="s">
        <v>123</v>
      </c>
      <c r="F57" t="s">
        <v>124</v>
      </c>
      <c r="G57" t="str">
        <f>VLOOKUP(F57,Codes!$A$4:$B$92,2,FALSE)</f>
        <v>Pleuronectidae</v>
      </c>
      <c r="H57">
        <f>VLOOKUP(F57,Codes!$E$4:$F$92,2,FALSE)</f>
        <v>70</v>
      </c>
      <c r="I57">
        <f>VLOOKUP(F57,Codes!$I$4:$J$92,2,FALSE)</f>
        <v>4.4000000000000004</v>
      </c>
      <c r="J57" t="s">
        <v>31</v>
      </c>
      <c r="K57">
        <v>18400</v>
      </c>
      <c r="L57">
        <f>VLOOKUP(A57,Codes!$AN$4:$AO$232,2,FALSE)</f>
        <v>190544416</v>
      </c>
      <c r="M57">
        <v>0</v>
      </c>
      <c r="N57">
        <v>0</v>
      </c>
      <c r="O57">
        <f t="shared" si="0"/>
        <v>0</v>
      </c>
      <c r="P57">
        <v>1</v>
      </c>
      <c r="Q57">
        <v>0</v>
      </c>
      <c r="R57">
        <f t="shared" si="1"/>
        <v>1</v>
      </c>
      <c r="S57" t="s">
        <v>4</v>
      </c>
      <c r="T57" t="str">
        <f>VLOOKUP(S57,Codes!$M$4:$N$6,2,FALSE)</f>
        <v>Full</v>
      </c>
      <c r="U57" t="s">
        <v>954</v>
      </c>
      <c r="V57" t="str">
        <f>VLOOKUP(U57,Codes!$Q$4:$R$45,2,FALSE)</f>
        <v>Partial</v>
      </c>
      <c r="W57" t="str">
        <f t="shared" si="2"/>
        <v>Bottom trawl</v>
      </c>
      <c r="X57" t="str">
        <f>VLOOKUP(A57,Codes!$AA$4:$AB$235,2,FALSE)</f>
        <v>Bottom trawl</v>
      </c>
      <c r="Y57" t="str">
        <f>VLOOKUP(A57,Codes!$U$4:$V$234,2,FALSE)</f>
        <v>None</v>
      </c>
      <c r="Z57">
        <v>2019</v>
      </c>
    </row>
    <row r="58" spans="1:26" x14ac:dyDescent="0.2">
      <c r="A58" t="s">
        <v>126</v>
      </c>
      <c r="B58" t="str">
        <f>VLOOKUP(A58,Codes!$AJ$4:$AK$234,2,FALSE)</f>
        <v>Greenland Halibut (Turbot) – 2 + 3KLMNO</v>
      </c>
      <c r="C58" t="str">
        <f>VLOOKUP(A58,Codes!$AF$4:$AG$235,2,FALSE)</f>
        <v>GHAL23KLMNO</v>
      </c>
      <c r="D58" t="s">
        <v>6</v>
      </c>
      <c r="E58" t="s">
        <v>123</v>
      </c>
      <c r="F58" t="s">
        <v>124</v>
      </c>
      <c r="G58" t="str">
        <f>VLOOKUP(F58,Codes!$A$4:$B$92,2,FALSE)</f>
        <v>Pleuronectidae</v>
      </c>
      <c r="H58">
        <f>VLOOKUP(F58,Codes!$E$4:$F$92,2,FALSE)</f>
        <v>70</v>
      </c>
      <c r="I58">
        <f>VLOOKUP(F58,Codes!$I$4:$J$92,2,FALSE)</f>
        <v>4.4000000000000004</v>
      </c>
      <c r="J58" t="s">
        <v>454</v>
      </c>
      <c r="K58">
        <v>16500</v>
      </c>
      <c r="L58">
        <f>VLOOKUP(A58,Codes!$AN$4:$AO$232,2,FALSE)</f>
        <v>86264140.299999997</v>
      </c>
      <c r="M58">
        <v>1</v>
      </c>
      <c r="N58">
        <v>0</v>
      </c>
      <c r="O58">
        <f t="shared" si="0"/>
        <v>1</v>
      </c>
      <c r="P58">
        <v>0</v>
      </c>
      <c r="Q58">
        <v>0</v>
      </c>
      <c r="R58">
        <f t="shared" si="1"/>
        <v>0</v>
      </c>
      <c r="S58" t="s">
        <v>4</v>
      </c>
      <c r="T58" t="str">
        <f>VLOOKUP(S58,Codes!$M$4:$N$6,2,FALSE)</f>
        <v>Full</v>
      </c>
      <c r="U58" t="s">
        <v>93</v>
      </c>
      <c r="V58" t="str">
        <f>VLOOKUP(U58,Codes!$Q$4:$R$45,2,FALSE)</f>
        <v>Partial</v>
      </c>
      <c r="W58" t="str">
        <f t="shared" si="2"/>
        <v>Bottom trawl</v>
      </c>
      <c r="X58" t="str">
        <f>VLOOKUP(A58,Codes!$AA$4:$AB$235,2,FALSE)</f>
        <v>Bottom trawl</v>
      </c>
      <c r="Y58" t="str">
        <f>VLOOKUP(A58,Codes!$U$4:$V$234,2,FALSE)</f>
        <v>None</v>
      </c>
      <c r="Z58">
        <v>2020</v>
      </c>
    </row>
    <row r="59" spans="1:26" x14ac:dyDescent="0.2">
      <c r="A59" t="s">
        <v>127</v>
      </c>
      <c r="B59" t="str">
        <f>VLOOKUP(A59,Codes!$AJ$4:$AK$234,2,FALSE)</f>
        <v>Greenland Halibut - 4RST</v>
      </c>
      <c r="C59" t="str">
        <f>VLOOKUP(A59,Codes!$AF$4:$AG$235,2,FALSE)</f>
        <v>GHAL4RST</v>
      </c>
      <c r="D59" t="s">
        <v>8</v>
      </c>
      <c r="E59" t="s">
        <v>123</v>
      </c>
      <c r="F59" t="s">
        <v>124</v>
      </c>
      <c r="G59" t="str">
        <f>VLOOKUP(F59,Codes!$A$4:$B$92,2,FALSE)</f>
        <v>Pleuronectidae</v>
      </c>
      <c r="H59">
        <f>VLOOKUP(F59,Codes!$E$4:$F$92,2,FALSE)</f>
        <v>70</v>
      </c>
      <c r="I59">
        <f>VLOOKUP(F59,Codes!$I$4:$J$92,2,FALSE)</f>
        <v>4.4000000000000004</v>
      </c>
      <c r="J59" t="s">
        <v>56</v>
      </c>
      <c r="K59">
        <v>1089</v>
      </c>
      <c r="L59">
        <f>VLOOKUP(A59,Codes!$AN$4:$AO$232,2,FALSE)</f>
        <v>6953412.5199999996</v>
      </c>
      <c r="M59">
        <v>0</v>
      </c>
      <c r="N59">
        <v>1</v>
      </c>
      <c r="O59">
        <f t="shared" si="0"/>
        <v>1</v>
      </c>
      <c r="P59">
        <v>1</v>
      </c>
      <c r="Q59">
        <v>1</v>
      </c>
      <c r="R59">
        <f t="shared" si="1"/>
        <v>2</v>
      </c>
      <c r="S59" t="s">
        <v>4</v>
      </c>
      <c r="T59" t="str">
        <f>VLOOKUP(S59,Codes!$M$4:$N$6,2,FALSE)</f>
        <v>Full</v>
      </c>
      <c r="U59" t="s">
        <v>128</v>
      </c>
      <c r="V59" t="str">
        <f>VLOOKUP(U59,Codes!$Q$4:$R$45,2,FALSE)</f>
        <v>Partial</v>
      </c>
      <c r="W59" t="str">
        <f t="shared" si="2"/>
        <v>Gillnet</v>
      </c>
      <c r="X59" t="str">
        <f>VLOOKUP(A59,Codes!$AA$4:$AB$235,2,FALSE)</f>
        <v>Gillnet</v>
      </c>
      <c r="Y59" t="str">
        <f>VLOOKUP(A59,Codes!$U$4:$V$234,2,FALSE)</f>
        <v>Certified</v>
      </c>
      <c r="Z59">
        <v>2020</v>
      </c>
    </row>
    <row r="60" spans="1:26" x14ac:dyDescent="0.2">
      <c r="A60" t="s">
        <v>129</v>
      </c>
      <c r="B60" t="str">
        <f>VLOOKUP(A60,Codes!$AJ$4:$AK$234,2,FALSE)</f>
        <v>N/A</v>
      </c>
      <c r="C60" t="str">
        <f>VLOOKUP(A60,Codes!$AF$4:$AG$235,2,FALSE)</f>
        <v>N/A</v>
      </c>
      <c r="D60" t="s">
        <v>6</v>
      </c>
      <c r="E60" t="s">
        <v>123</v>
      </c>
      <c r="F60" t="s">
        <v>124</v>
      </c>
      <c r="G60" t="str">
        <f>VLOOKUP(F60,Codes!$A$4:$B$92,2,FALSE)</f>
        <v>Pleuronectidae</v>
      </c>
      <c r="H60">
        <f>VLOOKUP(F60,Codes!$E$4:$F$92,2,FALSE)</f>
        <v>70</v>
      </c>
      <c r="I60">
        <f>VLOOKUP(F60,Codes!$I$4:$J$92,2,FALSE)</f>
        <v>4.4000000000000004</v>
      </c>
      <c r="J60" t="s">
        <v>31</v>
      </c>
      <c r="K60">
        <v>3</v>
      </c>
      <c r="L60">
        <f>VLOOKUP(A60,Codes!$AN$4:$AO$232,2,FALSE)</f>
        <v>0</v>
      </c>
      <c r="M60">
        <v>0</v>
      </c>
      <c r="N60">
        <v>0</v>
      </c>
      <c r="O60">
        <f t="shared" si="0"/>
        <v>0</v>
      </c>
      <c r="P60">
        <v>0</v>
      </c>
      <c r="Q60">
        <v>0</v>
      </c>
      <c r="R60">
        <f t="shared" si="1"/>
        <v>0</v>
      </c>
      <c r="S60" t="s">
        <v>4</v>
      </c>
      <c r="T60" t="str">
        <f>VLOOKUP(S60,Codes!$M$4:$N$6,2,FALSE)</f>
        <v>Full</v>
      </c>
      <c r="U60" t="s">
        <v>5</v>
      </c>
      <c r="V60" t="str">
        <f>VLOOKUP(U60,Codes!$Q$4:$R$45,2,FALSE)</f>
        <v>Partial</v>
      </c>
      <c r="W60" t="str">
        <f t="shared" si="2"/>
        <v>Bottom longline</v>
      </c>
      <c r="X60" t="str">
        <f>VLOOKUP(A60,Codes!$AA$4:$AB$235,2,FALSE)</f>
        <v>Bottom longline</v>
      </c>
      <c r="Y60" t="str">
        <f>VLOOKUP(A60,Codes!$U$4:$V$234,2,FALSE)</f>
        <v>None</v>
      </c>
      <c r="Z60">
        <v>2007</v>
      </c>
    </row>
    <row r="61" spans="1:26" x14ac:dyDescent="0.2">
      <c r="A61" t="s">
        <v>130</v>
      </c>
      <c r="B61" t="str">
        <f>VLOOKUP(A61,Codes!$AJ$4:$AK$234,2,FALSE)</f>
        <v>N/A</v>
      </c>
      <c r="C61" t="str">
        <f>VLOOKUP(A61,Codes!$AF$4:$AG$235,2,FALSE)</f>
        <v>GURCH4RST</v>
      </c>
      <c r="D61" t="s">
        <v>6</v>
      </c>
      <c r="E61" t="s">
        <v>131</v>
      </c>
      <c r="F61" t="s">
        <v>132</v>
      </c>
      <c r="G61" t="str">
        <f>VLOOKUP(F61,Codes!$A$4:$B$92,2,FALSE)</f>
        <v>Echinodermata</v>
      </c>
      <c r="H61">
        <f>VLOOKUP(F61,Codes!$E$4:$F$92,2,FALSE)</f>
        <v>10</v>
      </c>
      <c r="I61">
        <f>VLOOKUP(F61,Codes!$I$4:$J$92,2,FALSE)</f>
        <v>2.4</v>
      </c>
      <c r="J61" t="s">
        <v>56</v>
      </c>
      <c r="K61">
        <v>590</v>
      </c>
      <c r="L61">
        <f>VLOOKUP(A61,Codes!$AN$4:$AO$232,2,FALSE)</f>
        <v>3208709.43</v>
      </c>
      <c r="M61">
        <v>0</v>
      </c>
      <c r="N61">
        <v>0</v>
      </c>
      <c r="O61">
        <f t="shared" si="0"/>
        <v>0</v>
      </c>
      <c r="P61">
        <v>0</v>
      </c>
      <c r="Q61">
        <v>0</v>
      </c>
      <c r="R61">
        <f t="shared" si="1"/>
        <v>0</v>
      </c>
      <c r="S61" t="s">
        <v>4</v>
      </c>
      <c r="T61" t="str">
        <f>VLOOKUP(S61,Codes!$M$4:$N$6,2,FALSE)</f>
        <v>Full</v>
      </c>
      <c r="U61" t="s">
        <v>5</v>
      </c>
      <c r="V61" t="str">
        <f>VLOOKUP(U61,Codes!$Q$4:$R$45,2,FALSE)</f>
        <v>Partial</v>
      </c>
      <c r="W61" t="str">
        <f t="shared" si="2"/>
        <v>Hand</v>
      </c>
      <c r="X61" t="str">
        <f>VLOOKUP(A61,Codes!$AA$4:$AB$235,2,FALSE)</f>
        <v>Hand</v>
      </c>
      <c r="Y61" t="str">
        <f>VLOOKUP(A61,Codes!$U$4:$V$234,2,FALSE)</f>
        <v>None</v>
      </c>
      <c r="Z61">
        <v>2015</v>
      </c>
    </row>
    <row r="62" spans="1:26" x14ac:dyDescent="0.2">
      <c r="A62" t="s">
        <v>133</v>
      </c>
      <c r="B62" t="str">
        <f>VLOOKUP(A62,Codes!$AJ$4:$AK$234,2,FALSE)</f>
        <v>Green Sea Urchin</v>
      </c>
      <c r="C62" t="str">
        <f>VLOOKUP(A62,Codes!$AF$4:$AG$235,2,FALSE)</f>
        <v>N/A</v>
      </c>
      <c r="D62" t="s">
        <v>12</v>
      </c>
      <c r="E62" t="s">
        <v>131</v>
      </c>
      <c r="F62" t="s">
        <v>132</v>
      </c>
      <c r="G62" t="str">
        <f>VLOOKUP(F62,Codes!$A$4:$B$92,2,FALSE)</f>
        <v>Echinodermata</v>
      </c>
      <c r="H62">
        <f>VLOOKUP(F62,Codes!$E$4:$F$92,2,FALSE)</f>
        <v>10</v>
      </c>
      <c r="I62">
        <f>VLOOKUP(F62,Codes!$I$4:$J$92,2,FALSE)</f>
        <v>2.4</v>
      </c>
      <c r="J62" t="s">
        <v>17</v>
      </c>
      <c r="K62">
        <v>200</v>
      </c>
      <c r="L62">
        <f>VLOOKUP(A62,Codes!$AN$4:$AO$232,2,FALSE)</f>
        <v>523232.32299999997</v>
      </c>
      <c r="M62">
        <v>0</v>
      </c>
      <c r="N62">
        <v>0</v>
      </c>
      <c r="O62">
        <f t="shared" si="0"/>
        <v>0</v>
      </c>
      <c r="P62">
        <v>1</v>
      </c>
      <c r="Q62">
        <v>1</v>
      </c>
      <c r="R62">
        <f t="shared" si="1"/>
        <v>2</v>
      </c>
      <c r="S62" t="s">
        <v>4</v>
      </c>
      <c r="T62" t="str">
        <f>VLOOKUP(S62,Codes!$M$4:$N$6,2,FALSE)</f>
        <v>Full</v>
      </c>
      <c r="U62" t="s">
        <v>5</v>
      </c>
      <c r="V62" t="str">
        <f>VLOOKUP(U62,Codes!$Q$4:$R$45,2,FALSE)</f>
        <v>Partial</v>
      </c>
      <c r="W62" t="str">
        <f t="shared" si="2"/>
        <v>Hand</v>
      </c>
      <c r="X62" t="str">
        <f>VLOOKUP(A62,Codes!$AA$4:$AB$235,2,FALSE)</f>
        <v>Hand</v>
      </c>
      <c r="Y62" t="str">
        <f>VLOOKUP(A62,Codes!$U$4:$V$234,2,FALSE)</f>
        <v>None</v>
      </c>
      <c r="Z62">
        <v>2013</v>
      </c>
    </row>
    <row r="63" spans="1:26" x14ac:dyDescent="0.2">
      <c r="A63" t="s">
        <v>134</v>
      </c>
      <c r="B63" t="str">
        <f>VLOOKUP(A63,Codes!$AJ$4:$AK$234,2,FALSE)</f>
        <v>N/A</v>
      </c>
      <c r="C63" t="str">
        <f>VLOOKUP(A63,Codes!$AF$4:$AG$235,2,FALSE)</f>
        <v>HAD3LNO</v>
      </c>
      <c r="D63" t="s">
        <v>6</v>
      </c>
      <c r="E63" t="s">
        <v>135</v>
      </c>
      <c r="F63" t="s">
        <v>136</v>
      </c>
      <c r="G63" t="str">
        <f>VLOOKUP(F63,Codes!$A$4:$B$92,2,FALSE)</f>
        <v>Gadiformes</v>
      </c>
      <c r="H63">
        <f>VLOOKUP(F63,Codes!$E$4:$F$92,2,FALSE)</f>
        <v>55</v>
      </c>
      <c r="I63">
        <f>VLOOKUP(F63,Codes!$I$4:$J$92,2,FALSE)</f>
        <v>4</v>
      </c>
      <c r="J63" t="s">
        <v>454</v>
      </c>
      <c r="K63">
        <v>371</v>
      </c>
      <c r="L63">
        <f>VLOOKUP(A63,Codes!$AN$4:$AO$232,2,FALSE)</f>
        <v>435246.53</v>
      </c>
      <c r="M63">
        <v>0</v>
      </c>
      <c r="N63">
        <v>0</v>
      </c>
      <c r="O63">
        <f t="shared" si="0"/>
        <v>0</v>
      </c>
      <c r="P63">
        <v>0</v>
      </c>
      <c r="Q63">
        <v>0</v>
      </c>
      <c r="R63">
        <f t="shared" si="1"/>
        <v>0</v>
      </c>
      <c r="S63" t="s">
        <v>5</v>
      </c>
      <c r="T63" t="str">
        <f>VLOOKUP(S63,Codes!$M$4:$N$6,2,FALSE)</f>
        <v>Partial</v>
      </c>
      <c r="U63" t="s">
        <v>5</v>
      </c>
      <c r="V63" t="str">
        <f>VLOOKUP(U63,Codes!$Q$4:$R$45,2,FALSE)</f>
        <v>Partial</v>
      </c>
      <c r="W63" t="str">
        <f t="shared" si="2"/>
        <v>Bycatch</v>
      </c>
      <c r="X63" t="str">
        <f>VLOOKUP(A63,Codes!$AA$4:$AB$235,2,FALSE)</f>
        <v>Bycatch</v>
      </c>
      <c r="Y63" t="str">
        <f>VLOOKUP(A63,Codes!$U$4:$V$234,2,FALSE)</f>
        <v>None</v>
      </c>
      <c r="Z63">
        <v>2016</v>
      </c>
    </row>
    <row r="64" spans="1:26" x14ac:dyDescent="0.2">
      <c r="A64" t="s">
        <v>137</v>
      </c>
      <c r="B64" t="str">
        <f>VLOOKUP(A64,Codes!$AJ$4:$AK$234,2,FALSE)</f>
        <v>N/A</v>
      </c>
      <c r="C64" t="str">
        <f>VLOOKUP(A64,Codes!$AF$4:$AG$235,2,FALSE)</f>
        <v>HAD3Ps</v>
      </c>
      <c r="D64" t="s">
        <v>3</v>
      </c>
      <c r="E64" t="s">
        <v>135</v>
      </c>
      <c r="F64" t="s">
        <v>136</v>
      </c>
      <c r="G64" t="str">
        <f>VLOOKUP(F64,Codes!$A$4:$B$92,2,FALSE)</f>
        <v>Gadiformes</v>
      </c>
      <c r="H64">
        <f>VLOOKUP(F64,Codes!$E$4:$F$92,2,FALSE)</f>
        <v>55</v>
      </c>
      <c r="I64">
        <f>VLOOKUP(F64,Codes!$I$4:$J$92,2,FALSE)</f>
        <v>4</v>
      </c>
      <c r="J64" t="s">
        <v>454</v>
      </c>
      <c r="K64">
        <v>253</v>
      </c>
      <c r="L64">
        <f>VLOOKUP(A64,Codes!$AN$4:$AO$232,2,FALSE)</f>
        <v>296812.32400000002</v>
      </c>
      <c r="M64">
        <v>0</v>
      </c>
      <c r="N64">
        <v>0</v>
      </c>
      <c r="O64">
        <f t="shared" si="0"/>
        <v>0</v>
      </c>
      <c r="P64">
        <v>1</v>
      </c>
      <c r="Q64">
        <v>0</v>
      </c>
      <c r="R64">
        <f t="shared" si="1"/>
        <v>1</v>
      </c>
      <c r="S64" t="s">
        <v>4</v>
      </c>
      <c r="T64" t="str">
        <f>VLOOKUP(S64,Codes!$M$4:$N$6,2,FALSE)</f>
        <v>Full</v>
      </c>
      <c r="U64" t="s">
        <v>5</v>
      </c>
      <c r="V64" t="str">
        <f>VLOOKUP(U64,Codes!$Q$4:$R$45,2,FALSE)</f>
        <v>Partial</v>
      </c>
      <c r="W64" t="str">
        <f t="shared" si="2"/>
        <v>Bycatch</v>
      </c>
      <c r="X64" t="str">
        <f>VLOOKUP(A64,Codes!$AA$4:$AB$235,2,FALSE)</f>
        <v>Bycatch</v>
      </c>
      <c r="Y64" t="str">
        <f>VLOOKUP(A64,Codes!$U$4:$V$234,2,FALSE)</f>
        <v>None</v>
      </c>
      <c r="Z64">
        <v>2017</v>
      </c>
    </row>
    <row r="65" spans="1:26" x14ac:dyDescent="0.2">
      <c r="A65" t="s">
        <v>138</v>
      </c>
      <c r="B65" t="str">
        <f>VLOOKUP(A65,Codes!$AJ$4:$AK$234,2,FALSE)</f>
        <v>Haddock - 4X5Y</v>
      </c>
      <c r="C65" t="str">
        <f>VLOOKUP(A65,Codes!$AF$4:$AG$235,2,FALSE)</f>
        <v>HAD4X5Y</v>
      </c>
      <c r="D65" t="s">
        <v>6</v>
      </c>
      <c r="E65" t="s">
        <v>135</v>
      </c>
      <c r="F65" t="s">
        <v>136</v>
      </c>
      <c r="G65" t="str">
        <f>VLOOKUP(F65,Codes!$A$4:$B$92,2,FALSE)</f>
        <v>Gadiformes</v>
      </c>
      <c r="H65">
        <f>VLOOKUP(F65,Codes!$E$4:$F$92,2,FALSE)</f>
        <v>55</v>
      </c>
      <c r="I65">
        <f>VLOOKUP(F65,Codes!$I$4:$J$92,2,FALSE)</f>
        <v>4</v>
      </c>
      <c r="J65" t="s">
        <v>11</v>
      </c>
      <c r="K65">
        <v>4866</v>
      </c>
      <c r="L65">
        <f>VLOOKUP(A65,Codes!$AN$4:$AO$232,2,FALSE)</f>
        <v>6107529.4800000004</v>
      </c>
      <c r="M65">
        <v>0</v>
      </c>
      <c r="N65">
        <v>0</v>
      </c>
      <c r="O65">
        <f t="shared" si="0"/>
        <v>0</v>
      </c>
      <c r="P65">
        <v>1</v>
      </c>
      <c r="Q65">
        <v>1</v>
      </c>
      <c r="R65">
        <f t="shared" si="1"/>
        <v>2</v>
      </c>
      <c r="S65" t="s">
        <v>5</v>
      </c>
      <c r="T65" t="str">
        <f>VLOOKUP(S65,Codes!$M$4:$N$6,2,FALSE)</f>
        <v>Partial</v>
      </c>
      <c r="U65" t="s">
        <v>51</v>
      </c>
      <c r="V65" t="str">
        <f>VLOOKUP(U65,Codes!$Q$4:$R$45,2,FALSE)</f>
        <v>Partial</v>
      </c>
      <c r="W65" t="str">
        <f t="shared" si="2"/>
        <v>Bottom trawl</v>
      </c>
      <c r="X65" t="str">
        <f>VLOOKUP(A65,Codes!$AA$4:$AB$235,2,FALSE)</f>
        <v>Bottom trawl</v>
      </c>
      <c r="Y65" t="str">
        <f>VLOOKUP(A65,Codes!$U$4:$V$234,2,FALSE)</f>
        <v>Certified</v>
      </c>
      <c r="Z65">
        <v>2015</v>
      </c>
    </row>
    <row r="66" spans="1:26" x14ac:dyDescent="0.2">
      <c r="A66" t="s">
        <v>139</v>
      </c>
      <c r="B66" t="str">
        <f>VLOOKUP(A66,Codes!$AJ$4:$AK$234,2,FALSE)</f>
        <v>Haddock - 5Zjm</v>
      </c>
      <c r="C66" t="str">
        <f>VLOOKUP(A66,Codes!$AF$4:$AG$235,2,FALSE)</f>
        <v>N/A</v>
      </c>
      <c r="D66" t="s">
        <v>6</v>
      </c>
      <c r="E66" t="s">
        <v>135</v>
      </c>
      <c r="F66" t="s">
        <v>136</v>
      </c>
      <c r="G66" t="str">
        <f>VLOOKUP(F66,Codes!$A$4:$B$92,2,FALSE)</f>
        <v>Gadiformes</v>
      </c>
      <c r="H66">
        <f>VLOOKUP(F66,Codes!$E$4:$F$92,2,FALSE)</f>
        <v>55</v>
      </c>
      <c r="I66">
        <f>VLOOKUP(F66,Codes!$I$4:$J$92,2,FALSE)</f>
        <v>4</v>
      </c>
      <c r="J66" t="s">
        <v>11</v>
      </c>
      <c r="K66">
        <v>11724</v>
      </c>
      <c r="L66">
        <f>VLOOKUP(A66,Codes!$AN$4:$AO$232,2,FALSE)</f>
        <v>14658774.699999999</v>
      </c>
      <c r="M66">
        <v>0</v>
      </c>
      <c r="N66">
        <v>1</v>
      </c>
      <c r="O66">
        <f t="shared" ref="O66:O129" si="3">IF(OR(M66=1,N66=1),1,0)</f>
        <v>1</v>
      </c>
      <c r="P66">
        <v>1</v>
      </c>
      <c r="Q66">
        <v>1</v>
      </c>
      <c r="R66">
        <f t="shared" ref="R66:R129" si="4">SUM(P66:Q66)</f>
        <v>2</v>
      </c>
      <c r="S66" t="s">
        <v>4</v>
      </c>
      <c r="T66" t="str">
        <f>VLOOKUP(S66,Codes!$M$4:$N$6,2,FALSE)</f>
        <v>Full</v>
      </c>
      <c r="U66" t="s">
        <v>140</v>
      </c>
      <c r="V66" t="str">
        <f>VLOOKUP(U66,Codes!$Q$4:$R$45,2,FALSE)</f>
        <v>Partial</v>
      </c>
      <c r="W66" t="str">
        <f t="shared" ref="W66:W129" si="5">IF(K66=0, "No Catch",X66)</f>
        <v>Bottom trawl</v>
      </c>
      <c r="X66" t="str">
        <f>VLOOKUP(A66,Codes!$AA$4:$AB$235,2,FALSE)</f>
        <v>Bottom trawl</v>
      </c>
      <c r="Y66" t="str">
        <f>VLOOKUP(A66,Codes!$U$4:$V$234,2,FALSE)</f>
        <v>Certified</v>
      </c>
      <c r="Z66">
        <v>2020</v>
      </c>
    </row>
    <row r="67" spans="1:26" x14ac:dyDescent="0.2">
      <c r="A67" t="s">
        <v>141</v>
      </c>
      <c r="B67" t="str">
        <f>VLOOKUP(A67,Codes!$AJ$4:$AK$234,2,FALSE)</f>
        <v>N/A</v>
      </c>
      <c r="C67" t="str">
        <f>VLOOKUP(A67,Codes!$AF$4:$AG$235,2,FALSE)</f>
        <v>N/A</v>
      </c>
      <c r="D67" t="s">
        <v>6</v>
      </c>
      <c r="E67" t="s">
        <v>937</v>
      </c>
      <c r="F67" t="s">
        <v>142</v>
      </c>
      <c r="G67" t="str">
        <f>VLOOKUP(F67,Codes!$A$4:$B$92,2,FALSE)</f>
        <v>Myxinidae</v>
      </c>
      <c r="H67">
        <f>VLOOKUP(F67,Codes!$E$4:$F$92,2,FALSE)</f>
        <v>51</v>
      </c>
      <c r="I67">
        <f>VLOOKUP(F67,Codes!$I$4:$J$92,2,FALSE)</f>
        <v>4.5</v>
      </c>
      <c r="J67" t="s">
        <v>25</v>
      </c>
      <c r="K67">
        <v>89.7</v>
      </c>
      <c r="L67">
        <f>VLOOKUP(A67,Codes!$AN$4:$AO$232,2,FALSE)</f>
        <v>201207.79800000001</v>
      </c>
      <c r="M67">
        <v>0</v>
      </c>
      <c r="N67">
        <v>0</v>
      </c>
      <c r="O67">
        <f t="shared" si="3"/>
        <v>0</v>
      </c>
      <c r="P67">
        <v>0</v>
      </c>
      <c r="Q67">
        <v>0</v>
      </c>
      <c r="R67">
        <f t="shared" si="4"/>
        <v>0</v>
      </c>
      <c r="S67" t="s">
        <v>4</v>
      </c>
      <c r="T67" t="str">
        <f>VLOOKUP(S67,Codes!$M$4:$N$6,2,FALSE)</f>
        <v>Full</v>
      </c>
      <c r="U67" t="s">
        <v>953</v>
      </c>
      <c r="V67" t="str">
        <f>VLOOKUP(U67,Codes!$Q$4:$R$45,2,FALSE)</f>
        <v>Partial</v>
      </c>
      <c r="W67" t="str">
        <f t="shared" si="5"/>
        <v>Trap</v>
      </c>
      <c r="X67" t="str">
        <f>VLOOKUP(A67,Codes!$AA$4:$AB$235,2,FALSE)</f>
        <v>Trap</v>
      </c>
      <c r="Y67" t="str">
        <f>VLOOKUP(A67,Codes!$U$4:$V$234,2,FALSE)</f>
        <v>None</v>
      </c>
      <c r="Z67" t="s">
        <v>965</v>
      </c>
    </row>
    <row r="68" spans="1:26" x14ac:dyDescent="0.2">
      <c r="A68" t="s">
        <v>143</v>
      </c>
      <c r="B68" t="str">
        <f>VLOOKUP(A68,Codes!$AJ$4:$AK$234,2,FALSE)</f>
        <v>N/A</v>
      </c>
      <c r="C68" t="str">
        <f>VLOOKUP(A68,Codes!$AF$4:$AG$235,2,FALSE)</f>
        <v>N/A</v>
      </c>
      <c r="D68" t="s">
        <v>6</v>
      </c>
      <c r="E68" t="s">
        <v>144</v>
      </c>
      <c r="F68" t="s">
        <v>142</v>
      </c>
      <c r="G68" t="str">
        <f>VLOOKUP(F68,Codes!$A$4:$B$92,2,FALSE)</f>
        <v>Myxinidae</v>
      </c>
      <c r="H68">
        <f>VLOOKUP(F68,Codes!$E$4:$F$92,2,FALSE)</f>
        <v>51</v>
      </c>
      <c r="I68">
        <f>VLOOKUP(F68,Codes!$I$4:$J$92,2,FALSE)</f>
        <v>4.5</v>
      </c>
      <c r="J68" t="s">
        <v>11</v>
      </c>
      <c r="K68">
        <v>518.827</v>
      </c>
      <c r="L68">
        <f>VLOOKUP(A68,Codes!$AN$4:$AO$232,2,FALSE)</f>
        <v>1163790.8400000001</v>
      </c>
      <c r="M68">
        <v>0</v>
      </c>
      <c r="N68">
        <v>0</v>
      </c>
      <c r="O68">
        <f t="shared" si="3"/>
        <v>0</v>
      </c>
      <c r="P68">
        <v>0</v>
      </c>
      <c r="Q68">
        <v>0</v>
      </c>
      <c r="R68">
        <f t="shared" si="4"/>
        <v>0</v>
      </c>
      <c r="S68" t="s">
        <v>5</v>
      </c>
      <c r="T68" t="str">
        <f>VLOOKUP(S68,Codes!$M$4:$N$6,2,FALSE)</f>
        <v>Partial</v>
      </c>
      <c r="U68" t="s">
        <v>5</v>
      </c>
      <c r="V68" t="str">
        <f>VLOOKUP(U68,Codes!$Q$4:$R$45,2,FALSE)</f>
        <v>Partial</v>
      </c>
      <c r="W68" t="str">
        <f t="shared" si="5"/>
        <v>Trap</v>
      </c>
      <c r="X68" t="str">
        <f>VLOOKUP(A68,Codes!$AA$4:$AB$235,2,FALSE)</f>
        <v>Trap</v>
      </c>
      <c r="Y68" t="str">
        <f>VLOOKUP(A68,Codes!$U$4:$V$234,2,FALSE)</f>
        <v>None</v>
      </c>
      <c r="Z68" t="s">
        <v>965</v>
      </c>
    </row>
    <row r="69" spans="1:26" x14ac:dyDescent="0.2">
      <c r="A69" t="s">
        <v>145</v>
      </c>
      <c r="B69" t="str">
        <f>VLOOKUP(A69,Codes!$AJ$4:$AK$234,2,FALSE)</f>
        <v>N/A</v>
      </c>
      <c r="C69" t="str">
        <f>VLOOKUP(A69,Codes!$AF$4:$AG$235,2,FALSE)</f>
        <v>N/A</v>
      </c>
      <c r="D69" t="s">
        <v>6</v>
      </c>
      <c r="E69" t="s">
        <v>938</v>
      </c>
      <c r="F69" t="s">
        <v>146</v>
      </c>
      <c r="G69" t="str">
        <f>VLOOKUP(F69,Codes!$A$4:$B$92,2,FALSE)</f>
        <v>Molluscs</v>
      </c>
      <c r="H69">
        <f>VLOOKUP(F69,Codes!$E$4:$F$92,2,FALSE)</f>
        <v>47</v>
      </c>
      <c r="I69">
        <f>VLOOKUP(F69,Codes!$I$4:$J$92,2,FALSE)</f>
        <v>2</v>
      </c>
      <c r="J69" t="s">
        <v>454</v>
      </c>
      <c r="K69">
        <v>127</v>
      </c>
      <c r="L69">
        <f>VLOOKUP(A69,Codes!$AN$4:$AO$232,2,FALSE)</f>
        <v>325633.397</v>
      </c>
      <c r="M69">
        <v>0</v>
      </c>
      <c r="N69">
        <v>0</v>
      </c>
      <c r="O69">
        <f t="shared" si="3"/>
        <v>0</v>
      </c>
      <c r="P69">
        <v>0</v>
      </c>
      <c r="Q69">
        <v>0</v>
      </c>
      <c r="R69">
        <f t="shared" si="4"/>
        <v>0</v>
      </c>
      <c r="S69" t="s">
        <v>6</v>
      </c>
      <c r="T69" t="str">
        <f>VLOOKUP(S69,Codes!$M$4:$N$6,2,FALSE)</f>
        <v>Uncertain</v>
      </c>
      <c r="U69" t="s">
        <v>6</v>
      </c>
      <c r="V69" t="str">
        <f>VLOOKUP(U69,Codes!$Q$4:$R$45,2,FALSE)</f>
        <v>Uncertain</v>
      </c>
      <c r="W69" t="str">
        <f t="shared" si="5"/>
        <v>Dredge</v>
      </c>
      <c r="X69" t="str">
        <f>VLOOKUP(A69,Codes!$AA$4:$AB$235,2,FALSE)</f>
        <v>Dredge</v>
      </c>
      <c r="Y69" t="str">
        <f>VLOOKUP(A69,Codes!$U$4:$V$234,2,FALSE)</f>
        <v>None</v>
      </c>
      <c r="Z69">
        <v>2018</v>
      </c>
    </row>
    <row r="70" spans="1:26" x14ac:dyDescent="0.2">
      <c r="A70" t="s">
        <v>147</v>
      </c>
      <c r="B70" t="str">
        <f>VLOOKUP(A70,Codes!$AJ$4:$AK$234,2,FALSE)</f>
        <v>Intertidal Clams - Central Coast-Heiltsuk Manila</v>
      </c>
      <c r="C70" t="str">
        <f>VLOOKUP(A70,Codes!$AF$4:$AG$235,2,FALSE)</f>
        <v>N/A</v>
      </c>
      <c r="D70" t="s">
        <v>6</v>
      </c>
      <c r="E70" t="s">
        <v>148</v>
      </c>
      <c r="F70" t="s">
        <v>149</v>
      </c>
      <c r="G70" t="str">
        <f>VLOOKUP(F70,Codes!$A$4:$B$92,2,FALSE)</f>
        <v>Molluscs</v>
      </c>
      <c r="H70">
        <f>VLOOKUP(F70,Codes!$E$4:$F$92,2,FALSE)</f>
        <v>10</v>
      </c>
      <c r="I70">
        <f>VLOOKUP(F70,Codes!$I$4:$J$92,2,FALSE)</f>
        <v>2</v>
      </c>
      <c r="J70" t="s">
        <v>17</v>
      </c>
      <c r="K70">
        <v>50.58</v>
      </c>
      <c r="L70">
        <f>VLOOKUP(A70,Codes!$AN$4:$AO$232,2,FALSE)</f>
        <v>1569861.46</v>
      </c>
      <c r="M70">
        <v>0</v>
      </c>
      <c r="N70">
        <v>0</v>
      </c>
      <c r="O70">
        <f t="shared" si="3"/>
        <v>0</v>
      </c>
      <c r="P70">
        <v>0</v>
      </c>
      <c r="Q70">
        <v>0</v>
      </c>
      <c r="R70">
        <f t="shared" si="4"/>
        <v>0</v>
      </c>
      <c r="S70" t="s">
        <v>6</v>
      </c>
      <c r="T70" t="str">
        <f>VLOOKUP(S70,Codes!$M$4:$N$6,2,FALSE)</f>
        <v>Uncertain</v>
      </c>
      <c r="U70" t="s">
        <v>6</v>
      </c>
      <c r="V70" t="str">
        <f>VLOOKUP(U70,Codes!$Q$4:$R$45,2,FALSE)</f>
        <v>Uncertain</v>
      </c>
      <c r="W70" t="str">
        <f t="shared" si="5"/>
        <v>Hand</v>
      </c>
      <c r="X70" t="str">
        <f>VLOOKUP(A70,Codes!$AA$4:$AB$235,2,FALSE)</f>
        <v>Hand</v>
      </c>
      <c r="Y70" t="str">
        <f>VLOOKUP(A70,Codes!$U$4:$V$234,2,FALSE)</f>
        <v>None</v>
      </c>
      <c r="Z70">
        <v>2010</v>
      </c>
    </row>
    <row r="71" spans="1:26" x14ac:dyDescent="0.2">
      <c r="A71" t="s">
        <v>150</v>
      </c>
      <c r="B71" t="str">
        <f>VLOOKUP(A71,Codes!$AJ$4:$AK$234,2,FALSE)</f>
        <v>N/A</v>
      </c>
      <c r="C71" t="str">
        <f>VLOOKUP(A71,Codes!$AF$4:$AG$235,2,FALSE)</f>
        <v>N/A</v>
      </c>
      <c r="D71" t="s">
        <v>6</v>
      </c>
      <c r="E71" t="s">
        <v>148</v>
      </c>
      <c r="F71" t="s">
        <v>149</v>
      </c>
      <c r="G71" t="str">
        <f>VLOOKUP(F71,Codes!$A$4:$B$92,2,FALSE)</f>
        <v>Molluscs</v>
      </c>
      <c r="H71">
        <f>VLOOKUP(F71,Codes!$E$4:$F$92,2,FALSE)</f>
        <v>10</v>
      </c>
      <c r="I71">
        <f>VLOOKUP(F71,Codes!$I$4:$J$92,2,FALSE)</f>
        <v>2</v>
      </c>
      <c r="J71" t="s">
        <v>17</v>
      </c>
      <c r="K71">
        <v>284.8</v>
      </c>
      <c r="L71">
        <f>VLOOKUP(A71,Codes!$AN$4:$AO$232,2,FALSE)</f>
        <v>8839393.9199999999</v>
      </c>
      <c r="M71">
        <v>0</v>
      </c>
      <c r="N71">
        <v>1</v>
      </c>
      <c r="O71">
        <f t="shared" si="3"/>
        <v>1</v>
      </c>
      <c r="P71">
        <v>1</v>
      </c>
      <c r="Q71">
        <v>0</v>
      </c>
      <c r="R71">
        <f t="shared" si="4"/>
        <v>1</v>
      </c>
      <c r="S71" t="s">
        <v>6</v>
      </c>
      <c r="T71" t="str">
        <f>VLOOKUP(S71,Codes!$M$4:$N$6,2,FALSE)</f>
        <v>Uncertain</v>
      </c>
      <c r="U71" t="s">
        <v>6</v>
      </c>
      <c r="V71" t="str">
        <f>VLOOKUP(U71,Codes!$Q$4:$R$45,2,FALSE)</f>
        <v>Uncertain</v>
      </c>
      <c r="W71" t="str">
        <f t="shared" si="5"/>
        <v>Hand</v>
      </c>
      <c r="X71" t="str">
        <f>VLOOKUP(A71,Codes!$AA$4:$AB$235,2,FALSE)</f>
        <v>Hand</v>
      </c>
      <c r="Y71" t="str">
        <f>VLOOKUP(A71,Codes!$U$4:$V$234,2,FALSE)</f>
        <v>None</v>
      </c>
      <c r="Z71">
        <v>2004</v>
      </c>
    </row>
    <row r="72" spans="1:26" x14ac:dyDescent="0.2">
      <c r="A72" t="s">
        <v>151</v>
      </c>
      <c r="B72" t="str">
        <f>VLOOKUP(A72,Codes!$AJ$4:$AK$234,2,FALSE)</f>
        <v>Intertidal Clams - North Coast Haida Gwaii Razor</v>
      </c>
      <c r="C72" t="str">
        <f>VLOOKUP(A72,Codes!$AF$4:$AG$235,2,FALSE)</f>
        <v>N/A</v>
      </c>
      <c r="D72" t="s">
        <v>3</v>
      </c>
      <c r="E72" t="s">
        <v>148</v>
      </c>
      <c r="F72" t="s">
        <v>149</v>
      </c>
      <c r="G72" t="str">
        <f>VLOOKUP(F72,Codes!$A$4:$B$92,2,FALSE)</f>
        <v>Molluscs</v>
      </c>
      <c r="H72">
        <f>VLOOKUP(F72,Codes!$E$4:$F$92,2,FALSE)</f>
        <v>10</v>
      </c>
      <c r="I72">
        <f>VLOOKUP(F72,Codes!$I$4:$J$92,2,FALSE)</f>
        <v>2</v>
      </c>
      <c r="J72" t="s">
        <v>17</v>
      </c>
      <c r="K72">
        <v>236.54</v>
      </c>
      <c r="L72">
        <f>VLOOKUP(A72,Codes!$AN$4:$AO$232,2,FALSE)</f>
        <v>7341538.7599999998</v>
      </c>
      <c r="M72">
        <v>0</v>
      </c>
      <c r="N72">
        <v>0</v>
      </c>
      <c r="O72">
        <f t="shared" si="3"/>
        <v>0</v>
      </c>
      <c r="P72">
        <v>1</v>
      </c>
      <c r="Q72">
        <v>1</v>
      </c>
      <c r="R72">
        <f t="shared" si="4"/>
        <v>2</v>
      </c>
      <c r="S72" t="s">
        <v>6</v>
      </c>
      <c r="T72" t="str">
        <f>VLOOKUP(S72,Codes!$M$4:$N$6,2,FALSE)</f>
        <v>Uncertain</v>
      </c>
      <c r="U72" t="s">
        <v>6</v>
      </c>
      <c r="V72" t="str">
        <f>VLOOKUP(U72,Codes!$Q$4:$R$45,2,FALSE)</f>
        <v>Uncertain</v>
      </c>
      <c r="W72" t="str">
        <f t="shared" si="5"/>
        <v>Hand</v>
      </c>
      <c r="X72" t="str">
        <f>VLOOKUP(A72,Codes!$AA$4:$AB$235,2,FALSE)</f>
        <v>Hand</v>
      </c>
      <c r="Y72" t="str">
        <f>VLOOKUP(A72,Codes!$U$4:$V$234,2,FALSE)</f>
        <v>None</v>
      </c>
      <c r="Z72">
        <v>2000</v>
      </c>
    </row>
    <row r="73" spans="1:26" x14ac:dyDescent="0.2">
      <c r="A73" t="s">
        <v>152</v>
      </c>
      <c r="B73" t="str">
        <f>VLOOKUP(A73,Codes!$AJ$4:$AK$234,2,FALSE)</f>
        <v>Intertidal Clams - South Coast-Vancouver Island</v>
      </c>
      <c r="C73" t="str">
        <f>VLOOKUP(A73,Codes!$AF$4:$AG$235,2,FALSE)</f>
        <v>N/A</v>
      </c>
      <c r="D73" t="s">
        <v>6</v>
      </c>
      <c r="E73" t="s">
        <v>148</v>
      </c>
      <c r="F73" t="s">
        <v>149</v>
      </c>
      <c r="G73" t="str">
        <f>VLOOKUP(F73,Codes!$A$4:$B$92,2,FALSE)</f>
        <v>Molluscs</v>
      </c>
      <c r="H73">
        <f>VLOOKUP(F73,Codes!$E$4:$F$92,2,FALSE)</f>
        <v>10</v>
      </c>
      <c r="I73">
        <f>VLOOKUP(F73,Codes!$I$4:$J$92,2,FALSE)</f>
        <v>2</v>
      </c>
      <c r="J73" t="s">
        <v>17</v>
      </c>
      <c r="K73">
        <v>0</v>
      </c>
      <c r="L73">
        <f>VLOOKUP(A73,Codes!$AN$4:$AO$232,2,FALSE)</f>
        <v>0</v>
      </c>
      <c r="M73">
        <v>0</v>
      </c>
      <c r="N73">
        <v>0</v>
      </c>
      <c r="O73">
        <f t="shared" si="3"/>
        <v>0</v>
      </c>
      <c r="P73">
        <v>0</v>
      </c>
      <c r="Q73">
        <v>0</v>
      </c>
      <c r="R73">
        <f t="shared" si="4"/>
        <v>0</v>
      </c>
      <c r="S73" t="s">
        <v>6</v>
      </c>
      <c r="T73" t="str">
        <f>VLOOKUP(S73,Codes!$M$4:$N$6,2,FALSE)</f>
        <v>Uncertain</v>
      </c>
      <c r="U73" t="s">
        <v>6</v>
      </c>
      <c r="V73" t="str">
        <f>VLOOKUP(U73,Codes!$Q$4:$R$45,2,FALSE)</f>
        <v>Uncertain</v>
      </c>
      <c r="W73" t="str">
        <f t="shared" si="5"/>
        <v>No Catch</v>
      </c>
      <c r="X73" t="str">
        <f>VLOOKUP(A73,Codes!$AA$4:$AB$235,2,FALSE)</f>
        <v>Hand</v>
      </c>
      <c r="Y73" t="str">
        <f>VLOOKUP(A73,Codes!$U$4:$V$234,2,FALSE)</f>
        <v>None</v>
      </c>
      <c r="Z73" t="s">
        <v>965</v>
      </c>
    </row>
    <row r="74" spans="1:26" x14ac:dyDescent="0.2">
      <c r="A74" t="s">
        <v>153</v>
      </c>
      <c r="B74" t="str">
        <f>VLOOKUP(A74,Codes!$AJ$4:$AK$234,2,FALSE)</f>
        <v>N/A</v>
      </c>
      <c r="C74" t="str">
        <f>VLOOKUP(A74,Codes!$AF$4:$AG$235,2,FALSE)</f>
        <v>N/A</v>
      </c>
      <c r="D74" t="s">
        <v>6</v>
      </c>
      <c r="E74" t="s">
        <v>154</v>
      </c>
      <c r="F74" t="s">
        <v>155</v>
      </c>
      <c r="G74" t="str">
        <f>VLOOKUP(F74,Codes!$A$4:$B$92,2,FALSE)</f>
        <v>Crustacea</v>
      </c>
      <c r="H74">
        <f>VLOOKUP(F74,Codes!$E$4:$F$92,2,FALSE)</f>
        <v>10</v>
      </c>
      <c r="I74">
        <f>VLOOKUP(F74,Codes!$I$4:$J$92,2,FALSE)</f>
        <v>3.98</v>
      </c>
      <c r="J74" t="s">
        <v>11</v>
      </c>
      <c r="K74">
        <v>14</v>
      </c>
      <c r="L74">
        <f>VLOOKUP(A74,Codes!$AN$4:$AO$232,2,FALSE)</f>
        <v>19131.517500000002</v>
      </c>
      <c r="M74">
        <v>0</v>
      </c>
      <c r="N74">
        <v>0</v>
      </c>
      <c r="O74">
        <f t="shared" si="3"/>
        <v>0</v>
      </c>
      <c r="P74">
        <v>0</v>
      </c>
      <c r="Q74">
        <v>0</v>
      </c>
      <c r="R74">
        <f t="shared" si="4"/>
        <v>0</v>
      </c>
      <c r="S74" t="s">
        <v>4</v>
      </c>
      <c r="T74" t="str">
        <f>VLOOKUP(S74,Codes!$M$4:$N$6,2,FALSE)</f>
        <v>Full</v>
      </c>
      <c r="U74" t="s">
        <v>6</v>
      </c>
      <c r="V74" t="str">
        <f>VLOOKUP(U74,Codes!$Q$4:$R$45,2,FALSE)</f>
        <v>Uncertain</v>
      </c>
      <c r="W74" t="str">
        <f t="shared" si="5"/>
        <v>Trap</v>
      </c>
      <c r="X74" t="str">
        <f>VLOOKUP(A74,Codes!$AA$4:$AB$235,2,FALSE)</f>
        <v>Trap</v>
      </c>
      <c r="Y74" t="str">
        <f>VLOOKUP(A74,Codes!$U$4:$V$234,2,FALSE)</f>
        <v>None</v>
      </c>
      <c r="Z74">
        <v>2008</v>
      </c>
    </row>
    <row r="75" spans="1:26" x14ac:dyDescent="0.2">
      <c r="A75" t="s">
        <v>157</v>
      </c>
      <c r="B75" t="str">
        <f>VLOOKUP(A75,Codes!$AJ$4:$AK$234,2,FALSE)</f>
        <v>Euphausiids</v>
      </c>
      <c r="C75" t="str">
        <f>VLOOKUP(A75,Codes!$AF$4:$AG$235,2,FALSE)</f>
        <v>N/A</v>
      </c>
      <c r="D75" t="s">
        <v>6</v>
      </c>
      <c r="E75" t="s">
        <v>158</v>
      </c>
      <c r="F75" t="s">
        <v>159</v>
      </c>
      <c r="G75" t="str">
        <f>VLOOKUP(F75,Codes!$A$4:$B$92,2,FALSE)</f>
        <v>Crustacea</v>
      </c>
      <c r="H75">
        <f>VLOOKUP(F75,Codes!$E$4:$F$92,2,FALSE)</f>
        <v>10</v>
      </c>
      <c r="I75">
        <f>VLOOKUP(F75,Codes!$I$4:$J$92,2,FALSE)</f>
        <v>2</v>
      </c>
      <c r="J75" t="s">
        <v>17</v>
      </c>
      <c r="K75">
        <v>128</v>
      </c>
      <c r="L75">
        <f>VLOOKUP(A75,Codes!$AN$4:$AO$232,2,FALSE)</f>
        <v>302545.45500000002</v>
      </c>
      <c r="M75">
        <v>0</v>
      </c>
      <c r="N75">
        <v>0</v>
      </c>
      <c r="O75">
        <f t="shared" si="3"/>
        <v>0</v>
      </c>
      <c r="P75">
        <v>0</v>
      </c>
      <c r="Q75">
        <v>0</v>
      </c>
      <c r="R75">
        <f t="shared" si="4"/>
        <v>0</v>
      </c>
      <c r="S75" t="s">
        <v>4</v>
      </c>
      <c r="T75" t="str">
        <f>VLOOKUP(S75,Codes!$M$4:$N$6,2,FALSE)</f>
        <v>Full</v>
      </c>
      <c r="U75" t="s">
        <v>6</v>
      </c>
      <c r="V75" t="str">
        <f>VLOOKUP(U75,Codes!$Q$4:$R$45,2,FALSE)</f>
        <v>Uncertain</v>
      </c>
      <c r="W75" t="str">
        <f t="shared" si="5"/>
        <v>Midwater trawl</v>
      </c>
      <c r="X75" t="str">
        <f>VLOOKUP(A75,Codes!$AA$4:$AB$235,2,FALSE)</f>
        <v>Midwater trawl</v>
      </c>
      <c r="Y75" t="str">
        <f>VLOOKUP(A75,Codes!$U$4:$V$234,2,FALSE)</f>
        <v>None</v>
      </c>
      <c r="Z75" t="s">
        <v>965</v>
      </c>
    </row>
    <row r="76" spans="1:26" x14ac:dyDescent="0.2">
      <c r="A76" t="s">
        <v>160</v>
      </c>
      <c r="B76" t="str">
        <f>VLOOKUP(A76,Codes!$AJ$4:$AK$234,2,FALSE)</f>
        <v>N/A</v>
      </c>
      <c r="C76" t="str">
        <f>VLOOKUP(A76,Codes!$AF$4:$AG$235,2,FALSE)</f>
        <v>LINGCODSOG</v>
      </c>
      <c r="D76" t="s">
        <v>8</v>
      </c>
      <c r="E76" t="s">
        <v>161</v>
      </c>
      <c r="F76" t="s">
        <v>162</v>
      </c>
      <c r="G76" t="str">
        <f>VLOOKUP(F76,Codes!$A$4:$B$92,2,FALSE)</f>
        <v>Scorpaeniformes</v>
      </c>
      <c r="H76">
        <f>VLOOKUP(F76,Codes!$E$4:$F$92,2,FALSE)</f>
        <v>63</v>
      </c>
      <c r="I76">
        <f>VLOOKUP(F76,Codes!$I$4:$J$92,2,FALSE)</f>
        <v>4.5</v>
      </c>
      <c r="J76" t="s">
        <v>17</v>
      </c>
      <c r="K76">
        <v>0</v>
      </c>
      <c r="L76">
        <f>VLOOKUP(A76,Codes!$AN$4:$AO$232,2,FALSE)</f>
        <v>0</v>
      </c>
      <c r="M76">
        <v>1</v>
      </c>
      <c r="N76">
        <v>0</v>
      </c>
      <c r="O76">
        <f t="shared" si="3"/>
        <v>1</v>
      </c>
      <c r="P76">
        <v>1</v>
      </c>
      <c r="Q76">
        <v>1</v>
      </c>
      <c r="R76">
        <f t="shared" si="4"/>
        <v>2</v>
      </c>
      <c r="S76" t="s">
        <v>4</v>
      </c>
      <c r="T76" t="str">
        <f>VLOOKUP(S76,Codes!$M$4:$N$6,2,FALSE)</f>
        <v>Full</v>
      </c>
      <c r="U76" t="s">
        <v>80</v>
      </c>
      <c r="V76" t="str">
        <f>VLOOKUP(U76,Codes!$Q$4:$R$45,2,FALSE)</f>
        <v>Full</v>
      </c>
      <c r="W76" t="str">
        <f t="shared" si="5"/>
        <v>No Catch</v>
      </c>
      <c r="X76" t="str">
        <f>VLOOKUP(A76,Codes!$AA$4:$AB$235,2,FALSE)</f>
        <v>Bycatch</v>
      </c>
      <c r="Y76" t="str">
        <f>VLOOKUP(A76,Codes!$U$4:$V$234,2,FALSE)</f>
        <v>None</v>
      </c>
      <c r="Z76">
        <v>2014</v>
      </c>
    </row>
    <row r="77" spans="1:26" x14ac:dyDescent="0.2">
      <c r="A77" t="s">
        <v>163</v>
      </c>
      <c r="B77" t="str">
        <f>VLOOKUP(A77,Codes!$AJ$4:$AK$234,2,FALSE)</f>
        <v>Lobster - Inshore LFA 35-38</v>
      </c>
      <c r="C77" t="str">
        <f>VLOOKUP(A77,Codes!$AF$4:$AG$235,2,FALSE)</f>
        <v>LOBSTERLFA35-38</v>
      </c>
      <c r="D77" t="s">
        <v>12</v>
      </c>
      <c r="E77" t="s">
        <v>164</v>
      </c>
      <c r="F77" t="s">
        <v>165</v>
      </c>
      <c r="G77" t="str">
        <f>VLOOKUP(F77,Codes!$A$4:$B$92,2,FALSE)</f>
        <v>Crustacea</v>
      </c>
      <c r="H77">
        <f>VLOOKUP(F77,Codes!$E$4:$F$92,2,FALSE)</f>
        <v>46</v>
      </c>
      <c r="I77">
        <f>VLOOKUP(F77,Codes!$I$4:$J$92,2,FALSE)</f>
        <v>3.7</v>
      </c>
      <c r="J77" t="s">
        <v>11</v>
      </c>
      <c r="K77">
        <v>9660</v>
      </c>
      <c r="L77">
        <f>VLOOKUP(A77,Codes!$AN$4:$AO$232,2,FALSE)</f>
        <v>143191692</v>
      </c>
      <c r="M77">
        <v>0</v>
      </c>
      <c r="N77">
        <v>1</v>
      </c>
      <c r="O77">
        <f t="shared" si="3"/>
        <v>1</v>
      </c>
      <c r="P77">
        <v>1</v>
      </c>
      <c r="Q77">
        <v>1</v>
      </c>
      <c r="R77">
        <f t="shared" si="4"/>
        <v>2</v>
      </c>
      <c r="S77" t="s">
        <v>5</v>
      </c>
      <c r="T77" t="str">
        <f>VLOOKUP(S77,Codes!$M$4:$N$6,2,FALSE)</f>
        <v>Partial</v>
      </c>
      <c r="U77" t="s">
        <v>5</v>
      </c>
      <c r="V77" t="str">
        <f>VLOOKUP(U77,Codes!$Q$4:$R$45,2,FALSE)</f>
        <v>Partial</v>
      </c>
      <c r="W77" t="str">
        <f t="shared" si="5"/>
        <v>Trap</v>
      </c>
      <c r="X77" t="str">
        <f>VLOOKUP(A77,Codes!$AA$4:$AB$235,2,FALSE)</f>
        <v>Trap</v>
      </c>
      <c r="Y77" t="str">
        <f>VLOOKUP(A77,Codes!$U$4:$V$234,2,FALSE)</f>
        <v>Certified</v>
      </c>
      <c r="Z77">
        <v>2019</v>
      </c>
    </row>
    <row r="78" spans="1:26" x14ac:dyDescent="0.2">
      <c r="A78" t="s">
        <v>167</v>
      </c>
      <c r="B78" t="str">
        <f>VLOOKUP(A78,Codes!$AJ$4:$AK$234,2,FALSE)</f>
        <v>Lobster - Inshore LFA 27-33</v>
      </c>
      <c r="C78" t="str">
        <f>VLOOKUP(A78,Codes!$AF$4:$AG$235,2,FALSE)</f>
        <v>LOBSTERLFA27-33</v>
      </c>
      <c r="D78" t="s">
        <v>12</v>
      </c>
      <c r="E78" t="s">
        <v>164</v>
      </c>
      <c r="F78" t="s">
        <v>165</v>
      </c>
      <c r="G78" t="str">
        <f>VLOOKUP(F78,Codes!$A$4:$B$92,2,FALSE)</f>
        <v>Crustacea</v>
      </c>
      <c r="H78">
        <f>VLOOKUP(F78,Codes!$E$4:$F$92,2,FALSE)</f>
        <v>46</v>
      </c>
      <c r="I78">
        <f>VLOOKUP(F78,Codes!$I$4:$J$92,2,FALSE)</f>
        <v>3.7</v>
      </c>
      <c r="J78" t="s">
        <v>11</v>
      </c>
      <c r="K78">
        <v>16853.5</v>
      </c>
      <c r="L78">
        <f>VLOOKUP(A78,Codes!$AN$4:$AO$232,2,FALSE)</f>
        <v>241482341</v>
      </c>
      <c r="M78">
        <v>0</v>
      </c>
      <c r="N78">
        <v>1</v>
      </c>
      <c r="O78">
        <f t="shared" si="3"/>
        <v>1</v>
      </c>
      <c r="P78">
        <v>1</v>
      </c>
      <c r="Q78">
        <v>1</v>
      </c>
      <c r="R78">
        <f t="shared" si="4"/>
        <v>2</v>
      </c>
      <c r="S78" t="s">
        <v>5</v>
      </c>
      <c r="T78" t="str">
        <f>VLOOKUP(S78,Codes!$M$4:$N$6,2,FALSE)</f>
        <v>Partial</v>
      </c>
      <c r="U78" t="s">
        <v>5</v>
      </c>
      <c r="V78" t="str">
        <f>VLOOKUP(U78,Codes!$Q$4:$R$45,2,FALSE)</f>
        <v>Partial</v>
      </c>
      <c r="W78" t="str">
        <f t="shared" si="5"/>
        <v>Trap</v>
      </c>
      <c r="X78" t="str">
        <f>VLOOKUP(A78,Codes!$AA$4:$AB$235,2,FALSE)</f>
        <v>Trap</v>
      </c>
      <c r="Y78" t="str">
        <f>VLOOKUP(A78,Codes!$U$4:$V$234,2,FALSE)</f>
        <v>Certified</v>
      </c>
      <c r="Z78">
        <v>2020</v>
      </c>
    </row>
    <row r="79" spans="1:26" x14ac:dyDescent="0.2">
      <c r="A79" t="s">
        <v>168</v>
      </c>
      <c r="B79" t="str">
        <f>VLOOKUP(A79,Codes!$AJ$4:$AK$234,2,FALSE)</f>
        <v>Lobster - Inshore LFA 34</v>
      </c>
      <c r="C79" t="str">
        <f>VLOOKUP(A79,Codes!$AF$4:$AG$235,2,FALSE)</f>
        <v>LOBSTERLFA34</v>
      </c>
      <c r="D79" t="s">
        <v>12</v>
      </c>
      <c r="E79" t="s">
        <v>164</v>
      </c>
      <c r="F79" t="s">
        <v>165</v>
      </c>
      <c r="G79" t="str">
        <f>VLOOKUP(F79,Codes!$A$4:$B$92,2,FALSE)</f>
        <v>Crustacea</v>
      </c>
      <c r="H79">
        <f>VLOOKUP(F79,Codes!$E$4:$F$92,2,FALSE)</f>
        <v>46</v>
      </c>
      <c r="I79">
        <f>VLOOKUP(F79,Codes!$I$4:$J$92,2,FALSE)</f>
        <v>3.7</v>
      </c>
      <c r="J79" t="s">
        <v>11</v>
      </c>
      <c r="K79">
        <v>20000</v>
      </c>
      <c r="L79">
        <f>VLOOKUP(A79,Codes!$AN$4:$AO$232,2,FALSE)</f>
        <v>291914393</v>
      </c>
      <c r="M79">
        <v>0</v>
      </c>
      <c r="N79">
        <v>1</v>
      </c>
      <c r="O79">
        <f t="shared" si="3"/>
        <v>1</v>
      </c>
      <c r="P79">
        <v>1</v>
      </c>
      <c r="Q79">
        <v>1</v>
      </c>
      <c r="R79">
        <f t="shared" si="4"/>
        <v>2</v>
      </c>
      <c r="S79" t="s">
        <v>5</v>
      </c>
      <c r="T79" t="str">
        <f>VLOOKUP(S79,Codes!$M$4:$N$6,2,FALSE)</f>
        <v>Partial</v>
      </c>
      <c r="U79" t="s">
        <v>5</v>
      </c>
      <c r="V79" t="str">
        <f>VLOOKUP(U79,Codes!$Q$4:$R$45,2,FALSE)</f>
        <v>Partial</v>
      </c>
      <c r="W79" t="str">
        <f t="shared" si="5"/>
        <v>Trap</v>
      </c>
      <c r="X79" t="str">
        <f>VLOOKUP(A79,Codes!$AA$4:$AB$235,2,FALSE)</f>
        <v>Trap</v>
      </c>
      <c r="Y79" t="str">
        <f>VLOOKUP(A79,Codes!$U$4:$V$234,2,FALSE)</f>
        <v>Certified</v>
      </c>
      <c r="Z79">
        <v>2019</v>
      </c>
    </row>
    <row r="80" spans="1:26" x14ac:dyDescent="0.2">
      <c r="A80" t="s">
        <v>169</v>
      </c>
      <c r="B80" t="str">
        <f>VLOOKUP(A80,Codes!$AJ$4:$AK$234,2,FALSE)</f>
        <v>Lobster - Areas 19-20-21 (Gaspé)</v>
      </c>
      <c r="C80" t="str">
        <f>VLOOKUP(A80,Codes!$AF$4:$AG$235,2,FALSE)</f>
        <v>LOBSTERLFA19-21</v>
      </c>
      <c r="D80" t="s">
        <v>12</v>
      </c>
      <c r="E80" t="s">
        <v>164</v>
      </c>
      <c r="F80" t="s">
        <v>165</v>
      </c>
      <c r="G80" t="str">
        <f>VLOOKUP(F80,Codes!$A$4:$B$92,2,FALSE)</f>
        <v>Crustacea</v>
      </c>
      <c r="H80">
        <f>VLOOKUP(F80,Codes!$E$4:$F$92,2,FALSE)</f>
        <v>46</v>
      </c>
      <c r="I80">
        <f>VLOOKUP(F80,Codes!$I$4:$J$92,2,FALSE)</f>
        <v>3.7</v>
      </c>
      <c r="J80" t="s">
        <v>56</v>
      </c>
      <c r="K80">
        <v>2315</v>
      </c>
      <c r="L80">
        <f>VLOOKUP(A80,Codes!$AN$4:$AO$232,2,FALSE)</f>
        <v>35567464.200000003</v>
      </c>
      <c r="M80">
        <v>0</v>
      </c>
      <c r="N80">
        <v>1</v>
      </c>
      <c r="O80">
        <f t="shared" si="3"/>
        <v>1</v>
      </c>
      <c r="P80">
        <v>1</v>
      </c>
      <c r="Q80">
        <v>1</v>
      </c>
      <c r="R80">
        <f t="shared" si="4"/>
        <v>2</v>
      </c>
      <c r="S80" t="s">
        <v>5</v>
      </c>
      <c r="T80" t="str">
        <f>VLOOKUP(S80,Codes!$M$4:$N$6,2,FALSE)</f>
        <v>Partial</v>
      </c>
      <c r="U80" t="s">
        <v>5</v>
      </c>
      <c r="V80" t="str">
        <f>VLOOKUP(U80,Codes!$Q$4:$R$45,2,FALSE)</f>
        <v>Partial</v>
      </c>
      <c r="W80" t="str">
        <f t="shared" si="5"/>
        <v>Trap</v>
      </c>
      <c r="X80" t="str">
        <f>VLOOKUP(A80,Codes!$AA$4:$AB$235,2,FALSE)</f>
        <v>Trap</v>
      </c>
      <c r="Y80" t="str">
        <f>VLOOKUP(A80,Codes!$U$4:$V$234,2,FALSE)</f>
        <v>Certified</v>
      </c>
      <c r="Z80">
        <v>2018</v>
      </c>
    </row>
    <row r="81" spans="1:26" x14ac:dyDescent="0.2">
      <c r="A81" t="s">
        <v>171</v>
      </c>
      <c r="B81" t="str">
        <f>VLOOKUP(A81,Codes!$AJ$4:$AK$234,2,FALSE)</f>
        <v>Lobster - Zone 22 (MI)</v>
      </c>
      <c r="C81" t="str">
        <f>VLOOKUP(A81,Codes!$AF$4:$AG$235,2,FALSE)</f>
        <v>LOBSTERLFA22</v>
      </c>
      <c r="D81" t="s">
        <v>12</v>
      </c>
      <c r="E81" t="s">
        <v>164</v>
      </c>
      <c r="F81" t="s">
        <v>165</v>
      </c>
      <c r="G81" t="str">
        <f>VLOOKUP(F81,Codes!$A$4:$B$92,2,FALSE)</f>
        <v>Crustacea</v>
      </c>
      <c r="H81">
        <f>VLOOKUP(F81,Codes!$E$4:$F$92,2,FALSE)</f>
        <v>46</v>
      </c>
      <c r="I81">
        <f>VLOOKUP(F81,Codes!$I$4:$J$92,2,FALSE)</f>
        <v>3.7</v>
      </c>
      <c r="J81" t="s">
        <v>56</v>
      </c>
      <c r="K81">
        <v>4757</v>
      </c>
      <c r="L81">
        <f>VLOOKUP(A81,Codes!$AN$4:$AO$232,2,FALSE)</f>
        <v>73086145.700000003</v>
      </c>
      <c r="M81">
        <v>0</v>
      </c>
      <c r="N81">
        <v>1</v>
      </c>
      <c r="O81">
        <f t="shared" si="3"/>
        <v>1</v>
      </c>
      <c r="P81">
        <v>1</v>
      </c>
      <c r="Q81">
        <v>1</v>
      </c>
      <c r="R81">
        <f t="shared" si="4"/>
        <v>2</v>
      </c>
      <c r="S81" t="s">
        <v>5</v>
      </c>
      <c r="T81" t="str">
        <f>VLOOKUP(S81,Codes!$M$4:$N$6,2,FALSE)</f>
        <v>Partial</v>
      </c>
      <c r="U81" t="s">
        <v>6</v>
      </c>
      <c r="V81" t="str">
        <f>VLOOKUP(U81,Codes!$Q$4:$R$45,2,FALSE)</f>
        <v>Uncertain</v>
      </c>
      <c r="W81" t="str">
        <f t="shared" si="5"/>
        <v>Trap</v>
      </c>
      <c r="X81" t="str">
        <f>VLOOKUP(A81,Codes!$AA$4:$AB$235,2,FALSE)</f>
        <v>Trap</v>
      </c>
      <c r="Y81" t="str">
        <f>VLOOKUP(A81,Codes!$U$4:$V$234,2,FALSE)</f>
        <v>Certified</v>
      </c>
      <c r="Z81">
        <v>2018</v>
      </c>
    </row>
    <row r="82" spans="1:26" x14ac:dyDescent="0.2">
      <c r="A82" t="s">
        <v>173</v>
      </c>
      <c r="B82" t="str">
        <f>VLOOKUP(A82,Codes!$AJ$4:$AK$234,2,FALSE)</f>
        <v>American Lobster - LFA 3-14c</v>
      </c>
      <c r="C82" t="str">
        <f>VLOOKUP(A82,Codes!$AF$4:$AG$235,2,FALSE)</f>
        <v>LOBSTERLFA3-14</v>
      </c>
      <c r="D82" t="s">
        <v>6</v>
      </c>
      <c r="E82" t="s">
        <v>164</v>
      </c>
      <c r="F82" t="s">
        <v>165</v>
      </c>
      <c r="G82" t="str">
        <f>VLOOKUP(F82,Codes!$A$4:$B$92,2,FALSE)</f>
        <v>Crustacea</v>
      </c>
      <c r="H82">
        <f>VLOOKUP(F82,Codes!$E$4:$F$92,2,FALSE)</f>
        <v>46</v>
      </c>
      <c r="I82">
        <f>VLOOKUP(F82,Codes!$I$4:$J$92,2,FALSE)</f>
        <v>3.7</v>
      </c>
      <c r="J82" t="s">
        <v>454</v>
      </c>
      <c r="K82">
        <v>50</v>
      </c>
      <c r="L82">
        <f>VLOOKUP(A82,Codes!$AN$4:$AO$232,2,FALSE)</f>
        <v>768195.772</v>
      </c>
      <c r="M82">
        <v>0</v>
      </c>
      <c r="N82">
        <v>0</v>
      </c>
      <c r="O82">
        <f t="shared" si="3"/>
        <v>0</v>
      </c>
      <c r="P82">
        <v>0</v>
      </c>
      <c r="Q82">
        <v>0</v>
      </c>
      <c r="R82">
        <f t="shared" si="4"/>
        <v>0</v>
      </c>
      <c r="S82" t="s">
        <v>6</v>
      </c>
      <c r="T82" t="str">
        <f>VLOOKUP(S82,Codes!$M$4:$N$6,2,FALSE)</f>
        <v>Uncertain</v>
      </c>
      <c r="U82" t="s">
        <v>6</v>
      </c>
      <c r="V82" t="str">
        <f>VLOOKUP(U82,Codes!$Q$4:$R$45,2,FALSE)</f>
        <v>Uncertain</v>
      </c>
      <c r="W82" t="str">
        <f t="shared" si="5"/>
        <v>Trap</v>
      </c>
      <c r="X82" t="str">
        <f>VLOOKUP(A82,Codes!$AA$4:$AB$235,2,FALSE)</f>
        <v>Trap</v>
      </c>
      <c r="Y82" t="str">
        <f>VLOOKUP(A82,Codes!$U$4:$V$234,2,FALSE)</f>
        <v>None</v>
      </c>
      <c r="Z82">
        <v>2019</v>
      </c>
    </row>
    <row r="83" spans="1:26" x14ac:dyDescent="0.2">
      <c r="A83" t="s">
        <v>175</v>
      </c>
      <c r="B83" t="str">
        <f>VLOOKUP(A83,Codes!$AJ$4:$AK$234,2,FALSE)</f>
        <v>American Lobster - LFA 3-14c</v>
      </c>
      <c r="C83" t="str">
        <f>VLOOKUP(A83,Codes!$AF$4:$AG$235,2,FALSE)</f>
        <v>LOBSTERLFA3-14</v>
      </c>
      <c r="D83" t="s">
        <v>6</v>
      </c>
      <c r="E83" t="s">
        <v>164</v>
      </c>
      <c r="F83" t="s">
        <v>165</v>
      </c>
      <c r="G83" t="str">
        <f>VLOOKUP(F83,Codes!$A$4:$B$92,2,FALSE)</f>
        <v>Crustacea</v>
      </c>
      <c r="H83">
        <f>VLOOKUP(F83,Codes!$E$4:$F$92,2,FALSE)</f>
        <v>46</v>
      </c>
      <c r="I83">
        <f>VLOOKUP(F83,Codes!$I$4:$J$92,2,FALSE)</f>
        <v>3.7</v>
      </c>
      <c r="J83" t="s">
        <v>454</v>
      </c>
      <c r="K83">
        <v>200</v>
      </c>
      <c r="L83">
        <f>VLOOKUP(A83,Codes!$AN$4:$AO$232,2,FALSE)</f>
        <v>3072783.09</v>
      </c>
      <c r="M83">
        <v>0</v>
      </c>
      <c r="N83">
        <v>0</v>
      </c>
      <c r="O83">
        <f t="shared" si="3"/>
        <v>0</v>
      </c>
      <c r="P83">
        <v>0</v>
      </c>
      <c r="Q83">
        <v>0</v>
      </c>
      <c r="R83">
        <f t="shared" si="4"/>
        <v>0</v>
      </c>
      <c r="S83" t="s">
        <v>6</v>
      </c>
      <c r="T83" t="str">
        <f>VLOOKUP(S83,Codes!$M$4:$N$6,2,FALSE)</f>
        <v>Uncertain</v>
      </c>
      <c r="U83" t="s">
        <v>6</v>
      </c>
      <c r="V83" t="str">
        <f>VLOOKUP(U83,Codes!$Q$4:$R$45,2,FALSE)</f>
        <v>Uncertain</v>
      </c>
      <c r="W83" t="str">
        <f t="shared" si="5"/>
        <v>Trap</v>
      </c>
      <c r="X83" t="str">
        <f>VLOOKUP(A83,Codes!$AA$4:$AB$235,2,FALSE)</f>
        <v>Trap</v>
      </c>
      <c r="Y83" t="str">
        <f>VLOOKUP(A83,Codes!$U$4:$V$234,2,FALSE)</f>
        <v>None</v>
      </c>
      <c r="Z83">
        <v>2019</v>
      </c>
    </row>
    <row r="84" spans="1:26" x14ac:dyDescent="0.2">
      <c r="A84" t="s">
        <v>176</v>
      </c>
      <c r="B84" t="str">
        <f>VLOOKUP(A84,Codes!$AJ$4:$AK$234,2,FALSE)</f>
        <v>American Lobster - LFA 3-14c</v>
      </c>
      <c r="C84" t="str">
        <f>VLOOKUP(A84,Codes!$AF$4:$AG$235,2,FALSE)</f>
        <v>LOBSTERLFA3-14</v>
      </c>
      <c r="D84" t="s">
        <v>6</v>
      </c>
      <c r="E84" t="s">
        <v>164</v>
      </c>
      <c r="F84" t="s">
        <v>165</v>
      </c>
      <c r="G84" t="str">
        <f>VLOOKUP(F84,Codes!$A$4:$B$92,2,FALSE)</f>
        <v>Crustacea</v>
      </c>
      <c r="H84">
        <f>VLOOKUP(F84,Codes!$E$4:$F$92,2,FALSE)</f>
        <v>46</v>
      </c>
      <c r="I84">
        <f>VLOOKUP(F84,Codes!$I$4:$J$92,2,FALSE)</f>
        <v>3.7</v>
      </c>
      <c r="J84" t="s">
        <v>454</v>
      </c>
      <c r="K84">
        <v>1700</v>
      </c>
      <c r="L84">
        <f>VLOOKUP(A84,Codes!$AN$4:$AO$232,2,FALSE)</f>
        <v>26118656.199999999</v>
      </c>
      <c r="M84">
        <v>0</v>
      </c>
      <c r="N84">
        <v>0</v>
      </c>
      <c r="O84">
        <f t="shared" si="3"/>
        <v>0</v>
      </c>
      <c r="P84">
        <v>0</v>
      </c>
      <c r="Q84">
        <v>0</v>
      </c>
      <c r="R84">
        <f t="shared" si="4"/>
        <v>0</v>
      </c>
      <c r="S84" t="s">
        <v>6</v>
      </c>
      <c r="T84" t="str">
        <f>VLOOKUP(S84,Codes!$M$4:$N$6,2,FALSE)</f>
        <v>Uncertain</v>
      </c>
      <c r="U84" t="s">
        <v>6</v>
      </c>
      <c r="V84" t="str">
        <f>VLOOKUP(U84,Codes!$Q$4:$R$45,2,FALSE)</f>
        <v>Uncertain</v>
      </c>
      <c r="W84" t="str">
        <f t="shared" si="5"/>
        <v>Trap</v>
      </c>
      <c r="X84" t="str">
        <f>VLOOKUP(A84,Codes!$AA$4:$AB$235,2,FALSE)</f>
        <v>Trap</v>
      </c>
      <c r="Y84" t="str">
        <f>VLOOKUP(A84,Codes!$U$4:$V$234,2,FALSE)</f>
        <v>None</v>
      </c>
      <c r="Z84">
        <v>2019</v>
      </c>
    </row>
    <row r="85" spans="1:26" x14ac:dyDescent="0.2">
      <c r="A85" t="s">
        <v>177</v>
      </c>
      <c r="B85" t="str">
        <f>VLOOKUP(A85,Codes!$AJ$4:$AK$234,2,FALSE)</f>
        <v>American Lobster - LFA 3-14c</v>
      </c>
      <c r="C85" t="str">
        <f>VLOOKUP(A85,Codes!$AF$4:$AG$235,2,FALSE)</f>
        <v>LOBSTERLFA3-14</v>
      </c>
      <c r="D85" t="s">
        <v>6</v>
      </c>
      <c r="E85" t="s">
        <v>164</v>
      </c>
      <c r="F85" t="s">
        <v>165</v>
      </c>
      <c r="G85" t="str">
        <f>VLOOKUP(F85,Codes!$A$4:$B$92,2,FALSE)</f>
        <v>Crustacea</v>
      </c>
      <c r="H85">
        <f>VLOOKUP(F85,Codes!$E$4:$F$92,2,FALSE)</f>
        <v>46</v>
      </c>
      <c r="I85">
        <f>VLOOKUP(F85,Codes!$I$4:$J$92,2,FALSE)</f>
        <v>3.7</v>
      </c>
      <c r="J85" t="s">
        <v>454</v>
      </c>
      <c r="K85">
        <v>2400</v>
      </c>
      <c r="L85">
        <f>VLOOKUP(A85,Codes!$AN$4:$AO$232,2,FALSE)</f>
        <v>36873397</v>
      </c>
      <c r="M85">
        <v>0</v>
      </c>
      <c r="N85">
        <v>0</v>
      </c>
      <c r="O85">
        <f t="shared" si="3"/>
        <v>0</v>
      </c>
      <c r="P85">
        <v>0</v>
      </c>
      <c r="Q85">
        <v>0</v>
      </c>
      <c r="R85">
        <f t="shared" si="4"/>
        <v>0</v>
      </c>
      <c r="S85" t="s">
        <v>6</v>
      </c>
      <c r="T85" t="str">
        <f>VLOOKUP(S85,Codes!$M$4:$N$6,2,FALSE)</f>
        <v>Uncertain</v>
      </c>
      <c r="U85" t="s">
        <v>6</v>
      </c>
      <c r="V85" t="str">
        <f>VLOOKUP(U85,Codes!$Q$4:$R$45,2,FALSE)</f>
        <v>Uncertain</v>
      </c>
      <c r="W85" t="str">
        <f t="shared" si="5"/>
        <v>Trap</v>
      </c>
      <c r="X85" t="str">
        <f>VLOOKUP(A85,Codes!$AA$4:$AB$235,2,FALSE)</f>
        <v>Trap</v>
      </c>
      <c r="Y85" t="str">
        <f>VLOOKUP(A85,Codes!$U$4:$V$234,2,FALSE)</f>
        <v>None</v>
      </c>
      <c r="Z85">
        <v>2019</v>
      </c>
    </row>
    <row r="86" spans="1:26" x14ac:dyDescent="0.2">
      <c r="A86" t="s">
        <v>178</v>
      </c>
      <c r="B86" t="str">
        <f>VLOOKUP(A86,Codes!$AJ$4:$AK$234,2,FALSE)</f>
        <v>Lobster - Offshore LFA 41</v>
      </c>
      <c r="C86" t="str">
        <f>VLOOKUP(A86,Codes!$AF$4:$AG$235,2,FALSE)</f>
        <v>LOBSTERLFA41</v>
      </c>
      <c r="D86" t="s">
        <v>12</v>
      </c>
      <c r="E86" t="s">
        <v>164</v>
      </c>
      <c r="F86" t="s">
        <v>165</v>
      </c>
      <c r="G86" t="str">
        <f>VLOOKUP(F86,Codes!$A$4:$B$92,2,FALSE)</f>
        <v>Crustacea</v>
      </c>
      <c r="H86">
        <f>VLOOKUP(F86,Codes!$E$4:$F$92,2,FALSE)</f>
        <v>46</v>
      </c>
      <c r="I86">
        <f>VLOOKUP(F86,Codes!$I$4:$J$92,2,FALSE)</f>
        <v>3.7</v>
      </c>
      <c r="J86" t="s">
        <v>11</v>
      </c>
      <c r="K86">
        <v>655</v>
      </c>
      <c r="L86">
        <f>VLOOKUP(A86,Codes!$AN$4:$AO$232,2,FALSE)</f>
        <v>9602447.1500000004</v>
      </c>
      <c r="M86">
        <v>0</v>
      </c>
      <c r="N86">
        <v>1</v>
      </c>
      <c r="O86">
        <f t="shared" si="3"/>
        <v>1</v>
      </c>
      <c r="P86">
        <v>1</v>
      </c>
      <c r="Q86">
        <v>1</v>
      </c>
      <c r="R86">
        <f t="shared" si="4"/>
        <v>2</v>
      </c>
      <c r="S86" t="s">
        <v>4</v>
      </c>
      <c r="T86" t="str">
        <f>VLOOKUP(S86,Codes!$M$4:$N$6,2,FALSE)</f>
        <v>Full</v>
      </c>
      <c r="U86" t="s">
        <v>968</v>
      </c>
      <c r="V86" t="s">
        <v>458</v>
      </c>
      <c r="W86" t="str">
        <f t="shared" si="5"/>
        <v>Trap</v>
      </c>
      <c r="X86" t="str">
        <f>VLOOKUP(A86,Codes!$AA$4:$AB$235,2,FALSE)</f>
        <v>Trap</v>
      </c>
      <c r="Y86" t="str">
        <f>VLOOKUP(A86,Codes!$U$4:$V$234,2,FALSE)</f>
        <v>Withdrawn</v>
      </c>
      <c r="Z86">
        <v>2016</v>
      </c>
    </row>
    <row r="87" spans="1:26" x14ac:dyDescent="0.2">
      <c r="A87" t="s">
        <v>179</v>
      </c>
      <c r="B87" t="str">
        <f>VLOOKUP(A87,Codes!$AJ$4:$AK$234,2,FALSE)</f>
        <v>N/A</v>
      </c>
      <c r="C87" t="str">
        <f>VLOOKUP(A87,Codes!$AF$4:$AG$235,2,FALSE)</f>
        <v>LOBSTERLFA15-18</v>
      </c>
      <c r="D87" t="s">
        <v>6</v>
      </c>
      <c r="E87" t="s">
        <v>164</v>
      </c>
      <c r="F87" t="s">
        <v>165</v>
      </c>
      <c r="G87" t="str">
        <f>VLOOKUP(F87,Codes!$A$4:$B$92,2,FALSE)</f>
        <v>Crustacea</v>
      </c>
      <c r="H87">
        <f>VLOOKUP(F87,Codes!$E$4:$F$92,2,FALSE)</f>
        <v>46</v>
      </c>
      <c r="I87">
        <f>VLOOKUP(F87,Codes!$I$4:$J$92,2,FALSE)</f>
        <v>3.7</v>
      </c>
      <c r="J87" t="s">
        <v>56</v>
      </c>
      <c r="K87">
        <v>1064</v>
      </c>
      <c r="L87">
        <f>VLOOKUP(A87,Codes!$AN$4:$AO$232,2,FALSE)</f>
        <v>16347206</v>
      </c>
      <c r="M87">
        <v>0</v>
      </c>
      <c r="N87">
        <v>0</v>
      </c>
      <c r="O87">
        <f t="shared" si="3"/>
        <v>0</v>
      </c>
      <c r="P87">
        <v>0</v>
      </c>
      <c r="Q87">
        <v>0</v>
      </c>
      <c r="R87">
        <f t="shared" si="4"/>
        <v>0</v>
      </c>
      <c r="S87" t="s">
        <v>5</v>
      </c>
      <c r="T87" t="str">
        <f>VLOOKUP(S87,Codes!$M$4:$N$6,2,FALSE)</f>
        <v>Partial</v>
      </c>
      <c r="U87" t="s">
        <v>5</v>
      </c>
      <c r="V87" t="str">
        <f>VLOOKUP(U87,Codes!$Q$4:$R$45,2,FALSE)</f>
        <v>Partial</v>
      </c>
      <c r="W87" t="str">
        <f t="shared" si="5"/>
        <v>Trap</v>
      </c>
      <c r="X87" t="str">
        <f>VLOOKUP(A87,Codes!$AA$4:$AB$235,2,FALSE)</f>
        <v>Trap</v>
      </c>
      <c r="Y87" t="str">
        <f>VLOOKUP(A87,Codes!$U$4:$V$234,2,FALSE)</f>
        <v>None</v>
      </c>
      <c r="Z87">
        <v>2018</v>
      </c>
    </row>
    <row r="88" spans="1:26" x14ac:dyDescent="0.2">
      <c r="A88" t="s">
        <v>180</v>
      </c>
      <c r="B88" t="str">
        <f>VLOOKUP(A88,Codes!$AJ$4:$AK$234,2,FALSE)</f>
        <v>Lobster - Southern Gulf (LFA 23, 24, 25, 26A, 26B)</v>
      </c>
      <c r="C88" t="str">
        <f>VLOOKUP(A88,Codes!$AF$4:$AG$235,2,FALSE)</f>
        <v>LOBSTERLFA23-26AB</v>
      </c>
      <c r="D88" t="s">
        <v>12</v>
      </c>
      <c r="E88" t="s">
        <v>164</v>
      </c>
      <c r="F88" t="s">
        <v>165</v>
      </c>
      <c r="G88" t="str">
        <f>VLOOKUP(F88,Codes!$A$4:$B$92,2,FALSE)</f>
        <v>Crustacea</v>
      </c>
      <c r="H88">
        <f>VLOOKUP(F88,Codes!$E$4:$F$92,2,FALSE)</f>
        <v>46</v>
      </c>
      <c r="I88">
        <f>VLOOKUP(F88,Codes!$I$4:$J$92,2,FALSE)</f>
        <v>3.7</v>
      </c>
      <c r="J88" t="s">
        <v>25</v>
      </c>
      <c r="K88">
        <v>32524</v>
      </c>
      <c r="L88">
        <f>VLOOKUP(A88,Codes!$AN$4:$AO$232,2,FALSE)</f>
        <v>499695986</v>
      </c>
      <c r="M88">
        <v>0</v>
      </c>
      <c r="N88">
        <v>1</v>
      </c>
      <c r="O88">
        <f t="shared" si="3"/>
        <v>1</v>
      </c>
      <c r="P88">
        <v>1</v>
      </c>
      <c r="Q88">
        <v>1</v>
      </c>
      <c r="R88">
        <f t="shared" si="4"/>
        <v>2</v>
      </c>
      <c r="S88" t="s">
        <v>6</v>
      </c>
      <c r="T88" t="str">
        <f>VLOOKUP(S88,Codes!$M$4:$N$6,2,FALSE)</f>
        <v>Uncertain</v>
      </c>
      <c r="U88" t="s">
        <v>6</v>
      </c>
      <c r="V88" t="str">
        <f>VLOOKUP(U88,Codes!$Q$4:$R$45,2,FALSE)</f>
        <v>Uncertain</v>
      </c>
      <c r="W88" t="str">
        <f t="shared" si="5"/>
        <v>Trap</v>
      </c>
      <c r="X88" t="str">
        <f>VLOOKUP(A88,Codes!$AA$4:$AB$235,2,FALSE)</f>
        <v>Trap</v>
      </c>
      <c r="Y88" t="str">
        <f>VLOOKUP(A88,Codes!$U$4:$V$234,2,FALSE)</f>
        <v>Certified</v>
      </c>
      <c r="Z88">
        <v>2012</v>
      </c>
    </row>
    <row r="89" spans="1:26" x14ac:dyDescent="0.2">
      <c r="A89" t="s">
        <v>181</v>
      </c>
      <c r="B89" t="str">
        <f>VLOOKUP(A89,Codes!$AJ$4:$AK$234,2,FALSE)</f>
        <v>N/A</v>
      </c>
      <c r="C89" t="str">
        <f>VLOOKUP(A89,Codes!$AF$4:$AG$235,2,FALSE)</f>
        <v>LNOSESKA5CDE</v>
      </c>
      <c r="D89" t="s">
        <v>6</v>
      </c>
      <c r="E89" t="s">
        <v>182</v>
      </c>
      <c r="F89" t="s">
        <v>183</v>
      </c>
      <c r="G89" t="str">
        <f>VLOOKUP(F89,Codes!$A$4:$B$92,2,FALSE)</f>
        <v>Elasmobranchii</v>
      </c>
      <c r="H89">
        <f>VLOOKUP(F89,Codes!$E$4:$F$92,2,FALSE)</f>
        <v>78</v>
      </c>
      <c r="I89">
        <f>VLOOKUP(F89,Codes!$I$4:$J$92,2,FALSE)</f>
        <v>4.5</v>
      </c>
      <c r="J89" t="s">
        <v>17</v>
      </c>
      <c r="K89">
        <v>62.93</v>
      </c>
      <c r="L89">
        <f>VLOOKUP(A89,Codes!$AN$4:$AO$232,2,FALSE)</f>
        <v>45200.4954</v>
      </c>
      <c r="M89">
        <v>0</v>
      </c>
      <c r="N89">
        <v>0</v>
      </c>
      <c r="O89">
        <f t="shared" si="3"/>
        <v>0</v>
      </c>
      <c r="P89">
        <v>0</v>
      </c>
      <c r="Q89">
        <v>0</v>
      </c>
      <c r="R89">
        <f t="shared" si="4"/>
        <v>0</v>
      </c>
      <c r="S89" t="s">
        <v>4</v>
      </c>
      <c r="T89" t="str">
        <f>VLOOKUP(S89,Codes!$M$4:$N$6,2,FALSE)</f>
        <v>Full</v>
      </c>
      <c r="U89" t="s">
        <v>80</v>
      </c>
      <c r="V89" t="str">
        <f>VLOOKUP(U89,Codes!$Q$4:$R$45,2,FALSE)</f>
        <v>Full</v>
      </c>
      <c r="W89" t="str">
        <f t="shared" si="5"/>
        <v>Bycatch</v>
      </c>
      <c r="X89" t="str">
        <f>VLOOKUP(A89,Codes!$AA$4:$AB$235,2,FALSE)</f>
        <v>Bycatch</v>
      </c>
      <c r="Y89" t="str">
        <f>VLOOKUP(A89,Codes!$U$4:$V$234,2,FALSE)</f>
        <v>None</v>
      </c>
      <c r="Z89">
        <v>2011</v>
      </c>
    </row>
    <row r="90" spans="1:26" x14ac:dyDescent="0.2">
      <c r="A90" t="s">
        <v>184</v>
      </c>
      <c r="B90" t="str">
        <f>VLOOKUP(A90,Codes!$AJ$4:$AK$234,2,FALSE)</f>
        <v>N/A</v>
      </c>
      <c r="C90" t="str">
        <f>VLOOKUP(A90,Codes!$AF$4:$AG$235,2,FALSE)</f>
        <v>LNOSESKA5AB</v>
      </c>
      <c r="D90" t="s">
        <v>6</v>
      </c>
      <c r="E90" t="s">
        <v>182</v>
      </c>
      <c r="F90" t="s">
        <v>183</v>
      </c>
      <c r="G90" t="str">
        <f>VLOOKUP(F90,Codes!$A$4:$B$92,2,FALSE)</f>
        <v>Elasmobranchii</v>
      </c>
      <c r="H90">
        <f>VLOOKUP(F90,Codes!$E$4:$F$92,2,FALSE)</f>
        <v>78</v>
      </c>
      <c r="I90">
        <f>VLOOKUP(F90,Codes!$I$4:$J$92,2,FALSE)</f>
        <v>4.5</v>
      </c>
      <c r="J90" t="s">
        <v>17</v>
      </c>
      <c r="K90">
        <v>107.76</v>
      </c>
      <c r="L90">
        <f>VLOOKUP(A90,Codes!$AN$4:$AO$232,2,FALSE)</f>
        <v>77400.371499999994</v>
      </c>
      <c r="M90">
        <v>0</v>
      </c>
      <c r="N90">
        <v>0</v>
      </c>
      <c r="O90">
        <f t="shared" si="3"/>
        <v>0</v>
      </c>
      <c r="P90">
        <v>0</v>
      </c>
      <c r="Q90">
        <v>0</v>
      </c>
      <c r="R90">
        <f t="shared" si="4"/>
        <v>0</v>
      </c>
      <c r="S90" t="s">
        <v>4</v>
      </c>
      <c r="T90" t="str">
        <f>VLOOKUP(S90,Codes!$M$4:$N$6,2,FALSE)</f>
        <v>Full</v>
      </c>
      <c r="U90" t="s">
        <v>80</v>
      </c>
      <c r="V90" t="str">
        <f>VLOOKUP(U90,Codes!$Q$4:$R$45,2,FALSE)</f>
        <v>Full</v>
      </c>
      <c r="W90" t="str">
        <f t="shared" si="5"/>
        <v>Bycatch</v>
      </c>
      <c r="X90" t="str">
        <f>VLOOKUP(A90,Codes!$AA$4:$AB$235,2,FALSE)</f>
        <v>Bycatch</v>
      </c>
      <c r="Y90" t="str">
        <f>VLOOKUP(A90,Codes!$U$4:$V$234,2,FALSE)</f>
        <v>None</v>
      </c>
      <c r="Z90">
        <v>2011</v>
      </c>
    </row>
    <row r="91" spans="1:26" x14ac:dyDescent="0.2">
      <c r="A91" t="s">
        <v>185</v>
      </c>
      <c r="B91" t="str">
        <f>VLOOKUP(A91,Codes!$AJ$4:$AK$234,2,FALSE)</f>
        <v>N/A</v>
      </c>
      <c r="C91" t="str">
        <f>VLOOKUP(A91,Codes!$AF$4:$AG$235,2,FALSE)</f>
        <v>LNOSESKA4B</v>
      </c>
      <c r="D91" t="s">
        <v>6</v>
      </c>
      <c r="E91" t="s">
        <v>182</v>
      </c>
      <c r="F91" t="s">
        <v>183</v>
      </c>
      <c r="G91" t="str">
        <f>VLOOKUP(F91,Codes!$A$4:$B$92,2,FALSE)</f>
        <v>Elasmobranchii</v>
      </c>
      <c r="H91">
        <f>VLOOKUP(F91,Codes!$E$4:$F$92,2,FALSE)</f>
        <v>78</v>
      </c>
      <c r="I91">
        <f>VLOOKUP(F91,Codes!$I$4:$J$92,2,FALSE)</f>
        <v>4.5</v>
      </c>
      <c r="J91" t="s">
        <v>17</v>
      </c>
      <c r="K91">
        <v>0.39</v>
      </c>
      <c r="L91">
        <f>VLOOKUP(A91,Codes!$AN$4:$AO$232,2,FALSE)</f>
        <v>280.12383899999998</v>
      </c>
      <c r="M91">
        <v>0</v>
      </c>
      <c r="N91">
        <v>0</v>
      </c>
      <c r="O91">
        <f t="shared" si="3"/>
        <v>0</v>
      </c>
      <c r="P91">
        <v>0</v>
      </c>
      <c r="Q91">
        <v>0</v>
      </c>
      <c r="R91">
        <f t="shared" si="4"/>
        <v>0</v>
      </c>
      <c r="S91" t="s">
        <v>4</v>
      </c>
      <c r="T91" t="str">
        <f>VLOOKUP(S91,Codes!$M$4:$N$6,2,FALSE)</f>
        <v>Full</v>
      </c>
      <c r="U91" t="s">
        <v>80</v>
      </c>
      <c r="V91" t="str">
        <f>VLOOKUP(U91,Codes!$Q$4:$R$45,2,FALSE)</f>
        <v>Full</v>
      </c>
      <c r="W91" t="str">
        <f t="shared" si="5"/>
        <v>Bycatch</v>
      </c>
      <c r="X91" t="str">
        <f>VLOOKUP(A91,Codes!$AA$4:$AB$235,2,FALSE)</f>
        <v>Bycatch</v>
      </c>
      <c r="Y91" t="str">
        <f>VLOOKUP(A91,Codes!$U$4:$V$234,2,FALSE)</f>
        <v>None</v>
      </c>
      <c r="Z91">
        <v>2011</v>
      </c>
    </row>
    <row r="92" spans="1:26" x14ac:dyDescent="0.2">
      <c r="A92" t="s">
        <v>186</v>
      </c>
      <c r="B92" t="str">
        <f>VLOOKUP(A92,Codes!$AJ$4:$AK$234,2,FALSE)</f>
        <v>N/A</v>
      </c>
      <c r="C92" t="str">
        <f>VLOOKUP(A92,Codes!$AF$4:$AG$235,2,FALSE)</f>
        <v>LNOSESKA3CD</v>
      </c>
      <c r="D92" t="s">
        <v>6</v>
      </c>
      <c r="E92" t="s">
        <v>182</v>
      </c>
      <c r="F92" t="s">
        <v>183</v>
      </c>
      <c r="G92" t="str">
        <f>VLOOKUP(F92,Codes!$A$4:$B$92,2,FALSE)</f>
        <v>Elasmobranchii</v>
      </c>
      <c r="H92">
        <f>VLOOKUP(F92,Codes!$E$4:$F$92,2,FALSE)</f>
        <v>78</v>
      </c>
      <c r="I92">
        <f>VLOOKUP(F92,Codes!$I$4:$J$92,2,FALSE)</f>
        <v>4.5</v>
      </c>
      <c r="J92" t="s">
        <v>17</v>
      </c>
      <c r="K92">
        <v>272.45</v>
      </c>
      <c r="L92">
        <f>VLOOKUP(A92,Codes!$AN$4:$AO$232,2,FALSE)</f>
        <v>195691.641</v>
      </c>
      <c r="M92">
        <v>0</v>
      </c>
      <c r="N92">
        <v>0</v>
      </c>
      <c r="O92">
        <f t="shared" si="3"/>
        <v>0</v>
      </c>
      <c r="P92">
        <v>0</v>
      </c>
      <c r="Q92">
        <v>0</v>
      </c>
      <c r="R92">
        <f t="shared" si="4"/>
        <v>0</v>
      </c>
      <c r="S92" t="s">
        <v>4</v>
      </c>
      <c r="T92" t="str">
        <f>VLOOKUP(S92,Codes!$M$4:$N$6,2,FALSE)</f>
        <v>Full</v>
      </c>
      <c r="U92" t="s">
        <v>80</v>
      </c>
      <c r="V92" t="str">
        <f>VLOOKUP(U92,Codes!$Q$4:$R$45,2,FALSE)</f>
        <v>Full</v>
      </c>
      <c r="W92" t="str">
        <f t="shared" si="5"/>
        <v>Bycatch</v>
      </c>
      <c r="X92" t="str">
        <f>VLOOKUP(A92,Codes!$AA$4:$AB$235,2,FALSE)</f>
        <v>Bycatch</v>
      </c>
      <c r="Y92" t="str">
        <f>VLOOKUP(A92,Codes!$U$4:$V$234,2,FALSE)</f>
        <v>None</v>
      </c>
      <c r="Z92">
        <v>2011</v>
      </c>
    </row>
    <row r="93" spans="1:26" x14ac:dyDescent="0.2">
      <c r="A93" t="s">
        <v>187</v>
      </c>
      <c r="B93" t="str">
        <f>VLOOKUP(A93,Codes!$AJ$4:$AK$234,2,FALSE)</f>
        <v>Longspine Thornyhead</v>
      </c>
      <c r="C93" t="str">
        <f>VLOOKUP(A93,Codes!$AF$4:$AG$235,2,FALSE)</f>
        <v>LSTHORNHPCOAST</v>
      </c>
      <c r="D93" t="s">
        <v>12</v>
      </c>
      <c r="E93" t="s">
        <v>188</v>
      </c>
      <c r="F93" t="s">
        <v>189</v>
      </c>
      <c r="G93" t="str">
        <f>VLOOKUP(F93,Codes!$A$4:$B$92,2,FALSE)</f>
        <v>Scorpaeniformes</v>
      </c>
      <c r="H93">
        <f>VLOOKUP(F93,Codes!$E$4:$F$92,2,FALSE)</f>
        <v>66</v>
      </c>
      <c r="I93">
        <f>VLOOKUP(F93,Codes!$I$4:$J$92,2,FALSE)</f>
        <v>3.3</v>
      </c>
      <c r="J93" t="s">
        <v>17</v>
      </c>
      <c r="K93">
        <v>20</v>
      </c>
      <c r="L93">
        <f>VLOOKUP(A93,Codes!$AN$4:$AO$232,2,FALSE)</f>
        <v>25357.051100000001</v>
      </c>
      <c r="M93">
        <v>1</v>
      </c>
      <c r="N93">
        <v>1</v>
      </c>
      <c r="O93">
        <f t="shared" si="3"/>
        <v>1</v>
      </c>
      <c r="P93">
        <v>0</v>
      </c>
      <c r="Q93">
        <v>0</v>
      </c>
      <c r="R93">
        <f t="shared" si="4"/>
        <v>0</v>
      </c>
      <c r="S93" t="s">
        <v>4</v>
      </c>
      <c r="T93" t="str">
        <f>VLOOKUP(S93,Codes!$M$4:$N$6,2,FALSE)</f>
        <v>Full</v>
      </c>
      <c r="U93" t="s">
        <v>80</v>
      </c>
      <c r="V93" t="str">
        <f>VLOOKUP(U93,Codes!$Q$4:$R$45,2,FALSE)</f>
        <v>Full</v>
      </c>
      <c r="W93" t="str">
        <f t="shared" si="5"/>
        <v>Bottom trawl</v>
      </c>
      <c r="X93" t="str">
        <f>VLOOKUP(A93,Codes!$AA$4:$AB$235,2,FALSE)</f>
        <v>Bottom trawl</v>
      </c>
      <c r="Y93" t="str">
        <f>VLOOKUP(A93,Codes!$U$4:$V$234,2,FALSE)</f>
        <v>None</v>
      </c>
      <c r="Z93">
        <v>2015</v>
      </c>
    </row>
    <row r="94" spans="1:26" x14ac:dyDescent="0.2">
      <c r="A94" t="s">
        <v>190</v>
      </c>
      <c r="B94" t="str">
        <f>VLOOKUP(A94,Codes!$AJ$4:$AK$234,2,FALSE)</f>
        <v>N/A</v>
      </c>
      <c r="C94" t="str">
        <f>VLOOKUP(A94,Codes!$AF$4:$AG$235,2,FALSE)</f>
        <v>LUMP3Pn4RS</v>
      </c>
      <c r="D94" t="s">
        <v>6</v>
      </c>
      <c r="E94" t="s">
        <v>191</v>
      </c>
      <c r="F94" t="s">
        <v>192</v>
      </c>
      <c r="G94" t="str">
        <f>VLOOKUP(F94,Codes!$A$4:$B$92,2,FALSE)</f>
        <v>Scorpaeniformes</v>
      </c>
      <c r="H94">
        <f>VLOOKUP(F94,Codes!$E$4:$F$92,2,FALSE)</f>
        <v>47</v>
      </c>
      <c r="I94">
        <f>VLOOKUP(F94,Codes!$I$4:$J$92,2,FALSE)</f>
        <v>3.9</v>
      </c>
      <c r="J94" t="s">
        <v>56</v>
      </c>
      <c r="K94">
        <v>28</v>
      </c>
      <c r="L94">
        <f>VLOOKUP(A94,Codes!$AN$4:$AO$232,2,FALSE)</f>
        <v>126000</v>
      </c>
      <c r="M94">
        <v>0</v>
      </c>
      <c r="N94">
        <v>0</v>
      </c>
      <c r="O94">
        <f t="shared" si="3"/>
        <v>0</v>
      </c>
      <c r="P94">
        <v>0</v>
      </c>
      <c r="Q94">
        <v>0</v>
      </c>
      <c r="R94">
        <f t="shared" si="4"/>
        <v>0</v>
      </c>
      <c r="S94" t="s">
        <v>4</v>
      </c>
      <c r="T94" t="str">
        <f>VLOOKUP(S94,Codes!$M$4:$N$6,2,FALSE)</f>
        <v>Full</v>
      </c>
      <c r="U94" t="s">
        <v>93</v>
      </c>
      <c r="V94" t="str">
        <f>VLOOKUP(U94,Codes!$Q$4:$R$45,2,FALSE)</f>
        <v>Partial</v>
      </c>
      <c r="W94" t="str">
        <f t="shared" si="5"/>
        <v>Bycatch</v>
      </c>
      <c r="X94" t="str">
        <f>VLOOKUP(A94,Codes!$AA$4:$AB$235,2,FALSE)</f>
        <v>Bycatch</v>
      </c>
      <c r="Y94" t="str">
        <f>VLOOKUP(A94,Codes!$U$4:$V$234,2,FALSE)</f>
        <v>None</v>
      </c>
      <c r="Z94">
        <v>2016</v>
      </c>
    </row>
    <row r="95" spans="1:26" x14ac:dyDescent="0.2">
      <c r="A95" t="s">
        <v>193</v>
      </c>
      <c r="B95" t="str">
        <f>VLOOKUP(A95,Codes!$AJ$4:$AK$234,2,FALSE)</f>
        <v>N/A</v>
      </c>
      <c r="C95" t="str">
        <f>VLOOKUP(A95,Codes!$AF$4:$AG$235,2,FALSE)</f>
        <v>N/A</v>
      </c>
      <c r="D95" t="s">
        <v>6</v>
      </c>
      <c r="E95" t="s">
        <v>191</v>
      </c>
      <c r="F95" t="s">
        <v>194</v>
      </c>
      <c r="G95" t="str">
        <f>VLOOKUP(F95,Codes!$A$4:$B$92,2,FALSE)</f>
        <v>Scorpaeniformes</v>
      </c>
      <c r="H95">
        <f>VLOOKUP(F95,Codes!$E$4:$F$92,2,FALSE)</f>
        <v>47</v>
      </c>
      <c r="I95">
        <f>VLOOKUP(F95,Codes!$I$4:$J$92,2,FALSE)</f>
        <v>3.9</v>
      </c>
      <c r="J95" t="s">
        <v>454</v>
      </c>
      <c r="K95">
        <v>0</v>
      </c>
      <c r="L95">
        <f>VLOOKUP(A95,Codes!$AN$4:$AO$232,2,FALSE)</f>
        <v>0</v>
      </c>
      <c r="M95">
        <v>0</v>
      </c>
      <c r="N95">
        <v>0</v>
      </c>
      <c r="O95">
        <f t="shared" si="3"/>
        <v>0</v>
      </c>
      <c r="P95">
        <v>0</v>
      </c>
      <c r="Q95">
        <v>0</v>
      </c>
      <c r="R95">
        <f t="shared" si="4"/>
        <v>0</v>
      </c>
      <c r="S95" t="s">
        <v>6</v>
      </c>
      <c r="T95" t="str">
        <f>VLOOKUP(S95,Codes!$M$4:$N$6,2,FALSE)</f>
        <v>Uncertain</v>
      </c>
      <c r="U95" t="s">
        <v>6</v>
      </c>
      <c r="V95" t="str">
        <f>VLOOKUP(U95,Codes!$Q$4:$R$45,2,FALSE)</f>
        <v>Uncertain</v>
      </c>
      <c r="W95" t="str">
        <f t="shared" si="5"/>
        <v>No Catch</v>
      </c>
      <c r="X95" t="str">
        <f>VLOOKUP(A95,Codes!$AA$4:$AB$235,2,FALSE)</f>
        <v>Gillnet</v>
      </c>
      <c r="Y95" t="str">
        <f>VLOOKUP(A95,Codes!$U$4:$V$234,2,FALSE)</f>
        <v>None</v>
      </c>
      <c r="Z95" t="s">
        <v>965</v>
      </c>
    </row>
    <row r="96" spans="1:26" x14ac:dyDescent="0.2">
      <c r="A96" t="s">
        <v>195</v>
      </c>
      <c r="B96" t="str">
        <f>VLOOKUP(A96,Codes!$AJ$4:$AK$234,2,FALSE)</f>
        <v>N/A</v>
      </c>
      <c r="C96" t="str">
        <f>VLOOKUP(A96,Codes!$AF$4:$AG$235,2,FALSE)</f>
        <v>N/A</v>
      </c>
      <c r="D96" t="s">
        <v>6</v>
      </c>
      <c r="E96" t="s">
        <v>191</v>
      </c>
      <c r="F96" t="s">
        <v>194</v>
      </c>
      <c r="G96" t="str">
        <f>VLOOKUP(F96,Codes!$A$4:$B$92,2,FALSE)</f>
        <v>Scorpaeniformes</v>
      </c>
      <c r="H96">
        <f>VLOOKUP(F96,Codes!$E$4:$F$92,2,FALSE)</f>
        <v>47</v>
      </c>
      <c r="I96">
        <f>VLOOKUP(F96,Codes!$I$4:$J$92,2,FALSE)</f>
        <v>3.9</v>
      </c>
      <c r="J96" t="s">
        <v>454</v>
      </c>
      <c r="K96">
        <v>2000</v>
      </c>
      <c r="L96">
        <f>VLOOKUP(A96,Codes!$AN$4:$AO$232,2,FALSE)</f>
        <v>9000000</v>
      </c>
      <c r="M96">
        <v>0</v>
      </c>
      <c r="N96">
        <v>0</v>
      </c>
      <c r="O96">
        <f t="shared" si="3"/>
        <v>0</v>
      </c>
      <c r="P96">
        <v>0</v>
      </c>
      <c r="Q96">
        <v>0</v>
      </c>
      <c r="R96">
        <f t="shared" si="4"/>
        <v>0</v>
      </c>
      <c r="S96" t="s">
        <v>5</v>
      </c>
      <c r="T96" t="str">
        <f>VLOOKUP(S96,Codes!$M$4:$N$6,2,FALSE)</f>
        <v>Partial</v>
      </c>
      <c r="U96" t="s">
        <v>5</v>
      </c>
      <c r="V96" t="str">
        <f>VLOOKUP(U96,Codes!$Q$4:$R$45,2,FALSE)</f>
        <v>Partial</v>
      </c>
      <c r="W96" t="str">
        <f t="shared" si="5"/>
        <v>Gillnet</v>
      </c>
      <c r="X96" t="str">
        <f>VLOOKUP(A96,Codes!$AA$4:$AB$235,2,FALSE)</f>
        <v>Gillnet</v>
      </c>
      <c r="Y96" t="str">
        <f>VLOOKUP(A96,Codes!$U$4:$V$234,2,FALSE)</f>
        <v>None</v>
      </c>
      <c r="Z96" t="s">
        <v>965</v>
      </c>
    </row>
    <row r="97" spans="1:26" x14ac:dyDescent="0.2">
      <c r="A97" t="s">
        <v>196</v>
      </c>
      <c r="B97" t="str">
        <f>VLOOKUP(A97,Codes!$AJ$4:$AK$234,2,FALSE)</f>
        <v>N/A</v>
      </c>
      <c r="C97" t="str">
        <f>VLOOKUP(A97,Codes!$AF$4:$AG$235,2,FALSE)</f>
        <v>MONK3LNOPs</v>
      </c>
      <c r="D97" t="s">
        <v>8</v>
      </c>
      <c r="E97" t="s">
        <v>197</v>
      </c>
      <c r="F97" t="s">
        <v>198</v>
      </c>
      <c r="G97" t="str">
        <f>VLOOKUP(F97,Codes!$A$4:$B$92,2,FALSE)</f>
        <v>Lophiidae</v>
      </c>
      <c r="H97">
        <f>VLOOKUP(F97,Codes!$E$4:$F$92,2,FALSE)</f>
        <v>77</v>
      </c>
      <c r="I97">
        <f>VLOOKUP(F97,Codes!$I$4:$J$92,2,FALSE)</f>
        <v>4.5</v>
      </c>
      <c r="J97" t="s">
        <v>454</v>
      </c>
      <c r="K97">
        <v>374</v>
      </c>
      <c r="L97">
        <f>VLOOKUP(A97,Codes!$AN$4:$AO$232,2,FALSE)</f>
        <v>838926.60600000003</v>
      </c>
      <c r="M97">
        <v>0</v>
      </c>
      <c r="N97">
        <v>1</v>
      </c>
      <c r="O97">
        <f t="shared" si="3"/>
        <v>1</v>
      </c>
      <c r="P97">
        <v>1</v>
      </c>
      <c r="Q97">
        <v>0</v>
      </c>
      <c r="R97">
        <f t="shared" si="4"/>
        <v>1</v>
      </c>
      <c r="S97" t="s">
        <v>5</v>
      </c>
      <c r="T97" t="str">
        <f>VLOOKUP(S97,Codes!$M$4:$N$6,2,FALSE)</f>
        <v>Partial</v>
      </c>
      <c r="U97" t="s">
        <v>5</v>
      </c>
      <c r="V97" t="str">
        <f>VLOOKUP(U97,Codes!$Q$4:$R$45,2,FALSE)</f>
        <v>Partial</v>
      </c>
      <c r="W97" t="str">
        <f t="shared" si="5"/>
        <v>Bycatch</v>
      </c>
      <c r="X97" t="str">
        <f>VLOOKUP(A97,Codes!$AA$4:$AB$235,2,FALSE)</f>
        <v>Bycatch</v>
      </c>
      <c r="Y97" t="str">
        <f>VLOOKUP(A97,Codes!$U$4:$V$234,2,FALSE)</f>
        <v>None</v>
      </c>
      <c r="Z97">
        <v>2017</v>
      </c>
    </row>
    <row r="98" spans="1:26" x14ac:dyDescent="0.2">
      <c r="A98" t="s">
        <v>199</v>
      </c>
      <c r="B98" t="str">
        <f>VLOOKUP(A98,Codes!$AJ$4:$AK$234,2,FALSE)</f>
        <v>Shrimp Trawl</v>
      </c>
      <c r="C98" t="str">
        <f>VLOOKUP(A98,Codes!$AF$4:$AG$235,2,FALSE)</f>
        <v>PANDALSMAFR</v>
      </c>
      <c r="D98" t="s">
        <v>3</v>
      </c>
      <c r="E98" t="s">
        <v>200</v>
      </c>
      <c r="F98" t="s">
        <v>201</v>
      </c>
      <c r="G98" t="str">
        <f>VLOOKUP(F98,Codes!$A$4:$B$92,2,FALSE)</f>
        <v>Crustacea</v>
      </c>
      <c r="H98">
        <f>VLOOKUP(F98,Codes!$E$4:$F$92,2,FALSE)</f>
        <v>10</v>
      </c>
      <c r="I98">
        <f>VLOOKUP(F98,Codes!$I$4:$J$92,2,FALSE)</f>
        <v>3.07</v>
      </c>
      <c r="J98" t="s">
        <v>17</v>
      </c>
      <c r="K98">
        <v>0</v>
      </c>
      <c r="L98">
        <f>VLOOKUP(A98,Codes!$AN$4:$AO$232,2,FALSE)</f>
        <v>0</v>
      </c>
      <c r="M98">
        <v>0</v>
      </c>
      <c r="N98">
        <v>0</v>
      </c>
      <c r="O98">
        <f t="shared" si="3"/>
        <v>0</v>
      </c>
      <c r="P98">
        <v>1</v>
      </c>
      <c r="Q98">
        <v>1</v>
      </c>
      <c r="R98">
        <f t="shared" si="4"/>
        <v>2</v>
      </c>
      <c r="S98" t="s">
        <v>5</v>
      </c>
      <c r="T98" t="str">
        <f>VLOOKUP(S98,Codes!$M$4:$N$6,2,FALSE)</f>
        <v>Partial</v>
      </c>
      <c r="U98" t="s">
        <v>5</v>
      </c>
      <c r="V98" t="str">
        <f>VLOOKUP(U98,Codes!$Q$4:$R$45,2,FALSE)</f>
        <v>Partial</v>
      </c>
      <c r="W98" t="str">
        <f t="shared" si="5"/>
        <v>No Catch</v>
      </c>
      <c r="X98" t="str">
        <f>VLOOKUP(A98,Codes!$AA$4:$AB$235,2,FALSE)</f>
        <v>Bottom trawl</v>
      </c>
      <c r="Y98" t="str">
        <f>VLOOKUP(A98,Codes!$U$4:$V$234,2,FALSE)</f>
        <v>None</v>
      </c>
      <c r="Z98">
        <v>2011</v>
      </c>
    </row>
    <row r="99" spans="1:26" x14ac:dyDescent="0.2">
      <c r="A99" t="s">
        <v>202</v>
      </c>
      <c r="B99" t="str">
        <f>VLOOKUP(A99,Codes!$AJ$4:$AK$234,2,FALSE)</f>
        <v>Shrimp Trawl</v>
      </c>
      <c r="C99" t="str">
        <f>VLOOKUP(A99,Codes!$AF$4:$AG$235,2,FALSE)</f>
        <v>PANDALSMAGTSE</v>
      </c>
      <c r="D99" t="s">
        <v>3</v>
      </c>
      <c r="E99" t="s">
        <v>200</v>
      </c>
      <c r="F99" t="s">
        <v>201</v>
      </c>
      <c r="G99" t="str">
        <f>VLOOKUP(F99,Codes!$A$4:$B$92,2,FALSE)</f>
        <v>Crustacea</v>
      </c>
      <c r="H99">
        <f>VLOOKUP(F99,Codes!$E$4:$F$92,2,FALSE)</f>
        <v>10</v>
      </c>
      <c r="I99">
        <f>VLOOKUP(F99,Codes!$I$4:$J$92,2,FALSE)</f>
        <v>3.07</v>
      </c>
      <c r="J99" t="s">
        <v>17</v>
      </c>
      <c r="K99">
        <v>55</v>
      </c>
      <c r="L99">
        <f>VLOOKUP(A99,Codes!$AN$4:$AO$232,2,FALSE)</f>
        <v>769428.147</v>
      </c>
      <c r="M99">
        <v>0</v>
      </c>
      <c r="N99">
        <v>0</v>
      </c>
      <c r="O99">
        <f t="shared" si="3"/>
        <v>0</v>
      </c>
      <c r="P99">
        <v>1</v>
      </c>
      <c r="Q99">
        <v>1</v>
      </c>
      <c r="R99">
        <f t="shared" si="4"/>
        <v>2</v>
      </c>
      <c r="S99" t="s">
        <v>5</v>
      </c>
      <c r="T99" t="str">
        <f>VLOOKUP(S99,Codes!$M$4:$N$6,2,FALSE)</f>
        <v>Partial</v>
      </c>
      <c r="U99" t="s">
        <v>5</v>
      </c>
      <c r="V99" t="str">
        <f>VLOOKUP(U99,Codes!$Q$4:$R$45,2,FALSE)</f>
        <v>Partial</v>
      </c>
      <c r="W99" t="str">
        <f t="shared" si="5"/>
        <v>Bottom trawl</v>
      </c>
      <c r="X99" t="str">
        <f>VLOOKUP(A99,Codes!$AA$4:$AB$235,2,FALSE)</f>
        <v>Bottom trawl</v>
      </c>
      <c r="Y99" t="str">
        <f>VLOOKUP(A99,Codes!$U$4:$V$234,2,FALSE)</f>
        <v>None</v>
      </c>
      <c r="Z99">
        <v>2011</v>
      </c>
    </row>
    <row r="100" spans="1:26" x14ac:dyDescent="0.2">
      <c r="A100" t="s">
        <v>203</v>
      </c>
      <c r="B100" t="str">
        <f>VLOOKUP(A100,Codes!$AJ$4:$AK$234,2,FALSE)</f>
        <v>Shrimp Trawl</v>
      </c>
      <c r="C100" t="str">
        <f>VLOOKUP(A100,Codes!$AF$4:$AG$235,2,FALSE)</f>
        <v>PANDALSMAPRD</v>
      </c>
      <c r="D100" t="s">
        <v>12</v>
      </c>
      <c r="E100" t="s">
        <v>200</v>
      </c>
      <c r="F100" t="s">
        <v>201</v>
      </c>
      <c r="G100" t="str">
        <f>VLOOKUP(F100,Codes!$A$4:$B$92,2,FALSE)</f>
        <v>Crustacea</v>
      </c>
      <c r="H100">
        <f>VLOOKUP(F100,Codes!$E$4:$F$92,2,FALSE)</f>
        <v>10</v>
      </c>
      <c r="I100">
        <f>VLOOKUP(F100,Codes!$I$4:$J$92,2,FALSE)</f>
        <v>3.07</v>
      </c>
      <c r="J100" t="s">
        <v>17</v>
      </c>
      <c r="K100">
        <v>20</v>
      </c>
      <c r="L100">
        <f>VLOOKUP(A100,Codes!$AN$4:$AO$232,2,FALSE)</f>
        <v>279792.05300000001</v>
      </c>
      <c r="M100">
        <v>0</v>
      </c>
      <c r="N100">
        <v>0</v>
      </c>
      <c r="O100">
        <f t="shared" si="3"/>
        <v>0</v>
      </c>
      <c r="P100">
        <v>1</v>
      </c>
      <c r="Q100">
        <v>1</v>
      </c>
      <c r="R100">
        <f t="shared" si="4"/>
        <v>2</v>
      </c>
      <c r="S100" t="s">
        <v>5</v>
      </c>
      <c r="T100" t="str">
        <f>VLOOKUP(S100,Codes!$M$4:$N$6,2,FALSE)</f>
        <v>Partial</v>
      </c>
      <c r="U100" t="s">
        <v>5</v>
      </c>
      <c r="V100" t="str">
        <f>VLOOKUP(U100,Codes!$Q$4:$R$45,2,FALSE)</f>
        <v>Partial</v>
      </c>
      <c r="W100" t="str">
        <f t="shared" si="5"/>
        <v>Bottom trawl</v>
      </c>
      <c r="X100" t="str">
        <f>VLOOKUP(A100,Codes!$AA$4:$AB$235,2,FALSE)</f>
        <v>Bottom trawl</v>
      </c>
      <c r="Y100" t="str">
        <f>VLOOKUP(A100,Codes!$U$4:$V$234,2,FALSE)</f>
        <v>None</v>
      </c>
      <c r="Z100">
        <v>2011</v>
      </c>
    </row>
    <row r="101" spans="1:26" x14ac:dyDescent="0.2">
      <c r="A101" t="s">
        <v>204</v>
      </c>
      <c r="B101" t="str">
        <f>VLOOKUP(A101,Codes!$AJ$4:$AK$234,2,FALSE)</f>
        <v>Shrimp Trawl</v>
      </c>
      <c r="C101" t="str">
        <f>VLOOKUP(A101,Codes!$AF$4:$AG$235,2,FALSE)</f>
        <v>PANDALSMA14</v>
      </c>
      <c r="D101" t="s">
        <v>12</v>
      </c>
      <c r="E101" t="s">
        <v>200</v>
      </c>
      <c r="F101" t="s">
        <v>201</v>
      </c>
      <c r="G101" t="str">
        <f>VLOOKUP(F101,Codes!$A$4:$B$92,2,FALSE)</f>
        <v>Crustacea</v>
      </c>
      <c r="H101">
        <f>VLOOKUP(F101,Codes!$E$4:$F$92,2,FALSE)</f>
        <v>10</v>
      </c>
      <c r="I101">
        <f>VLOOKUP(F101,Codes!$I$4:$J$92,2,FALSE)</f>
        <v>3.07</v>
      </c>
      <c r="J101" t="s">
        <v>17</v>
      </c>
      <c r="K101">
        <v>50</v>
      </c>
      <c r="L101">
        <f>VLOOKUP(A101,Codes!$AN$4:$AO$232,2,FALSE)</f>
        <v>699480.13399999996</v>
      </c>
      <c r="M101">
        <v>0</v>
      </c>
      <c r="N101">
        <v>0</v>
      </c>
      <c r="O101">
        <f t="shared" si="3"/>
        <v>0</v>
      </c>
      <c r="P101">
        <v>1</v>
      </c>
      <c r="Q101">
        <v>1</v>
      </c>
      <c r="R101">
        <f t="shared" si="4"/>
        <v>2</v>
      </c>
      <c r="S101" t="s">
        <v>5</v>
      </c>
      <c r="T101" t="str">
        <f>VLOOKUP(S101,Codes!$M$4:$N$6,2,FALSE)</f>
        <v>Partial</v>
      </c>
      <c r="U101" t="s">
        <v>5</v>
      </c>
      <c r="V101" t="str">
        <f>VLOOKUP(U101,Codes!$Q$4:$R$45,2,FALSE)</f>
        <v>Partial</v>
      </c>
      <c r="W101" t="str">
        <f t="shared" si="5"/>
        <v>Bottom trawl</v>
      </c>
      <c r="X101" t="str">
        <f>VLOOKUP(A101,Codes!$AA$4:$AB$235,2,FALSE)</f>
        <v>Bottom trawl</v>
      </c>
      <c r="Y101" t="str">
        <f>VLOOKUP(A101,Codes!$U$4:$V$234,2,FALSE)</f>
        <v>None</v>
      </c>
      <c r="Z101">
        <v>2011</v>
      </c>
    </row>
    <row r="102" spans="1:26" x14ac:dyDescent="0.2">
      <c r="A102" t="s">
        <v>205</v>
      </c>
      <c r="B102" t="str">
        <f>VLOOKUP(A102,Codes!$AJ$4:$AK$234,2,FALSE)</f>
        <v>Shrimp Trawl</v>
      </c>
      <c r="C102" t="str">
        <f>VLOOKUP(A102,Codes!$AF$4:$AG$235,2,FALSE)</f>
        <v>PANDALSMA16</v>
      </c>
      <c r="D102" t="s">
        <v>3</v>
      </c>
      <c r="E102" t="s">
        <v>200</v>
      </c>
      <c r="F102" t="s">
        <v>201</v>
      </c>
      <c r="G102" t="str">
        <f>VLOOKUP(F102,Codes!$A$4:$B$92,2,FALSE)</f>
        <v>Crustacea</v>
      </c>
      <c r="H102">
        <f>VLOOKUP(F102,Codes!$E$4:$F$92,2,FALSE)</f>
        <v>10</v>
      </c>
      <c r="I102">
        <f>VLOOKUP(F102,Codes!$I$4:$J$92,2,FALSE)</f>
        <v>3.07</v>
      </c>
      <c r="J102" t="s">
        <v>17</v>
      </c>
      <c r="K102">
        <v>35</v>
      </c>
      <c r="L102">
        <f>VLOOKUP(A102,Codes!$AN$4:$AO$232,2,FALSE)</f>
        <v>489636.09399999998</v>
      </c>
      <c r="M102">
        <v>0</v>
      </c>
      <c r="N102">
        <v>0</v>
      </c>
      <c r="O102">
        <f t="shared" si="3"/>
        <v>0</v>
      </c>
      <c r="P102">
        <v>1</v>
      </c>
      <c r="Q102">
        <v>1</v>
      </c>
      <c r="R102">
        <f t="shared" si="4"/>
        <v>2</v>
      </c>
      <c r="S102" t="s">
        <v>5</v>
      </c>
      <c r="T102" t="str">
        <f>VLOOKUP(S102,Codes!$M$4:$N$6,2,FALSE)</f>
        <v>Partial</v>
      </c>
      <c r="U102" t="s">
        <v>5</v>
      </c>
      <c r="V102" t="str">
        <f>VLOOKUP(U102,Codes!$Q$4:$R$45,2,FALSE)</f>
        <v>Partial</v>
      </c>
      <c r="W102" t="str">
        <f t="shared" si="5"/>
        <v>Bottom trawl</v>
      </c>
      <c r="X102" t="str">
        <f>VLOOKUP(A102,Codes!$AA$4:$AB$235,2,FALSE)</f>
        <v>Bottom trawl</v>
      </c>
      <c r="Y102" t="str">
        <f>VLOOKUP(A102,Codes!$U$4:$V$234,2,FALSE)</f>
        <v>None</v>
      </c>
      <c r="Z102">
        <v>2011</v>
      </c>
    </row>
    <row r="103" spans="1:26" x14ac:dyDescent="0.2">
      <c r="A103" t="s">
        <v>206</v>
      </c>
      <c r="B103" t="str">
        <f>VLOOKUP(A103,Codes!$AJ$4:$AK$234,2,FALSE)</f>
        <v>Shrimp Trawl</v>
      </c>
      <c r="C103" t="str">
        <f>VLOOKUP(A103,Codes!$AF$4:$AG$235,2,FALSE)</f>
        <v>PANDALSMA18-19</v>
      </c>
      <c r="D103" t="s">
        <v>3</v>
      </c>
      <c r="E103" t="s">
        <v>200</v>
      </c>
      <c r="F103" t="s">
        <v>201</v>
      </c>
      <c r="G103" t="str">
        <f>VLOOKUP(F103,Codes!$A$4:$B$92,2,FALSE)</f>
        <v>Crustacea</v>
      </c>
      <c r="H103">
        <f>VLOOKUP(F103,Codes!$E$4:$F$92,2,FALSE)</f>
        <v>10</v>
      </c>
      <c r="I103">
        <f>VLOOKUP(F103,Codes!$I$4:$J$92,2,FALSE)</f>
        <v>3.07</v>
      </c>
      <c r="J103" t="s">
        <v>17</v>
      </c>
      <c r="K103">
        <v>0</v>
      </c>
      <c r="L103">
        <f>VLOOKUP(A103,Codes!$AN$4:$AO$232,2,FALSE)</f>
        <v>0</v>
      </c>
      <c r="M103">
        <v>0</v>
      </c>
      <c r="N103">
        <v>0</v>
      </c>
      <c r="O103">
        <f t="shared" si="3"/>
        <v>0</v>
      </c>
      <c r="P103">
        <v>1</v>
      </c>
      <c r="Q103">
        <v>1</v>
      </c>
      <c r="R103">
        <f t="shared" si="4"/>
        <v>2</v>
      </c>
      <c r="S103" t="s">
        <v>5</v>
      </c>
      <c r="T103" t="str">
        <f>VLOOKUP(S103,Codes!$M$4:$N$6,2,FALSE)</f>
        <v>Partial</v>
      </c>
      <c r="U103" t="s">
        <v>5</v>
      </c>
      <c r="V103" t="str">
        <f>VLOOKUP(U103,Codes!$Q$4:$R$45,2,FALSE)</f>
        <v>Partial</v>
      </c>
      <c r="W103" t="str">
        <f t="shared" si="5"/>
        <v>No Catch</v>
      </c>
      <c r="X103" t="str">
        <f>VLOOKUP(A103,Codes!$AA$4:$AB$235,2,FALSE)</f>
        <v>Bottom trawl</v>
      </c>
      <c r="Y103" t="str">
        <f>VLOOKUP(A103,Codes!$U$4:$V$234,2,FALSE)</f>
        <v>None</v>
      </c>
      <c r="Z103">
        <v>2011</v>
      </c>
    </row>
    <row r="104" spans="1:26" x14ac:dyDescent="0.2">
      <c r="A104" t="s">
        <v>207</v>
      </c>
      <c r="B104" t="str">
        <f>VLOOKUP(A104,Codes!$AJ$4:$AK$234,2,FALSE)</f>
        <v>Northern Shrimp (Borealis) - Eastern Assessment Zone</v>
      </c>
      <c r="C104" t="str">
        <f>VLOOKUP(A104,Codes!$AF$4:$AG$235,2,FALSE)</f>
        <v>PANDALSFA2-3</v>
      </c>
      <c r="D104" t="s">
        <v>12</v>
      </c>
      <c r="E104" t="s">
        <v>208</v>
      </c>
      <c r="F104" t="s">
        <v>209</v>
      </c>
      <c r="G104" t="str">
        <f>VLOOKUP(F104,Codes!$A$4:$B$92,2,FALSE)</f>
        <v>Crustacea</v>
      </c>
      <c r="H104">
        <f>VLOOKUP(F104,Codes!$E$4:$F$92,2,FALSE)</f>
        <v>10</v>
      </c>
      <c r="I104">
        <f>VLOOKUP(F104,Codes!$I$4:$J$92,2,FALSE)</f>
        <v>3.07</v>
      </c>
      <c r="J104" t="s">
        <v>453</v>
      </c>
      <c r="K104">
        <v>8359</v>
      </c>
      <c r="L104">
        <f>VLOOKUP(A104,Codes!$AN$4:$AO$232,2,FALSE)</f>
        <v>19753708.100000001</v>
      </c>
      <c r="M104">
        <v>0</v>
      </c>
      <c r="N104">
        <v>1</v>
      </c>
      <c r="O104">
        <f t="shared" si="3"/>
        <v>1</v>
      </c>
      <c r="P104">
        <v>1</v>
      </c>
      <c r="Q104">
        <v>1</v>
      </c>
      <c r="R104">
        <f t="shared" si="4"/>
        <v>2</v>
      </c>
      <c r="S104" t="s">
        <v>6</v>
      </c>
      <c r="T104" t="str">
        <f>VLOOKUP(S104,Codes!$M$4:$N$6,2,FALSE)</f>
        <v>Uncertain</v>
      </c>
      <c r="U104" t="s">
        <v>80</v>
      </c>
      <c r="V104" t="str">
        <f>VLOOKUP(U104,Codes!$Q$4:$R$45,2,FALSE)</f>
        <v>Full</v>
      </c>
      <c r="W104" t="str">
        <f t="shared" si="5"/>
        <v>Bottom trawl</v>
      </c>
      <c r="X104" t="str">
        <f>VLOOKUP(A104,Codes!$AA$4:$AB$235,2,FALSE)</f>
        <v>Bottom trawl</v>
      </c>
      <c r="Y104" t="str">
        <f>VLOOKUP(A104,Codes!$U$4:$V$234,2,FALSE)</f>
        <v>Certified</v>
      </c>
      <c r="Z104">
        <v>2020</v>
      </c>
    </row>
    <row r="105" spans="1:26" x14ac:dyDescent="0.2">
      <c r="A105" t="s">
        <v>210</v>
      </c>
      <c r="B105" t="str">
        <f>VLOOKUP(A105,Codes!$AJ$4:$AK$234,2,FALSE)</f>
        <v>N/A</v>
      </c>
      <c r="C105" t="str">
        <f>VLOOKUP(A105,Codes!$AF$4:$AG$235,2,FALSE)</f>
        <v>PANDAL4RST</v>
      </c>
      <c r="D105" t="s">
        <v>8</v>
      </c>
      <c r="E105" t="s">
        <v>208</v>
      </c>
      <c r="F105" t="s">
        <v>209</v>
      </c>
      <c r="G105" t="str">
        <f>VLOOKUP(F105,Codes!$A$4:$B$92,2,FALSE)</f>
        <v>Crustacea</v>
      </c>
      <c r="H105">
        <f>VLOOKUP(F105,Codes!$E$4:$F$92,2,FALSE)</f>
        <v>10</v>
      </c>
      <c r="I105">
        <f>VLOOKUP(F105,Codes!$I$4:$J$92,2,FALSE)</f>
        <v>3.07</v>
      </c>
      <c r="J105" t="s">
        <v>56</v>
      </c>
      <c r="K105">
        <v>17217</v>
      </c>
      <c r="L105">
        <f>VLOOKUP(A105,Codes!$AN$4:$AO$232,2,FALSE)</f>
        <v>69000987.299999997</v>
      </c>
      <c r="M105">
        <v>0</v>
      </c>
      <c r="N105">
        <v>1</v>
      </c>
      <c r="O105">
        <f t="shared" si="3"/>
        <v>1</v>
      </c>
      <c r="P105">
        <v>1</v>
      </c>
      <c r="Q105">
        <v>1</v>
      </c>
      <c r="R105">
        <f t="shared" si="4"/>
        <v>2</v>
      </c>
      <c r="S105" t="s">
        <v>4</v>
      </c>
      <c r="T105" t="str">
        <f>VLOOKUP(S105,Codes!$M$4:$N$6,2,FALSE)</f>
        <v>Full</v>
      </c>
      <c r="U105" t="s">
        <v>93</v>
      </c>
      <c r="V105" t="str">
        <f>VLOOKUP(U105,Codes!$Q$4:$R$45,2,FALSE)</f>
        <v>Partial</v>
      </c>
      <c r="W105" t="str">
        <f t="shared" si="5"/>
        <v>Bottom trawl</v>
      </c>
      <c r="X105" t="str">
        <f>VLOOKUP(A105,Codes!$AA$4:$AB$235,2,FALSE)</f>
        <v>Bottom trawl</v>
      </c>
      <c r="Y105" t="str">
        <f>VLOOKUP(A105,Codes!$U$4:$V$234,2,FALSE)</f>
        <v>Certified</v>
      </c>
      <c r="Z105">
        <v>2021</v>
      </c>
    </row>
    <row r="106" spans="1:26" x14ac:dyDescent="0.2">
      <c r="A106" t="s">
        <v>211</v>
      </c>
      <c r="B106" t="str">
        <f>VLOOKUP(A106,Codes!$AJ$4:$AK$234,2,FALSE)</f>
        <v>Northern Shrimp (Borealis) - SFA 1</v>
      </c>
      <c r="C106" t="str">
        <f>VLOOKUP(A106,Codes!$AF$4:$AG$235,2,FALSE)</f>
        <v>N/A</v>
      </c>
      <c r="D106" t="s">
        <v>12</v>
      </c>
      <c r="E106" t="s">
        <v>208</v>
      </c>
      <c r="F106" t="s">
        <v>209</v>
      </c>
      <c r="G106" t="str">
        <f>VLOOKUP(F106,Codes!$A$4:$B$92,2,FALSE)</f>
        <v>Crustacea</v>
      </c>
      <c r="H106">
        <f>VLOOKUP(F106,Codes!$E$4:$F$92,2,FALSE)</f>
        <v>10</v>
      </c>
      <c r="I106">
        <f>VLOOKUP(F106,Codes!$I$4:$J$92,2,FALSE)</f>
        <v>3.07</v>
      </c>
      <c r="J106" t="s">
        <v>453</v>
      </c>
      <c r="K106">
        <v>16380</v>
      </c>
      <c r="L106">
        <f>VLOOKUP(A106,Codes!$AN$4:$AO$232,2,FALSE)</f>
        <v>853048.38899999997</v>
      </c>
      <c r="M106">
        <v>0</v>
      </c>
      <c r="N106">
        <v>0</v>
      </c>
      <c r="O106">
        <f t="shared" si="3"/>
        <v>0</v>
      </c>
      <c r="P106">
        <v>1</v>
      </c>
      <c r="Q106">
        <v>1</v>
      </c>
      <c r="R106">
        <f t="shared" si="4"/>
        <v>2</v>
      </c>
      <c r="S106" t="s">
        <v>5</v>
      </c>
      <c r="T106" t="str">
        <f>VLOOKUP(S106,Codes!$M$4:$N$6,2,FALSE)</f>
        <v>Partial</v>
      </c>
      <c r="U106" t="s">
        <v>4</v>
      </c>
      <c r="V106" t="str">
        <f>VLOOKUP(U106,Codes!$Q$4:$R$45,2,FALSE)</f>
        <v>Full</v>
      </c>
      <c r="W106" t="str">
        <f t="shared" si="5"/>
        <v>Bottom trawl</v>
      </c>
      <c r="X106" t="str">
        <f>VLOOKUP(A106,Codes!$AA$4:$AB$235,2,FALSE)</f>
        <v>Bottom trawl</v>
      </c>
      <c r="Y106" t="str">
        <f>VLOOKUP(A106,Codes!$U$4:$V$234,2,FALSE)</f>
        <v>Certified</v>
      </c>
      <c r="Z106">
        <v>2020</v>
      </c>
    </row>
    <row r="107" spans="1:26" x14ac:dyDescent="0.2">
      <c r="A107" t="s">
        <v>212</v>
      </c>
      <c r="B107" t="str">
        <f>VLOOKUP(A107,Codes!$AJ$4:$AK$234,2,FALSE)</f>
        <v>Shrimp - Scotian Shelf (SFA 13-15)</v>
      </c>
      <c r="C107" t="str">
        <f>VLOOKUP(A107,Codes!$AF$4:$AG$235,2,FALSE)</f>
        <v>PANDALSFA13-15</v>
      </c>
      <c r="D107" t="s">
        <v>12</v>
      </c>
      <c r="E107" t="s">
        <v>208</v>
      </c>
      <c r="F107" t="s">
        <v>209</v>
      </c>
      <c r="G107" t="str">
        <f>VLOOKUP(F107,Codes!$A$4:$B$92,2,FALSE)</f>
        <v>Crustacea</v>
      </c>
      <c r="H107">
        <f>VLOOKUP(F107,Codes!$E$4:$F$92,2,FALSE)</f>
        <v>10</v>
      </c>
      <c r="I107">
        <f>VLOOKUP(F107,Codes!$I$4:$J$92,2,FALSE)</f>
        <v>3.07</v>
      </c>
      <c r="J107" t="s">
        <v>11</v>
      </c>
      <c r="K107">
        <v>7000</v>
      </c>
      <c r="L107">
        <f>VLOOKUP(A107,Codes!$AN$4:$AO$232,2,FALSE)</f>
        <v>27012298.600000001</v>
      </c>
      <c r="M107">
        <v>0</v>
      </c>
      <c r="N107">
        <v>1</v>
      </c>
      <c r="O107">
        <f t="shared" si="3"/>
        <v>1</v>
      </c>
      <c r="P107">
        <v>1</v>
      </c>
      <c r="Q107">
        <v>1</v>
      </c>
      <c r="R107">
        <f t="shared" si="4"/>
        <v>2</v>
      </c>
      <c r="S107" t="s">
        <v>5</v>
      </c>
      <c r="T107" t="str">
        <f>VLOOKUP(S107,Codes!$M$4:$N$6,2,FALSE)</f>
        <v>Partial</v>
      </c>
      <c r="U107" t="s">
        <v>955</v>
      </c>
      <c r="V107" t="str">
        <f>VLOOKUP(U107,Codes!$Q$4:$R$45,2,FALSE)</f>
        <v>Partial</v>
      </c>
      <c r="W107" t="str">
        <f t="shared" si="5"/>
        <v>Bottom trawl</v>
      </c>
      <c r="X107" t="str">
        <f>VLOOKUP(A107,Codes!$AA$4:$AB$235,2,FALSE)</f>
        <v>Bottom trawl</v>
      </c>
      <c r="Y107" t="str">
        <f>VLOOKUP(A107,Codes!$U$4:$V$234,2,FALSE)</f>
        <v>Certified</v>
      </c>
      <c r="Z107">
        <v>2019</v>
      </c>
    </row>
    <row r="108" spans="1:26" x14ac:dyDescent="0.2">
      <c r="A108" t="s">
        <v>214</v>
      </c>
      <c r="B108" t="str">
        <f>VLOOKUP(A108,Codes!$AJ$4:$AK$234,2,FALSE)</f>
        <v>Northern Shrimp (Borealis) - SFA 4</v>
      </c>
      <c r="C108" t="str">
        <f>VLOOKUP(A108,Codes!$AF$4:$AG$235,2,FALSE)</f>
        <v>PANDALSFA4</v>
      </c>
      <c r="D108" t="s">
        <v>8</v>
      </c>
      <c r="E108" t="s">
        <v>208</v>
      </c>
      <c r="F108" t="s">
        <v>209</v>
      </c>
      <c r="G108" t="str">
        <f>VLOOKUP(F108,Codes!$A$4:$B$92,2,FALSE)</f>
        <v>Crustacea</v>
      </c>
      <c r="H108">
        <f>VLOOKUP(F108,Codes!$E$4:$F$92,2,FALSE)</f>
        <v>10</v>
      </c>
      <c r="I108">
        <f>VLOOKUP(F108,Codes!$I$4:$J$92,2,FALSE)</f>
        <v>3.07</v>
      </c>
      <c r="J108" t="s">
        <v>453</v>
      </c>
      <c r="K108">
        <v>7000</v>
      </c>
      <c r="L108">
        <f>VLOOKUP(A108,Codes!$AN$4:$AO$232,2,FALSE)</f>
        <v>41849768.299999997</v>
      </c>
      <c r="M108">
        <v>0</v>
      </c>
      <c r="N108">
        <v>1</v>
      </c>
      <c r="O108">
        <f t="shared" si="3"/>
        <v>1</v>
      </c>
      <c r="P108">
        <v>1</v>
      </c>
      <c r="Q108">
        <v>1</v>
      </c>
      <c r="R108">
        <f t="shared" si="4"/>
        <v>2</v>
      </c>
      <c r="S108" t="s">
        <v>4</v>
      </c>
      <c r="T108" t="str">
        <f>VLOOKUP(S108,Codes!$M$4:$N$6,2,FALSE)</f>
        <v>Full</v>
      </c>
      <c r="U108" t="s">
        <v>215</v>
      </c>
      <c r="V108" t="str">
        <f>VLOOKUP(U108,Codes!$Q$4:$R$45,2,FALSE)</f>
        <v>Partial</v>
      </c>
      <c r="W108" t="str">
        <f t="shared" si="5"/>
        <v>Bottom trawl</v>
      </c>
      <c r="X108" t="str">
        <f>VLOOKUP(A108,Codes!$AA$4:$AB$235,2,FALSE)</f>
        <v>Bottom trawl</v>
      </c>
      <c r="Y108" t="str">
        <f>VLOOKUP(A108,Codes!$U$4:$V$234,2,FALSE)</f>
        <v>Certified</v>
      </c>
      <c r="Z108">
        <v>2020</v>
      </c>
    </row>
    <row r="109" spans="1:26" x14ac:dyDescent="0.2">
      <c r="A109" t="s">
        <v>216</v>
      </c>
      <c r="B109" t="str">
        <f>VLOOKUP(A109,Codes!$AJ$4:$AK$234,2,FALSE)</f>
        <v>Northern Shrimp - SFA 5</v>
      </c>
      <c r="C109" t="str">
        <f>VLOOKUP(A109,Codes!$AF$4:$AG$235,2,FALSE)</f>
        <v>PANDALSFA5</v>
      </c>
      <c r="D109" t="s">
        <v>12</v>
      </c>
      <c r="E109" t="s">
        <v>208</v>
      </c>
      <c r="F109" t="s">
        <v>209</v>
      </c>
      <c r="G109" t="str">
        <f>VLOOKUP(F109,Codes!$A$4:$B$92,2,FALSE)</f>
        <v>Crustacea</v>
      </c>
      <c r="H109">
        <f>VLOOKUP(F109,Codes!$E$4:$F$92,2,FALSE)</f>
        <v>10</v>
      </c>
      <c r="I109">
        <f>VLOOKUP(F109,Codes!$I$4:$J$92,2,FALSE)</f>
        <v>3.07</v>
      </c>
      <c r="J109" t="s">
        <v>453</v>
      </c>
      <c r="K109">
        <v>10000</v>
      </c>
      <c r="L109">
        <f>VLOOKUP(A109,Codes!$AN$4:$AO$232,2,FALSE)</f>
        <v>69460196.400000006</v>
      </c>
      <c r="M109">
        <v>0</v>
      </c>
      <c r="N109">
        <v>1</v>
      </c>
      <c r="O109">
        <f t="shared" si="3"/>
        <v>1</v>
      </c>
      <c r="P109">
        <v>1</v>
      </c>
      <c r="Q109">
        <v>1</v>
      </c>
      <c r="R109">
        <f t="shared" si="4"/>
        <v>2</v>
      </c>
      <c r="S109" t="s">
        <v>4</v>
      </c>
      <c r="T109" t="str">
        <f>VLOOKUP(S109,Codes!$M$4:$N$6,2,FALSE)</f>
        <v>Full</v>
      </c>
      <c r="U109" t="s">
        <v>215</v>
      </c>
      <c r="V109" t="str">
        <f>VLOOKUP(U109,Codes!$Q$4:$R$45,2,FALSE)</f>
        <v>Partial</v>
      </c>
      <c r="W109" t="str">
        <f t="shared" si="5"/>
        <v>Bottom trawl</v>
      </c>
      <c r="X109" t="str">
        <f>VLOOKUP(A109,Codes!$AA$4:$AB$235,2,FALSE)</f>
        <v>Bottom trawl</v>
      </c>
      <c r="Y109" t="str">
        <f>VLOOKUP(A109,Codes!$U$4:$V$234,2,FALSE)</f>
        <v>Certified</v>
      </c>
      <c r="Z109">
        <v>2020</v>
      </c>
    </row>
    <row r="110" spans="1:26" x14ac:dyDescent="0.2">
      <c r="A110" t="s">
        <v>217</v>
      </c>
      <c r="B110" t="str">
        <f>VLOOKUP(A110,Codes!$AJ$4:$AK$234,2,FALSE)</f>
        <v>Northern Shrimp - SFA 6</v>
      </c>
      <c r="C110" t="str">
        <f>VLOOKUP(A110,Codes!$AF$4:$AG$235,2,FALSE)</f>
        <v>PANDALSFA6</v>
      </c>
      <c r="D110" t="s">
        <v>3</v>
      </c>
      <c r="E110" t="s">
        <v>208</v>
      </c>
      <c r="F110" t="s">
        <v>209</v>
      </c>
      <c r="G110" t="str">
        <f>VLOOKUP(F110,Codes!$A$4:$B$92,2,FALSE)</f>
        <v>Crustacea</v>
      </c>
      <c r="H110">
        <f>VLOOKUP(F110,Codes!$E$4:$F$92,2,FALSE)</f>
        <v>10</v>
      </c>
      <c r="I110">
        <f>VLOOKUP(F110,Codes!$I$4:$J$92,2,FALSE)</f>
        <v>3.07</v>
      </c>
      <c r="J110" t="s">
        <v>453</v>
      </c>
      <c r="K110">
        <v>8290</v>
      </c>
      <c r="L110">
        <f>VLOOKUP(A110,Codes!$AN$4:$AO$232,2,FALSE)</f>
        <v>26626292.800000001</v>
      </c>
      <c r="M110">
        <v>0</v>
      </c>
      <c r="N110">
        <v>1</v>
      </c>
      <c r="O110">
        <f t="shared" si="3"/>
        <v>1</v>
      </c>
      <c r="P110">
        <v>1</v>
      </c>
      <c r="Q110">
        <v>1</v>
      </c>
      <c r="R110">
        <f t="shared" si="4"/>
        <v>2</v>
      </c>
      <c r="S110" t="s">
        <v>4</v>
      </c>
      <c r="T110" t="str">
        <f>VLOOKUP(S110,Codes!$M$4:$N$6,2,FALSE)</f>
        <v>Full</v>
      </c>
      <c r="U110" t="s">
        <v>215</v>
      </c>
      <c r="V110" t="str">
        <f>VLOOKUP(U110,Codes!$Q$4:$R$45,2,FALSE)</f>
        <v>Partial</v>
      </c>
      <c r="W110" t="str">
        <f t="shared" si="5"/>
        <v>Bottom trawl</v>
      </c>
      <c r="X110" t="str">
        <f>VLOOKUP(A110,Codes!$AA$4:$AB$235,2,FALSE)</f>
        <v>Bottom trawl</v>
      </c>
      <c r="Y110" t="str">
        <f>VLOOKUP(A110,Codes!$U$4:$V$234,2,FALSE)</f>
        <v>Certified</v>
      </c>
      <c r="Z110">
        <v>2020</v>
      </c>
    </row>
    <row r="111" spans="1:26" x14ac:dyDescent="0.2">
      <c r="A111" t="s">
        <v>218</v>
      </c>
      <c r="B111" t="str">
        <f>VLOOKUP(A111,Codes!$AJ$4:$AK$234,2,FALSE)</f>
        <v>Northern Shrimp - SFA 7</v>
      </c>
      <c r="C111" t="str">
        <f>VLOOKUP(A111,Codes!$AF$4:$AG$235,2,FALSE)</f>
        <v>N/A</v>
      </c>
      <c r="D111" t="s">
        <v>3</v>
      </c>
      <c r="E111" t="s">
        <v>943</v>
      </c>
      <c r="F111" t="s">
        <v>209</v>
      </c>
      <c r="G111" t="str">
        <f>VLOOKUP(F111,Codes!$A$4:$B$92,2,FALSE)</f>
        <v>Crustacea</v>
      </c>
      <c r="H111">
        <f>VLOOKUP(F111,Codes!$E$4:$F$92,2,FALSE)</f>
        <v>10</v>
      </c>
      <c r="I111">
        <f>VLOOKUP(F111,Codes!$I$4:$J$92,2,FALSE)</f>
        <v>3.07</v>
      </c>
      <c r="J111" t="s">
        <v>453</v>
      </c>
      <c r="K111">
        <v>0</v>
      </c>
      <c r="L111">
        <f>VLOOKUP(A111,Codes!$AN$4:$AO$232,2,FALSE)</f>
        <v>0</v>
      </c>
      <c r="M111">
        <v>0</v>
      </c>
      <c r="N111">
        <v>1</v>
      </c>
      <c r="O111">
        <f t="shared" si="3"/>
        <v>1</v>
      </c>
      <c r="P111">
        <v>1</v>
      </c>
      <c r="Q111">
        <v>0</v>
      </c>
      <c r="R111">
        <f t="shared" si="4"/>
        <v>1</v>
      </c>
      <c r="S111" t="s">
        <v>4</v>
      </c>
      <c r="T111" t="str">
        <f>VLOOKUP(S111,Codes!$M$4:$N$6,2,FALSE)</f>
        <v>Full</v>
      </c>
      <c r="U111" t="s">
        <v>5</v>
      </c>
      <c r="V111" t="str">
        <f>VLOOKUP(U111,Codes!$Q$4:$R$45,2,FALSE)</f>
        <v>Partial</v>
      </c>
      <c r="W111" t="str">
        <f t="shared" si="5"/>
        <v>No Catch</v>
      </c>
      <c r="X111" t="str">
        <f>VLOOKUP(A111,Codes!$AA$4:$AB$235,2,FALSE)</f>
        <v>Bottom trawl</v>
      </c>
      <c r="Y111" t="str">
        <f>VLOOKUP(A111,Codes!$U$4:$V$234,2,FALSE)</f>
        <v>Withdrawn</v>
      </c>
      <c r="Z111">
        <v>2018</v>
      </c>
    </row>
    <row r="112" spans="1:26" x14ac:dyDescent="0.2">
      <c r="A112" t="s">
        <v>219</v>
      </c>
      <c r="B112" t="str">
        <f>VLOOKUP(A112,Codes!$AJ$4:$AK$234,2,FALSE)</f>
        <v>Northern Shrimp (Borealis) - WAZ</v>
      </c>
      <c r="C112" t="str">
        <f>VLOOKUP(A112,Codes!$AF$4:$AG$235,2,FALSE)</f>
        <v>PANDALSFA2-3</v>
      </c>
      <c r="D112" t="s">
        <v>12</v>
      </c>
      <c r="E112" t="s">
        <v>208</v>
      </c>
      <c r="F112" t="s">
        <v>209</v>
      </c>
      <c r="G112" t="str">
        <f>VLOOKUP(F112,Codes!$A$4:$B$92,2,FALSE)</f>
        <v>Crustacea</v>
      </c>
      <c r="H112">
        <f>VLOOKUP(F112,Codes!$E$4:$F$92,2,FALSE)</f>
        <v>10</v>
      </c>
      <c r="I112">
        <f>VLOOKUP(F112,Codes!$I$4:$J$92,2,FALSE)</f>
        <v>3.07</v>
      </c>
      <c r="J112" t="s">
        <v>453</v>
      </c>
      <c r="K112">
        <v>1248</v>
      </c>
      <c r="L112">
        <f>VLOOKUP(A112,Codes!$AN$4:$AO$232,2,FALSE)</f>
        <v>2411812.37</v>
      </c>
      <c r="M112">
        <v>0</v>
      </c>
      <c r="N112">
        <v>1</v>
      </c>
      <c r="O112">
        <f t="shared" si="3"/>
        <v>1</v>
      </c>
      <c r="P112">
        <v>1</v>
      </c>
      <c r="Q112">
        <v>1</v>
      </c>
      <c r="R112">
        <f t="shared" si="4"/>
        <v>2</v>
      </c>
      <c r="S112" t="s">
        <v>4</v>
      </c>
      <c r="T112" t="str">
        <f>VLOOKUP(S112,Codes!$M$4:$N$6,2,FALSE)</f>
        <v>Full</v>
      </c>
      <c r="U112" t="s">
        <v>4</v>
      </c>
      <c r="V112" t="str">
        <f>VLOOKUP(U112,Codes!$Q$4:$R$45,2,FALSE)</f>
        <v>Full</v>
      </c>
      <c r="W112" t="str">
        <f t="shared" si="5"/>
        <v>Bottom trawl</v>
      </c>
      <c r="X112" t="str">
        <f>VLOOKUP(A112,Codes!$AA$4:$AB$235,2,FALSE)</f>
        <v>Bottom trawl</v>
      </c>
      <c r="Y112" t="str">
        <f>VLOOKUP(A112,Codes!$U$4:$V$234,2,FALSE)</f>
        <v>Certified</v>
      </c>
      <c r="Z112">
        <v>2020</v>
      </c>
    </row>
    <row r="113" spans="1:26" x14ac:dyDescent="0.2">
      <c r="A113" t="s">
        <v>220</v>
      </c>
      <c r="B113" t="str">
        <f>VLOOKUP(A113,Codes!$AJ$4:$AK$234,2,FALSE)</f>
        <v>N/A</v>
      </c>
      <c r="C113" t="str">
        <f>VLOOKUP(A113,Codes!$AF$4:$AG$235,2,FALSE)</f>
        <v>PCODHS</v>
      </c>
      <c r="D113" t="s">
        <v>8</v>
      </c>
      <c r="E113" t="s">
        <v>221</v>
      </c>
      <c r="F113" t="s">
        <v>222</v>
      </c>
      <c r="G113" t="str">
        <f>VLOOKUP(F113,Codes!$A$4:$B$92,2,FALSE)</f>
        <v>Gadiformes</v>
      </c>
      <c r="H113">
        <f>VLOOKUP(F113,Codes!$E$4:$F$92,2,FALSE)</f>
        <v>50</v>
      </c>
      <c r="I113">
        <f>VLOOKUP(F113,Codes!$I$4:$J$92,2,FALSE)</f>
        <v>4.2</v>
      </c>
      <c r="J113" t="s">
        <v>17</v>
      </c>
      <c r="K113">
        <v>450</v>
      </c>
      <c r="L113">
        <f>VLOOKUP(A113,Codes!$AN$4:$AO$232,2,FALSE)</f>
        <v>761890.24399999995</v>
      </c>
      <c r="M113">
        <v>1</v>
      </c>
      <c r="N113">
        <v>0</v>
      </c>
      <c r="O113">
        <f t="shared" si="3"/>
        <v>1</v>
      </c>
      <c r="P113">
        <v>1</v>
      </c>
      <c r="Q113">
        <v>1</v>
      </c>
      <c r="R113">
        <f t="shared" si="4"/>
        <v>2</v>
      </c>
      <c r="S113" t="s">
        <v>4</v>
      </c>
      <c r="T113" t="str">
        <f>VLOOKUP(S113,Codes!$M$4:$N$6,2,FALSE)</f>
        <v>Full</v>
      </c>
      <c r="U113" t="s">
        <v>80</v>
      </c>
      <c r="V113" t="str">
        <f>VLOOKUP(U113,Codes!$Q$4:$R$45,2,FALSE)</f>
        <v>Full</v>
      </c>
      <c r="W113" t="str">
        <f t="shared" si="5"/>
        <v>Bottom trawl</v>
      </c>
      <c r="X113" t="str">
        <f>VLOOKUP(A113,Codes!$AA$4:$AB$235,2,FALSE)</f>
        <v>Bottom trawl</v>
      </c>
      <c r="Y113" t="str">
        <f>VLOOKUP(A113,Codes!$U$4:$V$234,2,FALSE)</f>
        <v>None</v>
      </c>
      <c r="Z113">
        <v>2018</v>
      </c>
    </row>
    <row r="114" spans="1:26" x14ac:dyDescent="0.2">
      <c r="A114" t="s">
        <v>223</v>
      </c>
      <c r="B114" t="str">
        <f>VLOOKUP(A114,Codes!$AJ$4:$AK$234,2,FALSE)</f>
        <v>N/A</v>
      </c>
      <c r="C114" t="str">
        <f>VLOOKUP(A114,Codes!$AF$4:$AG$235,2,FALSE)</f>
        <v>PCOD5AB</v>
      </c>
      <c r="D114" t="s">
        <v>8</v>
      </c>
      <c r="E114" t="s">
        <v>221</v>
      </c>
      <c r="F114" t="s">
        <v>222</v>
      </c>
      <c r="G114" t="str">
        <f>VLOOKUP(F114,Codes!$A$4:$B$92,2,FALSE)</f>
        <v>Gadiformes</v>
      </c>
      <c r="H114">
        <f>VLOOKUP(F114,Codes!$E$4:$F$92,2,FALSE)</f>
        <v>50</v>
      </c>
      <c r="I114">
        <f>VLOOKUP(F114,Codes!$I$4:$J$92,2,FALSE)</f>
        <v>4.2</v>
      </c>
      <c r="J114" t="s">
        <v>17</v>
      </c>
      <c r="K114">
        <v>450</v>
      </c>
      <c r="L114">
        <f>VLOOKUP(A114,Codes!$AN$4:$AO$232,2,FALSE)</f>
        <v>761890.24399999995</v>
      </c>
      <c r="M114">
        <v>1</v>
      </c>
      <c r="N114">
        <v>0</v>
      </c>
      <c r="O114">
        <f t="shared" si="3"/>
        <v>1</v>
      </c>
      <c r="P114">
        <v>1</v>
      </c>
      <c r="Q114">
        <v>1</v>
      </c>
      <c r="R114">
        <f t="shared" si="4"/>
        <v>2</v>
      </c>
      <c r="S114" t="s">
        <v>4</v>
      </c>
      <c r="T114" t="str">
        <f>VLOOKUP(S114,Codes!$M$4:$N$6,2,FALSE)</f>
        <v>Full</v>
      </c>
      <c r="U114" t="s">
        <v>80</v>
      </c>
      <c r="V114" t="str">
        <f>VLOOKUP(U114,Codes!$Q$4:$R$45,2,FALSE)</f>
        <v>Full</v>
      </c>
      <c r="W114" t="str">
        <f t="shared" si="5"/>
        <v>Bottom trawl</v>
      </c>
      <c r="X114" t="str">
        <f>VLOOKUP(A114,Codes!$AA$4:$AB$235,2,FALSE)</f>
        <v>Bottom trawl</v>
      </c>
      <c r="Y114" t="str">
        <f>VLOOKUP(A114,Codes!$U$4:$V$234,2,FALSE)</f>
        <v>None</v>
      </c>
      <c r="Z114">
        <v>2018</v>
      </c>
    </row>
    <row r="115" spans="1:26" x14ac:dyDescent="0.2">
      <c r="A115" t="s">
        <v>224</v>
      </c>
      <c r="B115" t="str">
        <f>VLOOKUP(A115,Codes!$AJ$4:$AK$234,2,FALSE)</f>
        <v>N/A</v>
      </c>
      <c r="C115" t="str">
        <f>VLOOKUP(A115,Codes!$AF$4:$AG$235,2,FALSE)</f>
        <v>PCODWCVANI</v>
      </c>
      <c r="D115" t="s">
        <v>8</v>
      </c>
      <c r="E115" t="s">
        <v>944</v>
      </c>
      <c r="F115" t="s">
        <v>222</v>
      </c>
      <c r="G115" t="str">
        <f>VLOOKUP(F115,Codes!$A$4:$B$92,2,FALSE)</f>
        <v>Gadiformes</v>
      </c>
      <c r="H115">
        <f>VLOOKUP(F115,Codes!$E$4:$F$92,2,FALSE)</f>
        <v>50</v>
      </c>
      <c r="I115">
        <f>VLOOKUP(F115,Codes!$I$4:$J$92,2,FALSE)</f>
        <v>4.2</v>
      </c>
      <c r="J115" t="s">
        <v>17</v>
      </c>
      <c r="K115">
        <v>43</v>
      </c>
      <c r="L115">
        <f>VLOOKUP(A115,Codes!$AN$4:$AO$232,2,FALSE)</f>
        <v>72802.845499999996</v>
      </c>
      <c r="M115">
        <v>1</v>
      </c>
      <c r="N115">
        <v>0</v>
      </c>
      <c r="O115">
        <f t="shared" si="3"/>
        <v>1</v>
      </c>
      <c r="P115">
        <v>1</v>
      </c>
      <c r="Q115">
        <v>1</v>
      </c>
      <c r="R115">
        <f t="shared" si="4"/>
        <v>2</v>
      </c>
      <c r="S115" t="s">
        <v>4</v>
      </c>
      <c r="T115" t="str">
        <f>VLOOKUP(S115,Codes!$M$4:$N$6,2,FALSE)</f>
        <v>Full</v>
      </c>
      <c r="U115" t="s">
        <v>80</v>
      </c>
      <c r="V115" t="str">
        <f>VLOOKUP(U115,Codes!$Q$4:$R$45,2,FALSE)</f>
        <v>Full</v>
      </c>
      <c r="W115" t="str">
        <f t="shared" si="5"/>
        <v>Bottom trawl</v>
      </c>
      <c r="X115" t="str">
        <f>VLOOKUP(A115,Codes!$AA$4:$AB$235,2,FALSE)</f>
        <v>Bottom trawl</v>
      </c>
      <c r="Y115" t="str">
        <f>VLOOKUP(A115,Codes!$U$4:$V$234,2,FALSE)</f>
        <v>None</v>
      </c>
      <c r="Z115">
        <v>2018</v>
      </c>
    </row>
    <row r="116" spans="1:26" x14ac:dyDescent="0.2">
      <c r="A116" t="s">
        <v>225</v>
      </c>
      <c r="B116" t="str">
        <f>VLOOKUP(A116,Codes!$AJ$4:$AK$234,2,FALSE)</f>
        <v>Pacific Oyster</v>
      </c>
      <c r="C116" t="str">
        <f>VLOOKUP(A116,Codes!$AF$4:$AG$235,2,FALSE)</f>
        <v>N/A</v>
      </c>
      <c r="D116" t="s">
        <v>6</v>
      </c>
      <c r="E116" t="s">
        <v>226</v>
      </c>
      <c r="F116" t="s">
        <v>227</v>
      </c>
      <c r="G116" t="str">
        <f>VLOOKUP(F116,Codes!$A$4:$B$92,2,FALSE)</f>
        <v>Molluscs</v>
      </c>
      <c r="H116">
        <f>VLOOKUP(F116,Codes!$E$4:$F$92,2,FALSE)</f>
        <v>35</v>
      </c>
      <c r="I116">
        <f>VLOOKUP(F116,Codes!$I$4:$J$92,2,FALSE)</f>
        <v>2</v>
      </c>
      <c r="J116" t="s">
        <v>17</v>
      </c>
      <c r="K116">
        <v>24</v>
      </c>
      <c r="L116">
        <f>VLOOKUP(A116,Codes!$AN$4:$AO$232,2,FALSE)</f>
        <v>0</v>
      </c>
      <c r="M116">
        <v>1</v>
      </c>
      <c r="N116">
        <v>1</v>
      </c>
      <c r="O116">
        <f t="shared" si="3"/>
        <v>1</v>
      </c>
      <c r="P116">
        <v>0</v>
      </c>
      <c r="Q116">
        <v>0</v>
      </c>
      <c r="R116">
        <f t="shared" si="4"/>
        <v>0</v>
      </c>
      <c r="S116" t="s">
        <v>5</v>
      </c>
      <c r="T116" t="str">
        <f>VLOOKUP(S116,Codes!$M$4:$N$6,2,FALSE)</f>
        <v>Partial</v>
      </c>
      <c r="U116" t="s">
        <v>5</v>
      </c>
      <c r="V116" t="str">
        <f>VLOOKUP(U116,Codes!$Q$4:$R$45,2,FALSE)</f>
        <v>Partial</v>
      </c>
      <c r="W116" t="str">
        <f t="shared" si="5"/>
        <v>Hand</v>
      </c>
      <c r="X116" t="str">
        <f>VLOOKUP(A116,Codes!$AA$4:$AB$235,2,FALSE)</f>
        <v>Hand</v>
      </c>
      <c r="Y116" t="str">
        <f>VLOOKUP(A116,Codes!$U$4:$V$234,2,FALSE)</f>
        <v>None</v>
      </c>
      <c r="Z116">
        <v>2010</v>
      </c>
    </row>
    <row r="117" spans="1:26" x14ac:dyDescent="0.2">
      <c r="A117" t="s">
        <v>228</v>
      </c>
      <c r="B117" t="str">
        <f>VLOOKUP(A117,Codes!$AJ$4:$AK$234,2,FALSE)</f>
        <v>Pacific Hake – Offshore</v>
      </c>
      <c r="C117" t="str">
        <f>VLOOKUP(A117,Codes!$AF$4:$AG$235,2,FALSE)</f>
        <v>PHAKEPCOAST</v>
      </c>
      <c r="D117" t="s">
        <v>12</v>
      </c>
      <c r="E117" t="s">
        <v>229</v>
      </c>
      <c r="F117" t="s">
        <v>230</v>
      </c>
      <c r="G117" t="str">
        <f>VLOOKUP(F117,Codes!$A$4:$B$92,2,FALSE)</f>
        <v>Gadiformes</v>
      </c>
      <c r="H117">
        <f>VLOOKUP(F117,Codes!$E$4:$F$92,2,FALSE)</f>
        <v>60</v>
      </c>
      <c r="I117">
        <f>VLOOKUP(F117,Codes!$I$4:$J$92,2,FALSE)</f>
        <v>4.4000000000000004</v>
      </c>
      <c r="J117" t="s">
        <v>17</v>
      </c>
      <c r="K117">
        <v>57076</v>
      </c>
      <c r="L117">
        <f>VLOOKUP(A117,Codes!$AN$4:$AO$232,2,FALSE)</f>
        <v>161269173</v>
      </c>
      <c r="M117">
        <v>0</v>
      </c>
      <c r="N117">
        <v>1</v>
      </c>
      <c r="O117">
        <f t="shared" si="3"/>
        <v>1</v>
      </c>
      <c r="P117">
        <v>1</v>
      </c>
      <c r="Q117">
        <v>1</v>
      </c>
      <c r="R117">
        <f t="shared" si="4"/>
        <v>2</v>
      </c>
      <c r="S117" t="s">
        <v>4</v>
      </c>
      <c r="T117" t="str">
        <f>VLOOKUP(S117,Codes!$M$4:$N$6,2,FALSE)</f>
        <v>Full</v>
      </c>
      <c r="U117" t="s">
        <v>80</v>
      </c>
      <c r="V117" t="str">
        <f>VLOOKUP(U117,Codes!$Q$4:$R$45,2,FALSE)</f>
        <v>Full</v>
      </c>
      <c r="W117" t="str">
        <f t="shared" si="5"/>
        <v>Midwater trawl</v>
      </c>
      <c r="X117" t="str">
        <f>VLOOKUP(A117,Codes!$AA$4:$AB$235,2,FALSE)</f>
        <v>Midwater trawl</v>
      </c>
      <c r="Y117" t="str">
        <f>VLOOKUP(A117,Codes!$U$4:$V$234,2,FALSE)</f>
        <v>Certified</v>
      </c>
      <c r="Z117">
        <v>2021</v>
      </c>
    </row>
    <row r="118" spans="1:26" x14ac:dyDescent="0.2">
      <c r="A118" t="s">
        <v>231</v>
      </c>
      <c r="B118" t="str">
        <f>VLOOKUP(A118,Codes!$AJ$4:$AK$234,2,FALSE)</f>
        <v>Pacific Halibut</v>
      </c>
      <c r="C118" t="str">
        <f>VLOOKUP(A118,Codes!$AF$4:$AG$235,2,FALSE)</f>
        <v>PHALNPAC</v>
      </c>
      <c r="D118" t="s">
        <v>12</v>
      </c>
      <c r="E118" t="s">
        <v>232</v>
      </c>
      <c r="F118" t="s">
        <v>233</v>
      </c>
      <c r="G118" t="str">
        <f>VLOOKUP(F118,Codes!$A$4:$B$92,2,FALSE)</f>
        <v>Pleuronectidae</v>
      </c>
      <c r="H118">
        <f>VLOOKUP(F118,Codes!$E$4:$F$92,2,FALSE)</f>
        <v>86</v>
      </c>
      <c r="I118">
        <f>VLOOKUP(F118,Codes!$I$4:$J$92,2,FALSE)</f>
        <v>4.0999999999999996</v>
      </c>
      <c r="J118" t="s">
        <v>17</v>
      </c>
      <c r="K118">
        <v>11100</v>
      </c>
      <c r="L118">
        <f>VLOOKUP(A118,Codes!$AN$4:$AO$232,2,FALSE)</f>
        <v>167323743</v>
      </c>
      <c r="M118">
        <v>1</v>
      </c>
      <c r="N118">
        <v>0</v>
      </c>
      <c r="O118">
        <f t="shared" si="3"/>
        <v>1</v>
      </c>
      <c r="P118">
        <v>1</v>
      </c>
      <c r="Q118">
        <v>1</v>
      </c>
      <c r="R118">
        <f t="shared" si="4"/>
        <v>2</v>
      </c>
      <c r="S118" t="s">
        <v>4</v>
      </c>
      <c r="T118" t="str">
        <f>VLOOKUP(S118,Codes!$M$4:$N$6,2,FALSE)</f>
        <v>Full</v>
      </c>
      <c r="U118" t="s">
        <v>80</v>
      </c>
      <c r="V118" t="str">
        <f>VLOOKUP(U118,Codes!$Q$4:$R$45,2,FALSE)</f>
        <v>Full</v>
      </c>
      <c r="W118" t="str">
        <f t="shared" si="5"/>
        <v>Bottom longline</v>
      </c>
      <c r="X118" t="str">
        <f>VLOOKUP(A118,Codes!$AA$4:$AB$235,2,FALSE)</f>
        <v>Bottom longline</v>
      </c>
      <c r="Y118" t="str">
        <f>VLOOKUP(A118,Codes!$U$4:$V$234,2,FALSE)</f>
        <v>Certified</v>
      </c>
      <c r="Z118">
        <v>2021</v>
      </c>
    </row>
    <row r="119" spans="1:26" x14ac:dyDescent="0.2">
      <c r="A119" t="s">
        <v>234</v>
      </c>
      <c r="B119" t="str">
        <f>VLOOKUP(A119,Codes!$AJ$4:$AK$234,2,FALSE)</f>
        <v>Herring - Central Coast (Pacific)</v>
      </c>
      <c r="C119" t="str">
        <f>VLOOKUP(A119,Codes!$AF$4:$AG$235,2,FALSE)</f>
        <v>HERRCC</v>
      </c>
      <c r="D119" t="s">
        <v>8</v>
      </c>
      <c r="E119" t="s">
        <v>235</v>
      </c>
      <c r="F119" t="s">
        <v>236</v>
      </c>
      <c r="G119" t="str">
        <f>VLOOKUP(F119,Codes!$A$4:$B$92,2,FALSE)</f>
        <v>Clupeidae</v>
      </c>
      <c r="H119">
        <f>VLOOKUP(F119,Codes!$E$4:$F$92,2,FALSE)</f>
        <v>28</v>
      </c>
      <c r="I119">
        <f>VLOOKUP(F119,Codes!$I$4:$J$92,2,FALSE)</f>
        <v>3.2</v>
      </c>
      <c r="J119" t="s">
        <v>17</v>
      </c>
      <c r="K119">
        <v>0</v>
      </c>
      <c r="L119">
        <f>VLOOKUP(A119,Codes!$AN$4:$AO$232,2,FALSE)</f>
        <v>0</v>
      </c>
      <c r="M119">
        <v>0</v>
      </c>
      <c r="N119">
        <v>1</v>
      </c>
      <c r="O119">
        <f t="shared" si="3"/>
        <v>1</v>
      </c>
      <c r="P119">
        <v>1</v>
      </c>
      <c r="Q119">
        <v>0</v>
      </c>
      <c r="R119">
        <f t="shared" si="4"/>
        <v>1</v>
      </c>
      <c r="S119" t="s">
        <v>4</v>
      </c>
      <c r="T119" t="str">
        <f>VLOOKUP(S119,Codes!$M$4:$N$6,2,FALSE)</f>
        <v>Full</v>
      </c>
      <c r="U119" t="s">
        <v>5</v>
      </c>
      <c r="V119" t="str">
        <f>VLOOKUP(U119,Codes!$Q$4:$R$45,2,FALSE)</f>
        <v>Partial</v>
      </c>
      <c r="W119" t="str">
        <f t="shared" si="5"/>
        <v>No Catch</v>
      </c>
      <c r="X119" t="str">
        <f>VLOOKUP(A119,Codes!$AA$4:$AB$235,2,FALSE)</f>
        <v>SOK</v>
      </c>
      <c r="Y119" t="str">
        <f>VLOOKUP(A119,Codes!$U$4:$V$234,2,FALSE)</f>
        <v>None</v>
      </c>
      <c r="Z119">
        <v>2017</v>
      </c>
    </row>
    <row r="120" spans="1:26" x14ac:dyDescent="0.2">
      <c r="A120" t="s">
        <v>237</v>
      </c>
      <c r="B120" t="str">
        <f>VLOOKUP(A120,Codes!$AJ$4:$AK$234,2,FALSE)</f>
        <v>Herring - Haida Gwaii (Pacific)</v>
      </c>
      <c r="C120" t="str">
        <f>VLOOKUP(A120,Codes!$AF$4:$AG$235,2,FALSE)</f>
        <v>HERRQCI</v>
      </c>
      <c r="D120" t="s">
        <v>3</v>
      </c>
      <c r="E120" t="s">
        <v>235</v>
      </c>
      <c r="F120" t="s">
        <v>236</v>
      </c>
      <c r="G120" t="str">
        <f>VLOOKUP(F120,Codes!$A$4:$B$92,2,FALSE)</f>
        <v>Clupeidae</v>
      </c>
      <c r="H120">
        <f>VLOOKUP(F120,Codes!$E$4:$F$92,2,FALSE)</f>
        <v>28</v>
      </c>
      <c r="I120">
        <f>VLOOKUP(F120,Codes!$I$4:$J$92,2,FALSE)</f>
        <v>3.2</v>
      </c>
      <c r="J120" t="s">
        <v>17</v>
      </c>
      <c r="K120">
        <v>0</v>
      </c>
      <c r="L120">
        <f>VLOOKUP(A120,Codes!$AN$4:$AO$232,2,FALSE)</f>
        <v>0</v>
      </c>
      <c r="M120">
        <v>0</v>
      </c>
      <c r="N120">
        <v>1</v>
      </c>
      <c r="O120">
        <f t="shared" si="3"/>
        <v>1</v>
      </c>
      <c r="P120">
        <v>1</v>
      </c>
      <c r="Q120">
        <v>0</v>
      </c>
      <c r="R120">
        <f t="shared" si="4"/>
        <v>1</v>
      </c>
      <c r="S120" t="s">
        <v>4</v>
      </c>
      <c r="T120" t="str">
        <f>VLOOKUP(S120,Codes!$M$4:$N$6,2,FALSE)</f>
        <v>Full</v>
      </c>
      <c r="U120" t="s">
        <v>5</v>
      </c>
      <c r="V120" t="str">
        <f>VLOOKUP(U120,Codes!$Q$4:$R$45,2,FALSE)</f>
        <v>Partial</v>
      </c>
      <c r="W120" t="str">
        <f t="shared" si="5"/>
        <v>No Catch</v>
      </c>
      <c r="X120" t="str">
        <f>VLOOKUP(A120,Codes!$AA$4:$AB$235,2,FALSE)</f>
        <v>FSC</v>
      </c>
      <c r="Y120" t="str">
        <f>VLOOKUP(A120,Codes!$U$4:$V$234,2,FALSE)</f>
        <v>None</v>
      </c>
      <c r="Z120">
        <v>2017</v>
      </c>
    </row>
    <row r="121" spans="1:26" x14ac:dyDescent="0.2">
      <c r="A121" t="s">
        <v>238</v>
      </c>
      <c r="B121" t="str">
        <f>VLOOKUP(A121,Codes!$AJ$4:$AK$234,2,FALSE)</f>
        <v>Herring - Prince Rupert District (Pacific)</v>
      </c>
      <c r="C121" t="str">
        <f>VLOOKUP(A121,Codes!$AF$4:$AG$235,2,FALSE)</f>
        <v>HERRPRD</v>
      </c>
      <c r="D121" t="s">
        <v>8</v>
      </c>
      <c r="E121" t="s">
        <v>235</v>
      </c>
      <c r="F121" t="s">
        <v>236</v>
      </c>
      <c r="G121" t="str">
        <f>VLOOKUP(F121,Codes!$A$4:$B$92,2,FALSE)</f>
        <v>Clupeidae</v>
      </c>
      <c r="H121">
        <f>VLOOKUP(F121,Codes!$E$4:$F$92,2,FALSE)</f>
        <v>28</v>
      </c>
      <c r="I121">
        <f>VLOOKUP(F121,Codes!$I$4:$J$92,2,FALSE)</f>
        <v>3.2</v>
      </c>
      <c r="J121" t="s">
        <v>17</v>
      </c>
      <c r="K121">
        <v>0</v>
      </c>
      <c r="L121">
        <f>VLOOKUP(A121,Codes!$AN$4:$AO$232,2,FALSE)</f>
        <v>0</v>
      </c>
      <c r="M121">
        <v>0</v>
      </c>
      <c r="N121">
        <v>1</v>
      </c>
      <c r="O121">
        <f t="shared" si="3"/>
        <v>1</v>
      </c>
      <c r="P121">
        <v>1</v>
      </c>
      <c r="Q121">
        <v>0</v>
      </c>
      <c r="R121">
        <f t="shared" si="4"/>
        <v>1</v>
      </c>
      <c r="S121" t="s">
        <v>4</v>
      </c>
      <c r="T121" t="str">
        <f>VLOOKUP(S121,Codes!$M$4:$N$6,2,FALSE)</f>
        <v>Full</v>
      </c>
      <c r="U121" t="s">
        <v>5</v>
      </c>
      <c r="V121" t="str">
        <f>VLOOKUP(U121,Codes!$Q$4:$R$45,2,FALSE)</f>
        <v>Partial</v>
      </c>
      <c r="W121" t="str">
        <f t="shared" si="5"/>
        <v>No Catch</v>
      </c>
      <c r="X121" t="str">
        <f>VLOOKUP(A121,Codes!$AA$4:$AB$235,2,FALSE)</f>
        <v>SOK</v>
      </c>
      <c r="Y121" t="str">
        <f>VLOOKUP(A121,Codes!$U$4:$V$234,2,FALSE)</f>
        <v>None</v>
      </c>
      <c r="Z121">
        <v>2017</v>
      </c>
    </row>
    <row r="122" spans="1:26" x14ac:dyDescent="0.2">
      <c r="A122" t="s">
        <v>239</v>
      </c>
      <c r="B122" t="str">
        <f>VLOOKUP(A122,Codes!$AJ$4:$AK$234,2,FALSE)</f>
        <v>Herring - Strait of Georgia (Pacific</v>
      </c>
      <c r="C122" t="str">
        <f>VLOOKUP(A122,Codes!$AF$4:$AG$235,2,FALSE)</f>
        <v>HERRSOG</v>
      </c>
      <c r="D122" t="s">
        <v>12</v>
      </c>
      <c r="E122" t="s">
        <v>235</v>
      </c>
      <c r="F122" t="s">
        <v>236</v>
      </c>
      <c r="G122" t="str">
        <f>VLOOKUP(F122,Codes!$A$4:$B$92,2,FALSE)</f>
        <v>Clupeidae</v>
      </c>
      <c r="H122">
        <f>VLOOKUP(F122,Codes!$E$4:$F$92,2,FALSE)</f>
        <v>28</v>
      </c>
      <c r="I122">
        <f>VLOOKUP(F122,Codes!$I$4:$J$92,2,FALSE)</f>
        <v>3.2</v>
      </c>
      <c r="J122" t="s">
        <v>17</v>
      </c>
      <c r="K122">
        <v>14396</v>
      </c>
      <c r="L122">
        <f>VLOOKUP(A122,Codes!$AN$4:$AO$232,2,FALSE)</f>
        <v>8254889.2800000003</v>
      </c>
      <c r="M122">
        <v>0</v>
      </c>
      <c r="N122">
        <v>1</v>
      </c>
      <c r="O122">
        <f t="shared" si="3"/>
        <v>1</v>
      </c>
      <c r="P122">
        <v>1</v>
      </c>
      <c r="Q122">
        <v>0</v>
      </c>
      <c r="R122">
        <f t="shared" si="4"/>
        <v>1</v>
      </c>
      <c r="S122" t="s">
        <v>4</v>
      </c>
      <c r="T122" t="str">
        <f>VLOOKUP(S122,Codes!$M$4:$N$6,2,FALSE)</f>
        <v>Full</v>
      </c>
      <c r="U122" t="s">
        <v>5</v>
      </c>
      <c r="V122" t="str">
        <f>VLOOKUP(U122,Codes!$Q$4:$R$45,2,FALSE)</f>
        <v>Partial</v>
      </c>
      <c r="W122" t="str">
        <f t="shared" si="5"/>
        <v>Purse seine</v>
      </c>
      <c r="X122" t="str">
        <f>VLOOKUP(A122,Codes!$AA$4:$AB$235,2,FALSE)</f>
        <v>Purse seine</v>
      </c>
      <c r="Y122" t="str">
        <f>VLOOKUP(A122,Codes!$U$4:$V$234,2,FALSE)</f>
        <v>None</v>
      </c>
      <c r="Z122">
        <v>2017</v>
      </c>
    </row>
    <row r="123" spans="1:26" x14ac:dyDescent="0.2">
      <c r="A123" t="s">
        <v>240</v>
      </c>
      <c r="B123" t="str">
        <f>VLOOKUP(A123,Codes!$AJ$4:$AK$234,2,FALSE)</f>
        <v>Herring - WCVI (Pacific)</v>
      </c>
      <c r="C123" t="str">
        <f>VLOOKUP(A123,Codes!$AF$4:$AG$235,2,FALSE)</f>
        <v>HERRWCVANI</v>
      </c>
      <c r="D123" t="s">
        <v>8</v>
      </c>
      <c r="E123" t="s">
        <v>235</v>
      </c>
      <c r="F123" t="s">
        <v>236</v>
      </c>
      <c r="G123" t="str">
        <f>VLOOKUP(F123,Codes!$A$4:$B$92,2,FALSE)</f>
        <v>Clupeidae</v>
      </c>
      <c r="H123">
        <f>VLOOKUP(F123,Codes!$E$4:$F$92,2,FALSE)</f>
        <v>28</v>
      </c>
      <c r="I123">
        <f>VLOOKUP(F123,Codes!$I$4:$J$92,2,FALSE)</f>
        <v>3.2</v>
      </c>
      <c r="J123" t="s">
        <v>17</v>
      </c>
      <c r="K123">
        <v>0</v>
      </c>
      <c r="L123">
        <f>VLOOKUP(A123,Codes!$AN$4:$AO$232,2,FALSE)</f>
        <v>0</v>
      </c>
      <c r="M123">
        <v>0</v>
      </c>
      <c r="N123">
        <v>1</v>
      </c>
      <c r="O123">
        <f t="shared" si="3"/>
        <v>1</v>
      </c>
      <c r="P123">
        <v>1</v>
      </c>
      <c r="Q123">
        <v>0</v>
      </c>
      <c r="R123">
        <f t="shared" si="4"/>
        <v>1</v>
      </c>
      <c r="S123" t="s">
        <v>4</v>
      </c>
      <c r="T123" t="str">
        <f>VLOOKUP(S123,Codes!$M$4:$N$6,2,FALSE)</f>
        <v>Full</v>
      </c>
      <c r="U123" t="s">
        <v>5</v>
      </c>
      <c r="V123" t="str">
        <f>VLOOKUP(U123,Codes!$Q$4:$R$45,2,FALSE)</f>
        <v>Partial</v>
      </c>
      <c r="W123" t="str">
        <f t="shared" si="5"/>
        <v>No Catch</v>
      </c>
      <c r="X123" t="str">
        <f>VLOOKUP(A123,Codes!$AA$4:$AB$235,2,FALSE)</f>
        <v>FSC</v>
      </c>
      <c r="Y123" t="str">
        <f>VLOOKUP(A123,Codes!$U$4:$V$234,2,FALSE)</f>
        <v>None</v>
      </c>
      <c r="Z123">
        <v>2017</v>
      </c>
    </row>
    <row r="124" spans="1:26" x14ac:dyDescent="0.2">
      <c r="A124" t="s">
        <v>241</v>
      </c>
      <c r="B124" t="str">
        <f>VLOOKUP(A124,Codes!$AJ$4:$AK$234,2,FALSE)</f>
        <v>Lingcod – Outside</v>
      </c>
      <c r="C124" t="str">
        <f>VLOOKUP(A124,Codes!$AF$4:$AG$235,2,FALSE)</f>
        <v>LINGCODNPCOAST</v>
      </c>
      <c r="D124" t="s">
        <v>12</v>
      </c>
      <c r="E124" t="s">
        <v>161</v>
      </c>
      <c r="F124" t="s">
        <v>162</v>
      </c>
      <c r="G124" t="str">
        <f>VLOOKUP(F124,Codes!$A$4:$B$92,2,FALSE)</f>
        <v>Scorpaeniformes</v>
      </c>
      <c r="H124">
        <f>VLOOKUP(F124,Codes!$E$4:$F$92,2,FALSE)</f>
        <v>63</v>
      </c>
      <c r="I124">
        <f>VLOOKUP(F124,Codes!$I$4:$J$92,2,FALSE)</f>
        <v>4.5</v>
      </c>
      <c r="J124" t="s">
        <v>17</v>
      </c>
      <c r="K124">
        <v>2400</v>
      </c>
      <c r="L124">
        <f>VLOOKUP(A124,Codes!$AN$4:$AO$232,2,FALSE)</f>
        <v>4063414.63</v>
      </c>
      <c r="M124">
        <v>0</v>
      </c>
      <c r="N124">
        <v>0</v>
      </c>
      <c r="O124">
        <f t="shared" si="3"/>
        <v>0</v>
      </c>
      <c r="P124">
        <v>1</v>
      </c>
      <c r="Q124">
        <v>1</v>
      </c>
      <c r="R124">
        <f t="shared" si="4"/>
        <v>2</v>
      </c>
      <c r="S124" t="s">
        <v>4</v>
      </c>
      <c r="T124" t="str">
        <f>VLOOKUP(S124,Codes!$M$4:$N$6,2,FALSE)</f>
        <v>Full</v>
      </c>
      <c r="U124" t="s">
        <v>80</v>
      </c>
      <c r="V124" t="str">
        <f>VLOOKUP(U124,Codes!$Q$4:$R$45,2,FALSE)</f>
        <v>Full</v>
      </c>
      <c r="W124" t="str">
        <f t="shared" si="5"/>
        <v>Bottom trawl</v>
      </c>
      <c r="X124" t="str">
        <f>VLOOKUP(A124,Codes!$AA$4:$AB$235,2,FALSE)</f>
        <v>Bottom trawl</v>
      </c>
      <c r="Y124" t="str">
        <f>VLOOKUP(A124,Codes!$U$4:$V$234,2,FALSE)</f>
        <v>None</v>
      </c>
      <c r="Z124">
        <v>2009</v>
      </c>
    </row>
    <row r="125" spans="1:26" x14ac:dyDescent="0.2">
      <c r="A125" t="s">
        <v>242</v>
      </c>
      <c r="B125" t="str">
        <f>VLOOKUP(A125,Codes!$AJ$4:$AK$234,2,FALSE)</f>
        <v>Sardine – Pacific</v>
      </c>
      <c r="C125" t="str">
        <f>VLOOKUP(A125,Codes!$AF$4:$AG$235,2,FALSE)</f>
        <v>SARDBC</v>
      </c>
      <c r="D125" t="s">
        <v>6</v>
      </c>
      <c r="E125" t="s">
        <v>243</v>
      </c>
      <c r="F125" t="s">
        <v>244</v>
      </c>
      <c r="G125" t="str">
        <f>VLOOKUP(F125,Codes!$A$4:$B$92,2,FALSE)</f>
        <v>Clupeidae</v>
      </c>
      <c r="H125">
        <f>VLOOKUP(F125,Codes!$E$4:$F$92,2,FALSE)</f>
        <v>34</v>
      </c>
      <c r="I125">
        <f>VLOOKUP(F125,Codes!$I$4:$J$92,2,FALSE)</f>
        <v>2.8</v>
      </c>
      <c r="J125" t="s">
        <v>17</v>
      </c>
      <c r="K125">
        <v>0</v>
      </c>
      <c r="L125">
        <f>VLOOKUP(A125,Codes!$AN$4:$AO$232,2,FALSE)</f>
        <v>0</v>
      </c>
      <c r="M125">
        <v>0</v>
      </c>
      <c r="N125">
        <v>1</v>
      </c>
      <c r="O125">
        <f t="shared" si="3"/>
        <v>1</v>
      </c>
      <c r="P125">
        <v>0</v>
      </c>
      <c r="Q125">
        <v>0</v>
      </c>
      <c r="R125">
        <f t="shared" si="4"/>
        <v>0</v>
      </c>
      <c r="S125" t="s">
        <v>4</v>
      </c>
      <c r="T125" t="str">
        <f>VLOOKUP(S125,Codes!$M$4:$N$6,2,FALSE)</f>
        <v>Full</v>
      </c>
      <c r="U125" t="s">
        <v>5</v>
      </c>
      <c r="V125" t="str">
        <f>VLOOKUP(U125,Codes!$Q$4:$R$45,2,FALSE)</f>
        <v>Partial</v>
      </c>
      <c r="W125" t="str">
        <f t="shared" si="5"/>
        <v>No Catch</v>
      </c>
      <c r="X125" t="str">
        <f>VLOOKUP(A125,Codes!$AA$4:$AB$235,2,FALSE)</f>
        <v>Purse seine</v>
      </c>
      <c r="Y125" t="str">
        <f>VLOOKUP(A125,Codes!$U$4:$V$234,2,FALSE)</f>
        <v>None</v>
      </c>
      <c r="Z125">
        <v>2012</v>
      </c>
    </row>
    <row r="126" spans="1:26" x14ac:dyDescent="0.2">
      <c r="A126" t="s">
        <v>245</v>
      </c>
      <c r="B126" t="str">
        <f>VLOOKUP(A126,Codes!$AJ$4:$AK$234,2,FALSE)</f>
        <v>Pink and Spiny Scallop</v>
      </c>
      <c r="C126" t="str">
        <f>VLOOKUP(A126,Codes!$AF$4:$AG$235,2,FALSE)</f>
        <v>N/A</v>
      </c>
      <c r="D126" t="s">
        <v>6</v>
      </c>
      <c r="E126" t="s">
        <v>246</v>
      </c>
      <c r="F126" t="s">
        <v>247</v>
      </c>
      <c r="G126" t="str">
        <f>VLOOKUP(F126,Codes!$A$4:$B$92,2,FALSE)</f>
        <v>Molluscs</v>
      </c>
      <c r="H126">
        <f>VLOOKUP(F126,Codes!$E$4:$F$92,2,FALSE)</f>
        <v>45</v>
      </c>
      <c r="I126">
        <f>VLOOKUP(F126,Codes!$I$4:$J$92,2,FALSE)</f>
        <v>2</v>
      </c>
      <c r="J126" t="s">
        <v>17</v>
      </c>
      <c r="K126">
        <v>8.6999999999999904</v>
      </c>
      <c r="L126">
        <f>VLOOKUP(A126,Codes!$AN$4:$AO$232,2,FALSE)</f>
        <v>0</v>
      </c>
      <c r="M126">
        <v>0</v>
      </c>
      <c r="N126">
        <v>0</v>
      </c>
      <c r="O126">
        <f t="shared" si="3"/>
        <v>0</v>
      </c>
      <c r="P126">
        <v>0</v>
      </c>
      <c r="Q126">
        <v>0</v>
      </c>
      <c r="R126">
        <f t="shared" si="4"/>
        <v>0</v>
      </c>
      <c r="S126" t="s">
        <v>6</v>
      </c>
      <c r="T126" t="str">
        <f>VLOOKUP(S126,Codes!$M$4:$N$6,2,FALSE)</f>
        <v>Uncertain</v>
      </c>
      <c r="U126" t="s">
        <v>6</v>
      </c>
      <c r="V126" t="str">
        <f>VLOOKUP(U126,Codes!$Q$4:$R$45,2,FALSE)</f>
        <v>Uncertain</v>
      </c>
      <c r="W126" t="str">
        <f t="shared" si="5"/>
        <v>Bottom trawl</v>
      </c>
      <c r="X126" t="str">
        <f>VLOOKUP(A126,Codes!$AA$4:$AB$235,2,FALSE)</f>
        <v>Bottom trawl</v>
      </c>
      <c r="Y126" t="str">
        <f>VLOOKUP(A126,Codes!$U$4:$V$234,2,FALSE)</f>
        <v>None</v>
      </c>
      <c r="Z126" t="s">
        <v>965</v>
      </c>
    </row>
    <row r="127" spans="1:26" x14ac:dyDescent="0.2">
      <c r="A127" t="s">
        <v>248</v>
      </c>
      <c r="B127" t="str">
        <f>VLOOKUP(A127,Codes!$AJ$4:$AK$234,2,FALSE)</f>
        <v>N/A</v>
      </c>
      <c r="C127" t="str">
        <f>VLOOKUP(A127,Codes!$AF$4:$AG$235,2,FALSE)</f>
        <v>POLL3Ps</v>
      </c>
      <c r="D127" t="s">
        <v>6</v>
      </c>
      <c r="E127" t="s">
        <v>249</v>
      </c>
      <c r="F127" t="s">
        <v>250</v>
      </c>
      <c r="G127" t="str">
        <f>VLOOKUP(F127,Codes!$A$4:$B$92,2,FALSE)</f>
        <v>Gadiformes</v>
      </c>
      <c r="H127">
        <f>VLOOKUP(F127,Codes!$E$4:$F$92,2,FALSE)</f>
        <v>59</v>
      </c>
      <c r="I127">
        <f>VLOOKUP(F127,Codes!$I$4:$J$92,2,FALSE)</f>
        <v>4.3</v>
      </c>
      <c r="J127" t="s">
        <v>454</v>
      </c>
      <c r="K127">
        <v>600</v>
      </c>
      <c r="L127">
        <f>VLOOKUP(A127,Codes!$AN$4:$AO$232,2,FALSE)</f>
        <v>563051.65899999999</v>
      </c>
      <c r="M127">
        <v>0</v>
      </c>
      <c r="N127">
        <v>0</v>
      </c>
      <c r="O127">
        <f t="shared" si="3"/>
        <v>0</v>
      </c>
      <c r="P127">
        <v>0</v>
      </c>
      <c r="Q127">
        <v>0</v>
      </c>
      <c r="R127">
        <f t="shared" si="4"/>
        <v>0</v>
      </c>
      <c r="S127" t="s">
        <v>4</v>
      </c>
      <c r="T127" t="str">
        <f>VLOOKUP(S127,Codes!$M$4:$N$6,2,FALSE)</f>
        <v>Full</v>
      </c>
      <c r="U127" t="s">
        <v>5</v>
      </c>
      <c r="V127" t="str">
        <f>VLOOKUP(U127,Codes!$Q$4:$R$45,2,FALSE)</f>
        <v>Partial</v>
      </c>
      <c r="W127" t="str">
        <f t="shared" si="5"/>
        <v>Bycatch</v>
      </c>
      <c r="X127" t="str">
        <f>VLOOKUP(A127,Codes!$AA$4:$AB$235,2,FALSE)</f>
        <v>Bycatch</v>
      </c>
      <c r="Y127" t="str">
        <f>VLOOKUP(A127,Codes!$U$4:$V$234,2,FALSE)</f>
        <v>None</v>
      </c>
      <c r="Z127">
        <v>2017</v>
      </c>
    </row>
    <row r="128" spans="1:26" x14ac:dyDescent="0.2">
      <c r="A128" t="s">
        <v>251</v>
      </c>
      <c r="B128" t="str">
        <f>VLOOKUP(A128,Codes!$AJ$4:$AK$234,2,FALSE)</f>
        <v>Pollock - 4X5 (Western Component)</v>
      </c>
      <c r="C128" t="str">
        <f>VLOOKUP(A128,Codes!$AF$4:$AG$235,2,FALSE)</f>
        <v>POLL4VWX</v>
      </c>
      <c r="D128" t="s">
        <v>12</v>
      </c>
      <c r="E128" t="s">
        <v>249</v>
      </c>
      <c r="F128" t="s">
        <v>250</v>
      </c>
      <c r="G128" t="str">
        <f>VLOOKUP(F128,Codes!$A$4:$B$92,2,FALSE)</f>
        <v>Gadiformes</v>
      </c>
      <c r="H128">
        <f>VLOOKUP(F128,Codes!$E$4:$F$92,2,FALSE)</f>
        <v>59</v>
      </c>
      <c r="I128">
        <f>VLOOKUP(F128,Codes!$I$4:$J$92,2,FALSE)</f>
        <v>4.3</v>
      </c>
      <c r="J128" t="s">
        <v>11</v>
      </c>
      <c r="K128">
        <v>71</v>
      </c>
      <c r="L128">
        <f>VLOOKUP(A128,Codes!$AN$4:$AO$232,2,FALSE)</f>
        <v>66627.779699999999</v>
      </c>
      <c r="M128">
        <v>0</v>
      </c>
      <c r="N128">
        <v>1</v>
      </c>
      <c r="O128">
        <f t="shared" si="3"/>
        <v>1</v>
      </c>
      <c r="P128">
        <v>1</v>
      </c>
      <c r="Q128">
        <v>1</v>
      </c>
      <c r="R128">
        <f t="shared" si="4"/>
        <v>2</v>
      </c>
      <c r="S128" t="s">
        <v>5</v>
      </c>
      <c r="T128" t="str">
        <f>VLOOKUP(S128,Codes!$M$4:$N$6,2,FALSE)</f>
        <v>Partial</v>
      </c>
      <c r="U128" t="s">
        <v>51</v>
      </c>
      <c r="V128" t="str">
        <f>VLOOKUP(U128,Codes!$Q$4:$R$45,2,FALSE)</f>
        <v>Partial</v>
      </c>
      <c r="W128" t="str">
        <f t="shared" si="5"/>
        <v>Bottom trawl</v>
      </c>
      <c r="X128" t="str">
        <f>VLOOKUP(A128,Codes!$AA$4:$AB$235,2,FALSE)</f>
        <v>Bottom trawl</v>
      </c>
      <c r="Y128" t="str">
        <f>VLOOKUP(A128,Codes!$U$4:$V$234,2,FALSE)</f>
        <v>None</v>
      </c>
      <c r="Z128">
        <v>2011</v>
      </c>
    </row>
    <row r="129" spans="1:26" x14ac:dyDescent="0.2">
      <c r="A129" t="s">
        <v>252</v>
      </c>
      <c r="B129" t="str">
        <f>VLOOKUP(A129,Codes!$AJ$4:$AK$234,2,FALSE)</f>
        <v>Pollock - 4X5 (Western Component)</v>
      </c>
      <c r="C129" t="str">
        <f>VLOOKUP(A129,Codes!$AF$4:$AG$235,2,FALSE)</f>
        <v>POLL4VWX5</v>
      </c>
      <c r="D129" t="s">
        <v>6</v>
      </c>
      <c r="E129" t="s">
        <v>249</v>
      </c>
      <c r="F129" t="s">
        <v>250</v>
      </c>
      <c r="G129" t="str">
        <f>VLOOKUP(F129,Codes!$A$4:$B$92,2,FALSE)</f>
        <v>Gadiformes</v>
      </c>
      <c r="H129">
        <f>VLOOKUP(F129,Codes!$E$4:$F$92,2,FALSE)</f>
        <v>59</v>
      </c>
      <c r="I129">
        <f>VLOOKUP(F129,Codes!$I$4:$J$92,2,FALSE)</f>
        <v>4.3</v>
      </c>
      <c r="J129" t="s">
        <v>11</v>
      </c>
      <c r="K129">
        <v>3000</v>
      </c>
      <c r="L129">
        <f>VLOOKUP(A129,Codes!$AN$4:$AO$232,2,FALSE)</f>
        <v>2815258.3</v>
      </c>
      <c r="M129">
        <v>0</v>
      </c>
      <c r="N129">
        <v>0</v>
      </c>
      <c r="O129">
        <f t="shared" si="3"/>
        <v>0</v>
      </c>
      <c r="P129">
        <v>0</v>
      </c>
      <c r="Q129">
        <v>0</v>
      </c>
      <c r="R129">
        <f t="shared" si="4"/>
        <v>0</v>
      </c>
      <c r="S129" t="s">
        <v>5</v>
      </c>
      <c r="T129" t="str">
        <f>VLOOKUP(S129,Codes!$M$4:$N$6,2,FALSE)</f>
        <v>Partial</v>
      </c>
      <c r="U129" t="s">
        <v>51</v>
      </c>
      <c r="V129" t="str">
        <f>VLOOKUP(U129,Codes!$Q$4:$R$45,2,FALSE)</f>
        <v>Partial</v>
      </c>
      <c r="W129" t="str">
        <f t="shared" si="5"/>
        <v>Bottom trawl</v>
      </c>
      <c r="X129" t="str">
        <f>VLOOKUP(A129,Codes!$AA$4:$AB$235,2,FALSE)</f>
        <v>Bottom trawl</v>
      </c>
      <c r="Y129" t="str">
        <f>VLOOKUP(A129,Codes!$U$4:$V$234,2,FALSE)</f>
        <v>None</v>
      </c>
      <c r="Z129">
        <v>2011</v>
      </c>
    </row>
    <row r="130" spans="1:26" x14ac:dyDescent="0.2">
      <c r="A130" t="s">
        <v>253</v>
      </c>
      <c r="B130" t="str">
        <f>VLOOKUP(A130,Codes!$AJ$4:$AK$234,2,FALSE)</f>
        <v>Pacific Ocean Perch - PMFC 5DE-HS/DE/WHG</v>
      </c>
      <c r="C130" t="str">
        <f>VLOOKUP(A130,Codes!$AF$4:$AG$235,2,FALSE)</f>
        <v>N/A</v>
      </c>
      <c r="D130" t="s">
        <v>12</v>
      </c>
      <c r="E130" t="s">
        <v>254</v>
      </c>
      <c r="F130" t="s">
        <v>255</v>
      </c>
      <c r="G130" t="str">
        <f>VLOOKUP(F130,Codes!$A$4:$B$92,2,FALSE)</f>
        <v>Scorpaeniformes</v>
      </c>
      <c r="H130">
        <f>VLOOKUP(F130,Codes!$E$4:$F$92,2,FALSE)</f>
        <v>55</v>
      </c>
      <c r="I130">
        <f>VLOOKUP(F130,Codes!$I$4:$J$92,2,FALSE)</f>
        <v>3.5</v>
      </c>
      <c r="J130" t="s">
        <v>17</v>
      </c>
      <c r="K130">
        <v>584</v>
      </c>
      <c r="L130">
        <f>VLOOKUP(A130,Codes!$AN$4:$AO$232,2,FALSE)</f>
        <v>740425.89300000004</v>
      </c>
      <c r="M130">
        <v>0</v>
      </c>
      <c r="N130">
        <v>1</v>
      </c>
      <c r="O130">
        <f t="shared" ref="O130:O193" si="6">IF(OR(M130=1,N130=1),1,0)</f>
        <v>1</v>
      </c>
      <c r="P130">
        <v>1</v>
      </c>
      <c r="Q130">
        <v>1</v>
      </c>
      <c r="R130">
        <f t="shared" ref="R130:R193" si="7">SUM(P130:Q130)</f>
        <v>2</v>
      </c>
      <c r="S130" t="s">
        <v>4</v>
      </c>
      <c r="T130" t="str">
        <f>VLOOKUP(S130,Codes!$M$4:$N$6,2,FALSE)</f>
        <v>Full</v>
      </c>
      <c r="U130" t="s">
        <v>80</v>
      </c>
      <c r="V130" t="str">
        <f>VLOOKUP(U130,Codes!$Q$4:$R$45,2,FALSE)</f>
        <v>Full</v>
      </c>
      <c r="W130" t="str">
        <f t="shared" ref="W130:W193" si="8">IF(K130=0, "No Catch",X130)</f>
        <v>Bottom trawl</v>
      </c>
      <c r="X130" t="str">
        <f>VLOOKUP(A130,Codes!$AA$4:$AB$235,2,FALSE)</f>
        <v>Bottom trawl</v>
      </c>
      <c r="Y130" t="str">
        <f>VLOOKUP(A130,Codes!$U$4:$V$234,2,FALSE)</f>
        <v>None</v>
      </c>
      <c r="Z130">
        <v>2012</v>
      </c>
    </row>
    <row r="131" spans="1:26" x14ac:dyDescent="0.2">
      <c r="A131" t="s">
        <v>256</v>
      </c>
      <c r="B131" t="str">
        <f>VLOOKUP(A131,Codes!$AJ$4:$AK$234,2,FALSE)</f>
        <v>Pacific Ocean Perch - PMFC 5ABC-QCS</v>
      </c>
      <c r="C131" t="str">
        <f>VLOOKUP(A131,Codes!$AF$4:$AG$235,2,FALSE)</f>
        <v>PERCHQCI</v>
      </c>
      <c r="D131" t="s">
        <v>12</v>
      </c>
      <c r="E131" t="s">
        <v>254</v>
      </c>
      <c r="F131" t="s">
        <v>255</v>
      </c>
      <c r="G131" t="str">
        <f>VLOOKUP(F131,Codes!$A$4:$B$92,2,FALSE)</f>
        <v>Scorpaeniformes</v>
      </c>
      <c r="H131">
        <f>VLOOKUP(F131,Codes!$E$4:$F$92,2,FALSE)</f>
        <v>55</v>
      </c>
      <c r="I131">
        <f>VLOOKUP(F131,Codes!$I$4:$J$92,2,FALSE)</f>
        <v>3.5</v>
      </c>
      <c r="J131" t="s">
        <v>17</v>
      </c>
      <c r="K131">
        <v>2618</v>
      </c>
      <c r="L131">
        <f>VLOOKUP(A131,Codes!$AN$4:$AO$232,2,FALSE)</f>
        <v>3319237.99</v>
      </c>
      <c r="M131">
        <v>0</v>
      </c>
      <c r="N131">
        <v>1</v>
      </c>
      <c r="O131">
        <f t="shared" si="6"/>
        <v>1</v>
      </c>
      <c r="P131">
        <v>1</v>
      </c>
      <c r="Q131">
        <v>1</v>
      </c>
      <c r="R131">
        <f t="shared" si="7"/>
        <v>2</v>
      </c>
      <c r="S131" t="s">
        <v>4</v>
      </c>
      <c r="T131" t="str">
        <f>VLOOKUP(S131,Codes!$M$4:$N$6,2,FALSE)</f>
        <v>Full</v>
      </c>
      <c r="U131" t="s">
        <v>80</v>
      </c>
      <c r="V131" t="str">
        <f>VLOOKUP(U131,Codes!$Q$4:$R$45,2,FALSE)</f>
        <v>Full</v>
      </c>
      <c r="W131" t="str">
        <f t="shared" si="8"/>
        <v>Bottom trawl</v>
      </c>
      <c r="X131" t="str">
        <f>VLOOKUP(A131,Codes!$AA$4:$AB$235,2,FALSE)</f>
        <v>Bottom trawl</v>
      </c>
      <c r="Y131" t="str">
        <f>VLOOKUP(A131,Codes!$U$4:$V$234,2,FALSE)</f>
        <v>None</v>
      </c>
      <c r="Z131">
        <v>2017</v>
      </c>
    </row>
    <row r="132" spans="1:26" x14ac:dyDescent="0.2">
      <c r="A132" t="s">
        <v>257</v>
      </c>
      <c r="B132" t="str">
        <f>VLOOKUP(A132,Codes!$AJ$4:$AK$234,2,FALSE)</f>
        <v>Pacific Ocean Perch - PMFC 3CD-WCVI</v>
      </c>
      <c r="C132" t="str">
        <f>VLOOKUP(A132,Codes!$AF$4:$AG$235,2,FALSE)</f>
        <v>PERCHWCVANI</v>
      </c>
      <c r="D132" t="s">
        <v>12</v>
      </c>
      <c r="E132" t="s">
        <v>254</v>
      </c>
      <c r="F132" t="s">
        <v>255</v>
      </c>
      <c r="G132" t="str">
        <f>VLOOKUP(F132,Codes!$A$4:$B$92,2,FALSE)</f>
        <v>Scorpaeniformes</v>
      </c>
      <c r="H132">
        <f>VLOOKUP(F132,Codes!$E$4:$F$92,2,FALSE)</f>
        <v>55</v>
      </c>
      <c r="I132">
        <f>VLOOKUP(F132,Codes!$I$4:$J$92,2,FALSE)</f>
        <v>3.5</v>
      </c>
      <c r="J132" t="s">
        <v>17</v>
      </c>
      <c r="K132">
        <v>382</v>
      </c>
      <c r="L132">
        <f>VLOOKUP(A132,Codes!$AN$4:$AO$232,2,FALSE)</f>
        <v>484319.67599999998</v>
      </c>
      <c r="M132">
        <v>0</v>
      </c>
      <c r="N132">
        <v>1</v>
      </c>
      <c r="O132">
        <f t="shared" si="6"/>
        <v>1</v>
      </c>
      <c r="P132">
        <v>1</v>
      </c>
      <c r="Q132">
        <v>1</v>
      </c>
      <c r="R132">
        <f t="shared" si="7"/>
        <v>2</v>
      </c>
      <c r="S132" t="s">
        <v>4</v>
      </c>
      <c r="T132" t="str">
        <f>VLOOKUP(S132,Codes!$M$4:$N$6,2,FALSE)</f>
        <v>Full</v>
      </c>
      <c r="U132" t="s">
        <v>80</v>
      </c>
      <c r="V132" t="str">
        <f>VLOOKUP(U132,Codes!$Q$4:$R$45,2,FALSE)</f>
        <v>Full</v>
      </c>
      <c r="W132" t="str">
        <f t="shared" si="8"/>
        <v>Bottom trawl</v>
      </c>
      <c r="X132" t="str">
        <f>VLOOKUP(A132,Codes!$AA$4:$AB$235,2,FALSE)</f>
        <v>Bottom trawl</v>
      </c>
      <c r="Y132" t="str">
        <f>VLOOKUP(A132,Codes!$U$4:$V$234,2,FALSE)</f>
        <v>None</v>
      </c>
      <c r="Z132">
        <v>2012</v>
      </c>
    </row>
    <row r="133" spans="1:26" x14ac:dyDescent="0.2">
      <c r="A133" t="s">
        <v>258</v>
      </c>
      <c r="B133" t="str">
        <f>VLOOKUP(A133,Codes!$AJ$4:$AK$234,2,FALSE)</f>
        <v>N/A</v>
      </c>
      <c r="C133" t="str">
        <f>VLOOKUP(A133,Codes!$AF$4:$AG$235,2,FALSE)</f>
        <v>PORSHARATL</v>
      </c>
      <c r="D133" t="s">
        <v>6</v>
      </c>
      <c r="E133" t="s">
        <v>259</v>
      </c>
      <c r="F133" t="s">
        <v>260</v>
      </c>
      <c r="G133" t="str">
        <f>VLOOKUP(F133,Codes!$A$4:$B$92,2,FALSE)</f>
        <v>Elasmobranchii</v>
      </c>
      <c r="H133">
        <f>VLOOKUP(F133,Codes!$E$4:$F$92,2,FALSE)</f>
        <v>86</v>
      </c>
      <c r="I133">
        <f>VLOOKUP(F133,Codes!$I$4:$J$92,2,FALSE)</f>
        <v>4.5999999999999996</v>
      </c>
      <c r="J133" t="s">
        <v>11</v>
      </c>
      <c r="K133">
        <v>9</v>
      </c>
      <c r="L133">
        <f>VLOOKUP(A133,Codes!$AN$4:$AO$232,2,FALSE)</f>
        <v>293072.72700000001</v>
      </c>
      <c r="M133">
        <v>0</v>
      </c>
      <c r="N133">
        <v>1</v>
      </c>
      <c r="O133">
        <f t="shared" si="6"/>
        <v>1</v>
      </c>
      <c r="P133">
        <v>0</v>
      </c>
      <c r="Q133">
        <v>0</v>
      </c>
      <c r="R133">
        <f t="shared" si="7"/>
        <v>0</v>
      </c>
      <c r="S133" t="s">
        <v>6</v>
      </c>
      <c r="T133" t="str">
        <f>VLOOKUP(S133,Codes!$M$4:$N$6,2,FALSE)</f>
        <v>Uncertain</v>
      </c>
      <c r="U133" t="s">
        <v>6</v>
      </c>
      <c r="V133" t="str">
        <f>VLOOKUP(U133,Codes!$Q$4:$R$45,2,FALSE)</f>
        <v>Uncertain</v>
      </c>
      <c r="W133" t="str">
        <f t="shared" si="8"/>
        <v>Bycatch</v>
      </c>
      <c r="X133" t="str">
        <f>VLOOKUP(A133,Codes!$AA$4:$AB$235,2,FALSE)</f>
        <v>Bycatch</v>
      </c>
      <c r="Y133" t="str">
        <f>VLOOKUP(A133,Codes!$U$4:$V$234,2,FALSE)</f>
        <v>None</v>
      </c>
      <c r="Z133">
        <v>2014</v>
      </c>
    </row>
    <row r="134" spans="1:26" x14ac:dyDescent="0.2">
      <c r="A134" t="s">
        <v>261</v>
      </c>
      <c r="B134" t="str">
        <f>VLOOKUP(A134,Codes!$AJ$4:$AK$234,2,FALSE)</f>
        <v>Spot Prawn</v>
      </c>
      <c r="C134" t="str">
        <f>VLOOKUP(A134,Codes!$AF$4:$AG$235,2,FALSE)</f>
        <v>N/A</v>
      </c>
      <c r="D134" t="s">
        <v>12</v>
      </c>
      <c r="E134" t="s">
        <v>262</v>
      </c>
      <c r="F134" t="s">
        <v>263</v>
      </c>
      <c r="G134" t="str">
        <f>VLOOKUP(F134,Codes!$A$4:$B$92,2,FALSE)</f>
        <v>Crustacea</v>
      </c>
      <c r="H134">
        <f>VLOOKUP(F134,Codes!$E$4:$F$92,2,FALSE)</f>
        <v>10</v>
      </c>
      <c r="I134">
        <f>VLOOKUP(F134,Codes!$I$4:$J$92,2,FALSE)</f>
        <v>3.66</v>
      </c>
      <c r="J134" t="s">
        <v>17</v>
      </c>
      <c r="K134">
        <v>1898</v>
      </c>
      <c r="L134">
        <f>VLOOKUP(A134,Codes!$AN$4:$AO$232,2,FALSE)</f>
        <v>26552265.899999999</v>
      </c>
      <c r="M134">
        <v>0</v>
      </c>
      <c r="N134">
        <v>0</v>
      </c>
      <c r="O134">
        <f t="shared" si="6"/>
        <v>0</v>
      </c>
      <c r="P134">
        <v>0</v>
      </c>
      <c r="Q134">
        <v>0</v>
      </c>
      <c r="R134">
        <f t="shared" si="7"/>
        <v>0</v>
      </c>
      <c r="S134" t="s">
        <v>6</v>
      </c>
      <c r="T134" t="str">
        <f>VLOOKUP(S134,Codes!$M$4:$N$6,2,FALSE)</f>
        <v>Uncertain</v>
      </c>
      <c r="U134" t="s">
        <v>4</v>
      </c>
      <c r="V134" t="str">
        <f>VLOOKUP(U134,Codes!$Q$4:$R$45,2,FALSE)</f>
        <v>Full</v>
      </c>
      <c r="W134" t="str">
        <f t="shared" si="8"/>
        <v>Trap</v>
      </c>
      <c r="X134" t="str">
        <f>VLOOKUP(A134,Codes!$AA$4:$AB$235,2,FALSE)</f>
        <v>Trap</v>
      </c>
      <c r="Y134" t="str">
        <f>VLOOKUP(A134,Codes!$U$4:$V$234,2,FALSE)</f>
        <v>None</v>
      </c>
      <c r="Z134" t="s">
        <v>965</v>
      </c>
    </row>
    <row r="135" spans="1:26" x14ac:dyDescent="0.2">
      <c r="A135" t="s">
        <v>264</v>
      </c>
      <c r="B135" t="str">
        <f>VLOOKUP(A135,Codes!$AJ$4:$AK$234,2,FALSE)</f>
        <v>Quillback Rockfish – Inside</v>
      </c>
      <c r="C135" t="str">
        <f>VLOOKUP(A135,Codes!$AF$4:$AG$235,2,FALSE)</f>
        <v>QROCKPCOASTIN</v>
      </c>
      <c r="D135" t="s">
        <v>8</v>
      </c>
      <c r="E135" t="s">
        <v>265</v>
      </c>
      <c r="F135" t="s">
        <v>266</v>
      </c>
      <c r="G135" t="str">
        <f>VLOOKUP(F135,Codes!$A$4:$B$92,2,FALSE)</f>
        <v>Scorpaeniformes</v>
      </c>
      <c r="H135">
        <f>VLOOKUP(F135,Codes!$E$4:$F$92,2,FALSE)</f>
        <v>64</v>
      </c>
      <c r="I135">
        <f>VLOOKUP(F135,Codes!$I$4:$J$92,2,FALSE)</f>
        <v>3.8</v>
      </c>
      <c r="J135" t="s">
        <v>17</v>
      </c>
      <c r="K135">
        <v>33.9</v>
      </c>
      <c r="L135">
        <f>VLOOKUP(A135,Codes!$AN$4:$AO$232,2,FALSE)</f>
        <v>42980.2016</v>
      </c>
      <c r="M135">
        <v>0</v>
      </c>
      <c r="N135">
        <v>1</v>
      </c>
      <c r="O135">
        <f t="shared" si="6"/>
        <v>1</v>
      </c>
      <c r="P135">
        <v>1</v>
      </c>
      <c r="Q135">
        <v>1</v>
      </c>
      <c r="R135">
        <f t="shared" si="7"/>
        <v>2</v>
      </c>
      <c r="S135" t="s">
        <v>4</v>
      </c>
      <c r="T135" t="str">
        <f>VLOOKUP(S135,Codes!$M$4:$N$6,2,FALSE)</f>
        <v>Full</v>
      </c>
      <c r="U135" t="s">
        <v>80</v>
      </c>
      <c r="V135" t="str">
        <f>VLOOKUP(U135,Codes!$Q$4:$R$45,2,FALSE)</f>
        <v>Full</v>
      </c>
      <c r="W135" t="str">
        <f t="shared" si="8"/>
        <v>Bottom longline</v>
      </c>
      <c r="X135" t="str">
        <f>VLOOKUP(A135,Codes!$AA$4:$AB$235,2,FALSE)</f>
        <v>Bottom longline</v>
      </c>
      <c r="Y135" t="str">
        <f>VLOOKUP(A135,Codes!$U$4:$V$234,2,FALSE)</f>
        <v>None</v>
      </c>
      <c r="Z135">
        <v>2010</v>
      </c>
    </row>
    <row r="136" spans="1:26" x14ac:dyDescent="0.2">
      <c r="A136" t="s">
        <v>267</v>
      </c>
      <c r="B136" t="str">
        <f>VLOOKUP(A136,Codes!$AJ$4:$AK$234,2,FALSE)</f>
        <v>Quillback Rockfish – Outside</v>
      </c>
      <c r="C136" t="str">
        <f>VLOOKUP(A136,Codes!$AF$4:$AG$235,2,FALSE)</f>
        <v>QROCKPCOASTOUT</v>
      </c>
      <c r="D136" t="s">
        <v>8</v>
      </c>
      <c r="E136" t="s">
        <v>265</v>
      </c>
      <c r="F136" t="s">
        <v>266</v>
      </c>
      <c r="G136" t="str">
        <f>VLOOKUP(F136,Codes!$A$4:$B$92,2,FALSE)</f>
        <v>Scorpaeniformes</v>
      </c>
      <c r="H136">
        <f>VLOOKUP(F136,Codes!$E$4:$F$92,2,FALSE)</f>
        <v>64</v>
      </c>
      <c r="I136">
        <f>VLOOKUP(F136,Codes!$I$4:$J$92,2,FALSE)</f>
        <v>3.8</v>
      </c>
      <c r="J136" t="s">
        <v>17</v>
      </c>
      <c r="K136">
        <v>158.6</v>
      </c>
      <c r="L136">
        <f>VLOOKUP(A136,Codes!$AN$4:$AO$232,2,FALSE)</f>
        <v>201081.41500000001</v>
      </c>
      <c r="M136">
        <v>0</v>
      </c>
      <c r="N136">
        <v>1</v>
      </c>
      <c r="O136">
        <f t="shared" si="6"/>
        <v>1</v>
      </c>
      <c r="P136">
        <v>1</v>
      </c>
      <c r="Q136">
        <v>1</v>
      </c>
      <c r="R136">
        <f t="shared" si="7"/>
        <v>2</v>
      </c>
      <c r="S136" t="s">
        <v>4</v>
      </c>
      <c r="T136" t="str">
        <f>VLOOKUP(S136,Codes!$M$4:$N$6,2,FALSE)</f>
        <v>Full</v>
      </c>
      <c r="U136" t="s">
        <v>80</v>
      </c>
      <c r="V136" t="str">
        <f>VLOOKUP(U136,Codes!$Q$4:$R$45,2,FALSE)</f>
        <v>Full</v>
      </c>
      <c r="W136" t="str">
        <f t="shared" si="8"/>
        <v>Bottom longline</v>
      </c>
      <c r="X136" t="str">
        <f>VLOOKUP(A136,Codes!$AA$4:$AB$235,2,FALSE)</f>
        <v>Bottom longline</v>
      </c>
      <c r="Y136" t="str">
        <f>VLOOKUP(A136,Codes!$U$4:$V$234,2,FALSE)</f>
        <v>None</v>
      </c>
      <c r="Z136">
        <v>2010</v>
      </c>
    </row>
    <row r="137" spans="1:26" x14ac:dyDescent="0.2">
      <c r="A137" t="s">
        <v>268</v>
      </c>
      <c r="B137" t="str">
        <f>VLOOKUP(A137,Codes!$AJ$4:$AK$234,2,FALSE)</f>
        <v>Redfish - 3LN</v>
      </c>
      <c r="C137" t="str">
        <f>VLOOKUP(A137,Codes!$AF$4:$AG$235,2,FALSE)</f>
        <v>REDFISHSPP3LN</v>
      </c>
      <c r="D137" t="s">
        <v>12</v>
      </c>
      <c r="E137" t="s">
        <v>1</v>
      </c>
      <c r="F137" t="s">
        <v>269</v>
      </c>
      <c r="G137" t="str">
        <f>VLOOKUP(F137,Codes!$A$4:$B$92,2,FALSE)</f>
        <v>Scorpaeniformes</v>
      </c>
      <c r="H137">
        <f>VLOOKUP(F137,Codes!$E$4:$F$92,2,FALSE)</f>
        <v>76.5</v>
      </c>
      <c r="I137">
        <f>VLOOKUP(F137,Codes!$I$4:$J$92,2,FALSE)</f>
        <v>4.1500000000000004</v>
      </c>
      <c r="J137" t="s">
        <v>454</v>
      </c>
      <c r="K137">
        <v>11100</v>
      </c>
      <c r="L137">
        <f>VLOOKUP(A137,Codes!$AN$4:$AO$232,2,FALSE)</f>
        <v>22783270.100000001</v>
      </c>
      <c r="M137">
        <v>0</v>
      </c>
      <c r="N137">
        <v>0</v>
      </c>
      <c r="O137">
        <f t="shared" si="6"/>
        <v>0</v>
      </c>
      <c r="P137">
        <v>1</v>
      </c>
      <c r="Q137">
        <v>0</v>
      </c>
      <c r="R137">
        <f t="shared" si="7"/>
        <v>1</v>
      </c>
      <c r="S137" t="s">
        <v>4</v>
      </c>
      <c r="T137" t="str">
        <f>VLOOKUP(S137,Codes!$M$4:$N$6,2,FALSE)</f>
        <v>Full</v>
      </c>
      <c r="U137" t="s">
        <v>9</v>
      </c>
      <c r="V137" t="str">
        <f>VLOOKUP(U137,Codes!$Q$4:$R$45,2,FALSE)</f>
        <v>Partial</v>
      </c>
      <c r="W137" t="str">
        <f t="shared" si="8"/>
        <v>Bottom trawl</v>
      </c>
      <c r="X137" t="str">
        <f>VLOOKUP(A137,Codes!$AA$4:$AB$235,2,FALSE)</f>
        <v>Bottom trawl</v>
      </c>
      <c r="Y137" t="str">
        <f>VLOOKUP(A137,Codes!$U$4:$V$234,2,FALSE)</f>
        <v>Certified</v>
      </c>
      <c r="Z137">
        <v>2020</v>
      </c>
    </row>
    <row r="138" spans="1:26" x14ac:dyDescent="0.2">
      <c r="A138" t="s">
        <v>270</v>
      </c>
      <c r="B138" t="str">
        <f>VLOOKUP(A138,Codes!$AJ$4:$AK$234,2,FALSE)</f>
        <v>Redfish - 3O</v>
      </c>
      <c r="C138" t="str">
        <f>VLOOKUP(A138,Codes!$AF$4:$AG$235,2,FALSE)</f>
        <v>N/A</v>
      </c>
      <c r="D138" t="s">
        <v>6</v>
      </c>
      <c r="E138" t="s">
        <v>1</v>
      </c>
      <c r="F138" t="s">
        <v>269</v>
      </c>
      <c r="G138" t="str">
        <f>VLOOKUP(F138,Codes!$A$4:$B$92,2,FALSE)</f>
        <v>Scorpaeniformes</v>
      </c>
      <c r="H138">
        <f>VLOOKUP(F138,Codes!$E$4:$F$92,2,FALSE)</f>
        <v>76.5</v>
      </c>
      <c r="I138">
        <f>VLOOKUP(F138,Codes!$I$4:$J$92,2,FALSE)</f>
        <v>4.1500000000000004</v>
      </c>
      <c r="J138" t="s">
        <v>454</v>
      </c>
      <c r="K138">
        <v>2190</v>
      </c>
      <c r="L138">
        <f>VLOOKUP(A138,Codes!$AN$4:$AO$232,2,FALSE)</f>
        <v>2303501.9</v>
      </c>
      <c r="M138">
        <v>0</v>
      </c>
      <c r="N138">
        <v>1</v>
      </c>
      <c r="O138">
        <f t="shared" si="6"/>
        <v>1</v>
      </c>
      <c r="P138">
        <v>0</v>
      </c>
      <c r="Q138">
        <v>0</v>
      </c>
      <c r="R138">
        <f t="shared" si="7"/>
        <v>0</v>
      </c>
      <c r="S138" t="s">
        <v>4</v>
      </c>
      <c r="T138" t="str">
        <f>VLOOKUP(S138,Codes!$M$4:$N$6,2,FALSE)</f>
        <v>Full</v>
      </c>
      <c r="U138" t="s">
        <v>51</v>
      </c>
      <c r="V138" t="str">
        <f>VLOOKUP(U138,Codes!$Q$4:$R$45,2,FALSE)</f>
        <v>Partial</v>
      </c>
      <c r="W138" t="str">
        <f t="shared" si="8"/>
        <v>Bottom trawl</v>
      </c>
      <c r="X138" t="str">
        <f>VLOOKUP(A138,Codes!$AA$4:$AB$235,2,FALSE)</f>
        <v>Bottom trawl</v>
      </c>
      <c r="Y138" t="str">
        <f>VLOOKUP(A138,Codes!$U$4:$V$234,2,FALSE)</f>
        <v>None</v>
      </c>
      <c r="Z138">
        <v>2021</v>
      </c>
    </row>
    <row r="139" spans="1:26" x14ac:dyDescent="0.2">
      <c r="A139" t="s">
        <v>271</v>
      </c>
      <c r="B139" t="str">
        <f>VLOOKUP(A139,Codes!$AJ$4:$AK$234,2,FALSE)</f>
        <v>N/A</v>
      </c>
      <c r="C139" t="str">
        <f>VLOOKUP(A139,Codes!$AF$4:$AG$235,2,FALSE)</f>
        <v>N/A</v>
      </c>
      <c r="D139" t="s">
        <v>6</v>
      </c>
      <c r="E139" t="s">
        <v>272</v>
      </c>
      <c r="F139" t="s">
        <v>273</v>
      </c>
      <c r="G139" t="str">
        <f>VLOOKUP(F139,Codes!$A$4:$B$92,2,FALSE)</f>
        <v>Scorpaeniformes</v>
      </c>
      <c r="H139">
        <f>VLOOKUP(F139,Codes!$E$4:$F$92,2,FALSE)</f>
        <v>54</v>
      </c>
      <c r="I139">
        <f>VLOOKUP(F139,Codes!$I$4:$J$92,2,FALSE)</f>
        <v>3.8</v>
      </c>
      <c r="J139" t="s">
        <v>17</v>
      </c>
      <c r="K139">
        <v>163</v>
      </c>
      <c r="L139">
        <f>VLOOKUP(A139,Codes!$AN$4:$AO$232,2,FALSE)</f>
        <v>206659.967</v>
      </c>
      <c r="M139">
        <v>0</v>
      </c>
      <c r="N139">
        <v>1</v>
      </c>
      <c r="O139">
        <f t="shared" si="6"/>
        <v>1</v>
      </c>
      <c r="P139">
        <v>0</v>
      </c>
      <c r="Q139">
        <v>0</v>
      </c>
      <c r="R139">
        <f t="shared" si="7"/>
        <v>0</v>
      </c>
      <c r="S139" t="s">
        <v>4</v>
      </c>
      <c r="T139" t="str">
        <f>VLOOKUP(S139,Codes!$M$4:$N$6,2,FALSE)</f>
        <v>Full</v>
      </c>
      <c r="U139" t="s">
        <v>80</v>
      </c>
      <c r="V139" t="str">
        <f>VLOOKUP(U139,Codes!$Q$4:$R$45,2,FALSE)</f>
        <v>Full</v>
      </c>
      <c r="W139" t="str">
        <f t="shared" si="8"/>
        <v>Bottom trawl</v>
      </c>
      <c r="X139" t="str">
        <f>VLOOKUP(A139,Codes!$AA$4:$AB$235,2,FALSE)</f>
        <v>Bottom trawl</v>
      </c>
      <c r="Y139" t="str">
        <f>VLOOKUP(A139,Codes!$U$4:$V$234,2,FALSE)</f>
        <v>None</v>
      </c>
      <c r="Z139">
        <v>2014</v>
      </c>
    </row>
    <row r="140" spans="1:26" x14ac:dyDescent="0.2">
      <c r="A140" t="s">
        <v>274</v>
      </c>
      <c r="B140" t="str">
        <f>VLOOKUP(A140,Codes!$AJ$4:$AK$234,2,FALSE)</f>
        <v>N/A</v>
      </c>
      <c r="C140" t="str">
        <f>VLOOKUP(A140,Codes!$AF$4:$AG$235,2,FALSE)</f>
        <v>RSROCKBCWS</v>
      </c>
      <c r="D140" t="s">
        <v>12</v>
      </c>
      <c r="E140" t="s">
        <v>275</v>
      </c>
      <c r="F140" t="s">
        <v>276</v>
      </c>
      <c r="G140" t="str">
        <f>VLOOKUP(F140,Codes!$A$4:$B$92,2,FALSE)</f>
        <v>Scorpaeniformes</v>
      </c>
      <c r="H140">
        <f>VLOOKUP(F140,Codes!$E$4:$F$92,2,FALSE)</f>
        <v>58</v>
      </c>
      <c r="I140">
        <f>VLOOKUP(F140,Codes!$I$4:$J$92,2,FALSE)</f>
        <v>3.8</v>
      </c>
      <c r="J140" t="s">
        <v>17</v>
      </c>
      <c r="K140">
        <v>732</v>
      </c>
      <c r="L140">
        <f>VLOOKUP(A140,Codes!$AN$4:$AO$232,2,FALSE)</f>
        <v>928068.071</v>
      </c>
      <c r="M140">
        <v>0</v>
      </c>
      <c r="N140">
        <v>1</v>
      </c>
      <c r="O140">
        <f t="shared" si="6"/>
        <v>1</v>
      </c>
      <c r="P140">
        <v>1</v>
      </c>
      <c r="Q140">
        <v>1</v>
      </c>
      <c r="R140">
        <f t="shared" si="7"/>
        <v>2</v>
      </c>
      <c r="S140" t="s">
        <v>4</v>
      </c>
      <c r="T140" t="str">
        <f>VLOOKUP(S140,Codes!$M$4:$N$6,2,FALSE)</f>
        <v>Full</v>
      </c>
      <c r="U140" t="s">
        <v>80</v>
      </c>
      <c r="V140" t="str">
        <f>VLOOKUP(U140,Codes!$Q$4:$R$45,2,FALSE)</f>
        <v>Full</v>
      </c>
      <c r="W140" t="str">
        <f t="shared" si="8"/>
        <v>Bottom trawl</v>
      </c>
      <c r="X140" t="str">
        <f>VLOOKUP(A140,Codes!$AA$4:$AB$235,2,FALSE)</f>
        <v>Bottom trawl</v>
      </c>
      <c r="Y140" t="str">
        <f>VLOOKUP(A140,Codes!$U$4:$V$234,2,FALSE)</f>
        <v>None</v>
      </c>
      <c r="Z140">
        <v>2018</v>
      </c>
    </row>
    <row r="141" spans="1:26" x14ac:dyDescent="0.2">
      <c r="A141" t="s">
        <v>277</v>
      </c>
      <c r="B141" t="str">
        <f>VLOOKUP(A141,Codes!$AJ$4:$AK$234,2,FALSE)</f>
        <v>N/A</v>
      </c>
      <c r="C141" t="str">
        <f>VLOOKUP(A141,Codes!$AF$4:$AG$235,2,FALSE)</f>
        <v>RSROCKBCWN</v>
      </c>
      <c r="D141" t="s">
        <v>12</v>
      </c>
      <c r="E141" t="s">
        <v>275</v>
      </c>
      <c r="F141" t="s">
        <v>276</v>
      </c>
      <c r="G141" t="str">
        <f>VLOOKUP(F141,Codes!$A$4:$B$92,2,FALSE)</f>
        <v>Scorpaeniformes</v>
      </c>
      <c r="H141">
        <f>VLOOKUP(F141,Codes!$E$4:$F$92,2,FALSE)</f>
        <v>58</v>
      </c>
      <c r="I141">
        <f>VLOOKUP(F141,Codes!$I$4:$J$92,2,FALSE)</f>
        <v>3.8</v>
      </c>
      <c r="J141" t="s">
        <v>17</v>
      </c>
      <c r="K141">
        <v>109</v>
      </c>
      <c r="L141">
        <f>VLOOKUP(A141,Codes!$AN$4:$AO$232,2,FALSE)</f>
        <v>138195.929</v>
      </c>
      <c r="M141">
        <v>0</v>
      </c>
      <c r="N141">
        <v>1</v>
      </c>
      <c r="O141">
        <f t="shared" si="6"/>
        <v>1</v>
      </c>
      <c r="P141">
        <v>1</v>
      </c>
      <c r="Q141">
        <v>1</v>
      </c>
      <c r="R141">
        <f t="shared" si="7"/>
        <v>2</v>
      </c>
      <c r="S141" t="s">
        <v>4</v>
      </c>
      <c r="T141" t="str">
        <f>VLOOKUP(S141,Codes!$M$4:$N$6,2,FALSE)</f>
        <v>Full</v>
      </c>
      <c r="U141" t="s">
        <v>80</v>
      </c>
      <c r="V141" t="str">
        <f>VLOOKUP(U141,Codes!$Q$4:$R$45,2,FALSE)</f>
        <v>Full</v>
      </c>
      <c r="W141" t="str">
        <f t="shared" si="8"/>
        <v>Bottom trawl</v>
      </c>
      <c r="X141" t="str">
        <f>VLOOKUP(A141,Codes!$AA$4:$AB$235,2,FALSE)</f>
        <v>Bottom trawl</v>
      </c>
      <c r="Y141" t="str">
        <f>VLOOKUP(A141,Codes!$U$4:$V$234,2,FALSE)</f>
        <v>None</v>
      </c>
      <c r="Z141">
        <v>2018</v>
      </c>
    </row>
    <row r="142" spans="1:26" x14ac:dyDescent="0.2">
      <c r="A142" t="s">
        <v>278</v>
      </c>
      <c r="B142" t="str">
        <f>VLOOKUP(A142,Codes!$AJ$4:$AK$234,2,FALSE)</f>
        <v>Red Sea Urchin</v>
      </c>
      <c r="C142" t="str">
        <f>VLOOKUP(A142,Codes!$AF$4:$AG$235,2,FALSE)</f>
        <v>N/A</v>
      </c>
      <c r="D142" t="s">
        <v>12</v>
      </c>
      <c r="E142" t="s">
        <v>131</v>
      </c>
      <c r="F142" t="s">
        <v>279</v>
      </c>
      <c r="G142" t="str">
        <f>VLOOKUP(F142,Codes!$A$4:$B$92,2,FALSE)</f>
        <v>Echinodermata</v>
      </c>
      <c r="H142">
        <f>VLOOKUP(F142,Codes!$E$4:$F$92,2,FALSE)</f>
        <v>10</v>
      </c>
      <c r="I142">
        <f>VLOOKUP(F142,Codes!$I$4:$J$92,2,FALSE)</f>
        <v>2</v>
      </c>
      <c r="J142" t="s">
        <v>17</v>
      </c>
      <c r="K142">
        <v>3256</v>
      </c>
      <c r="L142">
        <f>VLOOKUP(A142,Codes!$AN$4:$AO$232,2,FALSE)</f>
        <v>8518222.2200000007</v>
      </c>
      <c r="M142">
        <v>0</v>
      </c>
      <c r="N142">
        <v>0</v>
      </c>
      <c r="O142">
        <f t="shared" si="6"/>
        <v>0</v>
      </c>
      <c r="P142">
        <v>1</v>
      </c>
      <c r="Q142">
        <v>1</v>
      </c>
      <c r="R142">
        <f t="shared" si="7"/>
        <v>2</v>
      </c>
      <c r="S142" t="s">
        <v>5</v>
      </c>
      <c r="T142" t="str">
        <f>VLOOKUP(S142,Codes!$M$4:$N$6,2,FALSE)</f>
        <v>Partial</v>
      </c>
      <c r="U142" t="s">
        <v>6</v>
      </c>
      <c r="V142" t="str">
        <f>VLOOKUP(U142,Codes!$Q$4:$R$45,2,FALSE)</f>
        <v>Uncertain</v>
      </c>
      <c r="W142" t="str">
        <f t="shared" si="8"/>
        <v>Hand</v>
      </c>
      <c r="X142" t="str">
        <f>VLOOKUP(A142,Codes!$AA$4:$AB$235,2,FALSE)</f>
        <v>Hand</v>
      </c>
      <c r="Y142" t="str">
        <f>VLOOKUP(A142,Codes!$U$4:$V$234,2,FALSE)</f>
        <v>None</v>
      </c>
      <c r="Z142">
        <v>2016</v>
      </c>
    </row>
    <row r="143" spans="1:26" x14ac:dyDescent="0.2">
      <c r="A143" t="s">
        <v>280</v>
      </c>
      <c r="B143" t="str">
        <f>VLOOKUP(A143,Codes!$AJ$4:$AK$234,2,FALSE)</f>
        <v>N/A</v>
      </c>
      <c r="C143" t="str">
        <f>VLOOKUP(A143,Codes!$AF$4:$AG$235,2,FALSE)</f>
        <v>N/A</v>
      </c>
      <c r="D143" t="s">
        <v>6</v>
      </c>
      <c r="E143" t="s">
        <v>281</v>
      </c>
      <c r="F143" t="s">
        <v>282</v>
      </c>
      <c r="G143" t="str">
        <f>VLOOKUP(F143,Codes!$A$4:$B$92,2,FALSE)</f>
        <v>Crustacea</v>
      </c>
      <c r="H143">
        <f>VLOOKUP(F143,Codes!$E$4:$F$92,2,FALSE)</f>
        <v>10</v>
      </c>
      <c r="I143">
        <f>VLOOKUP(F143,Codes!$I$4:$J$92,2,FALSE)</f>
        <v>3.64</v>
      </c>
      <c r="J143" t="s">
        <v>454</v>
      </c>
      <c r="K143">
        <v>0</v>
      </c>
      <c r="L143">
        <f>VLOOKUP(A143,Codes!$AN$4:$AO$232,2,FALSE)</f>
        <v>0</v>
      </c>
      <c r="M143">
        <v>0</v>
      </c>
      <c r="N143">
        <v>0</v>
      </c>
      <c r="O143">
        <f t="shared" si="6"/>
        <v>0</v>
      </c>
      <c r="P143">
        <v>0</v>
      </c>
      <c r="Q143">
        <v>0</v>
      </c>
      <c r="R143">
        <f t="shared" si="7"/>
        <v>0</v>
      </c>
      <c r="S143" t="s">
        <v>5</v>
      </c>
      <c r="T143" t="str">
        <f>VLOOKUP(S143,Codes!$M$4:$N$6,2,FALSE)</f>
        <v>Partial</v>
      </c>
      <c r="U143" t="s">
        <v>6</v>
      </c>
      <c r="V143" t="str">
        <f>VLOOKUP(U143,Codes!$Q$4:$R$45,2,FALSE)</f>
        <v>Uncertain</v>
      </c>
      <c r="W143" t="str">
        <f t="shared" si="8"/>
        <v>No Catch</v>
      </c>
      <c r="X143" t="str">
        <f>VLOOKUP(A143,Codes!$AA$4:$AB$235,2,FALSE)</f>
        <v>Trap</v>
      </c>
      <c r="Y143" t="str">
        <f>VLOOKUP(A143,Codes!$U$4:$V$234,2,FALSE)</f>
        <v>None</v>
      </c>
      <c r="Z143" t="s">
        <v>965</v>
      </c>
    </row>
    <row r="144" spans="1:26" x14ac:dyDescent="0.2">
      <c r="A144" t="s">
        <v>283</v>
      </c>
      <c r="B144" t="str">
        <f>VLOOKUP(A144,Codes!$AJ$4:$AK$234,2,FALSE)</f>
        <v>Rock Crab - LFA 23, 24, 25, 26A</v>
      </c>
      <c r="C144" t="str">
        <f>VLOOKUP(A144,Codes!$AF$4:$AG$235,2,FALSE)</f>
        <v>ROCKCRABLFA23-26</v>
      </c>
      <c r="D144" t="s">
        <v>6</v>
      </c>
      <c r="E144" t="s">
        <v>284</v>
      </c>
      <c r="F144" t="s">
        <v>285</v>
      </c>
      <c r="G144" t="str">
        <f>VLOOKUP(F144,Codes!$A$4:$B$92,2,FALSE)</f>
        <v>Crustacea</v>
      </c>
      <c r="H144">
        <f>VLOOKUP(F144,Codes!$E$4:$F$92,2,FALSE)</f>
        <v>10</v>
      </c>
      <c r="I144">
        <f>VLOOKUP(F144,Codes!$I$4:$J$92,2,FALSE)</f>
        <v>3.29</v>
      </c>
      <c r="J144" t="s">
        <v>25</v>
      </c>
      <c r="K144">
        <v>3007</v>
      </c>
      <c r="L144">
        <f>VLOOKUP(A144,Codes!$AN$4:$AO$232,2,FALSE)</f>
        <v>4109176.65</v>
      </c>
      <c r="M144">
        <v>0</v>
      </c>
      <c r="N144">
        <v>0</v>
      </c>
      <c r="O144">
        <f t="shared" si="6"/>
        <v>0</v>
      </c>
      <c r="P144">
        <v>0</v>
      </c>
      <c r="Q144">
        <v>0</v>
      </c>
      <c r="R144">
        <f t="shared" si="7"/>
        <v>0</v>
      </c>
      <c r="S144" t="s">
        <v>4</v>
      </c>
      <c r="T144" t="str">
        <f>VLOOKUP(S144,Codes!$M$4:$N$6,2,FALSE)</f>
        <v>Full</v>
      </c>
      <c r="U144" t="s">
        <v>6</v>
      </c>
      <c r="V144" t="str">
        <f>VLOOKUP(U144,Codes!$Q$4:$R$45,2,FALSE)</f>
        <v>Uncertain</v>
      </c>
      <c r="W144" t="str">
        <f t="shared" si="8"/>
        <v>Trap</v>
      </c>
      <c r="X144" t="str">
        <f>VLOOKUP(A144,Codes!$AA$4:$AB$235,2,FALSE)</f>
        <v>Trap</v>
      </c>
      <c r="Y144" t="str">
        <f>VLOOKUP(A144,Codes!$U$4:$V$234,2,FALSE)</f>
        <v>None</v>
      </c>
      <c r="Z144">
        <v>2011</v>
      </c>
    </row>
    <row r="145" spans="1:26" x14ac:dyDescent="0.2">
      <c r="A145" t="s">
        <v>286</v>
      </c>
      <c r="B145" t="str">
        <f>VLOOKUP(A145,Codes!$AJ$4:$AK$234,2,FALSE)</f>
        <v>N/A</v>
      </c>
      <c r="C145" t="str">
        <f>VLOOKUP(A145,Codes!$AF$4:$AG$235,2,FALSE)</f>
        <v>ROCKCRABQCW</v>
      </c>
      <c r="D145" t="s">
        <v>6</v>
      </c>
      <c r="E145" t="s">
        <v>284</v>
      </c>
      <c r="F145" t="s">
        <v>285</v>
      </c>
      <c r="G145" t="str">
        <f>VLOOKUP(F145,Codes!$A$4:$B$92,2,FALSE)</f>
        <v>Crustacea</v>
      </c>
      <c r="H145">
        <f>VLOOKUP(F145,Codes!$E$4:$F$92,2,FALSE)</f>
        <v>10</v>
      </c>
      <c r="I145">
        <f>VLOOKUP(F145,Codes!$I$4:$J$92,2,FALSE)</f>
        <v>3.29</v>
      </c>
      <c r="J145" t="s">
        <v>56</v>
      </c>
      <c r="K145">
        <v>923</v>
      </c>
      <c r="L145">
        <f>VLOOKUP(A145,Codes!$AN$4:$AO$232,2,FALSE)</f>
        <v>1261313.6200000001</v>
      </c>
      <c r="M145">
        <v>0</v>
      </c>
      <c r="N145">
        <v>0</v>
      </c>
      <c r="O145">
        <f t="shared" si="6"/>
        <v>0</v>
      </c>
      <c r="P145">
        <v>0</v>
      </c>
      <c r="Q145">
        <v>0</v>
      </c>
      <c r="R145">
        <f t="shared" si="7"/>
        <v>0</v>
      </c>
      <c r="S145" t="s">
        <v>5</v>
      </c>
      <c r="T145" t="str">
        <f>VLOOKUP(S145,Codes!$M$4:$N$6,2,FALSE)</f>
        <v>Partial</v>
      </c>
      <c r="U145" t="s">
        <v>6</v>
      </c>
      <c r="V145" t="str">
        <f>VLOOKUP(U145,Codes!$Q$4:$R$45,2,FALSE)</f>
        <v>Uncertain</v>
      </c>
      <c r="W145" t="str">
        <f t="shared" si="8"/>
        <v>Trap</v>
      </c>
      <c r="X145" t="str">
        <f>VLOOKUP(A145,Codes!$AA$4:$AB$235,2,FALSE)</f>
        <v>Trap</v>
      </c>
      <c r="Y145" t="str">
        <f>VLOOKUP(A145,Codes!$U$4:$V$234,2,FALSE)</f>
        <v>None</v>
      </c>
      <c r="Z145">
        <v>2017</v>
      </c>
    </row>
    <row r="146" spans="1:26" x14ac:dyDescent="0.2">
      <c r="A146" t="s">
        <v>287</v>
      </c>
      <c r="B146" t="str">
        <f>VLOOKUP(A146,Codes!$AJ$4:$AK$234,2,FALSE)</f>
        <v>Rougheye Rockfish</v>
      </c>
      <c r="C146" t="str">
        <f>VLOOKUP(A146,Codes!$AF$4:$AG$235,2,FALSE)</f>
        <v>N/A</v>
      </c>
      <c r="D146" t="s">
        <v>12</v>
      </c>
      <c r="E146" t="s">
        <v>288</v>
      </c>
      <c r="F146" t="s">
        <v>289</v>
      </c>
      <c r="G146" t="str">
        <f>VLOOKUP(F146,Codes!$A$4:$B$92,2,FALSE)</f>
        <v>Scorpaeniformes</v>
      </c>
      <c r="H146">
        <f>VLOOKUP(F146,Codes!$E$4:$F$92,2,FALSE)</f>
        <v>74</v>
      </c>
      <c r="I146">
        <f>VLOOKUP(F146,Codes!$I$4:$J$92,2,FALSE)</f>
        <v>3.5</v>
      </c>
      <c r="J146" t="s">
        <v>17</v>
      </c>
      <c r="K146">
        <v>900</v>
      </c>
      <c r="L146">
        <f>VLOOKUP(A146,Codes!$AN$4:$AO$232,2,FALSE)</f>
        <v>1141067.3</v>
      </c>
      <c r="M146">
        <v>0</v>
      </c>
      <c r="N146">
        <v>1</v>
      </c>
      <c r="O146">
        <f t="shared" si="6"/>
        <v>1</v>
      </c>
      <c r="P146">
        <v>1</v>
      </c>
      <c r="Q146">
        <v>1</v>
      </c>
      <c r="R146">
        <f t="shared" si="7"/>
        <v>2</v>
      </c>
      <c r="S146" t="s">
        <v>4</v>
      </c>
      <c r="T146" t="str">
        <f>VLOOKUP(S146,Codes!$M$4:$N$6,2,FALSE)</f>
        <v>Full</v>
      </c>
      <c r="U146" t="s">
        <v>80</v>
      </c>
      <c r="V146" t="str">
        <f>VLOOKUP(U146,Codes!$Q$4:$R$45,2,FALSE)</f>
        <v>Full</v>
      </c>
      <c r="W146" t="str">
        <f t="shared" si="8"/>
        <v>Bottom trawl</v>
      </c>
      <c r="X146" t="str">
        <f>VLOOKUP(A146,Codes!$AA$4:$AB$235,2,FALSE)</f>
        <v>Bottom trawl</v>
      </c>
      <c r="Y146" t="str">
        <f>VLOOKUP(A146,Codes!$U$4:$V$234,2,FALSE)</f>
        <v>None</v>
      </c>
      <c r="Z146">
        <v>2020</v>
      </c>
    </row>
    <row r="147" spans="1:26" x14ac:dyDescent="0.2">
      <c r="A147" t="s">
        <v>290</v>
      </c>
      <c r="B147" t="str">
        <f>VLOOKUP(A147,Codes!$AJ$4:$AK$234,2,FALSE)</f>
        <v>N/A</v>
      </c>
      <c r="C147" t="str">
        <f>VLOOKUP(A147,Codes!$AF$4:$AG$235,2,FALSE)</f>
        <v>RSOLEHSTR</v>
      </c>
      <c r="D147" t="s">
        <v>12</v>
      </c>
      <c r="E147" t="s">
        <v>291</v>
      </c>
      <c r="F147" t="s">
        <v>292</v>
      </c>
      <c r="G147" t="str">
        <f>VLOOKUP(F147,Codes!$A$4:$B$92,2,FALSE)</f>
        <v>Pleuronectidae</v>
      </c>
      <c r="H147">
        <f>VLOOKUP(F147,Codes!$E$4:$F$92,2,FALSE)</f>
        <v>57</v>
      </c>
      <c r="I147">
        <f>VLOOKUP(F147,Codes!$I$4:$J$92,2,FALSE)</f>
        <v>3.2</v>
      </c>
      <c r="J147" t="s">
        <v>17</v>
      </c>
      <c r="K147">
        <v>500.2</v>
      </c>
      <c r="L147">
        <f>VLOOKUP(A147,Codes!$AN$4:$AO$232,2,FALSE)</f>
        <v>399531.80499999999</v>
      </c>
      <c r="M147">
        <v>0</v>
      </c>
      <c r="N147">
        <v>1</v>
      </c>
      <c r="O147">
        <f t="shared" si="6"/>
        <v>1</v>
      </c>
      <c r="P147">
        <v>1</v>
      </c>
      <c r="Q147">
        <v>1</v>
      </c>
      <c r="R147">
        <f t="shared" si="7"/>
        <v>2</v>
      </c>
      <c r="S147" t="s">
        <v>4</v>
      </c>
      <c r="T147" t="str">
        <f>VLOOKUP(S147,Codes!$M$4:$N$6,2,FALSE)</f>
        <v>Full</v>
      </c>
      <c r="U147" t="s">
        <v>80</v>
      </c>
      <c r="V147" t="str">
        <f>VLOOKUP(U147,Codes!$Q$4:$R$45,2,FALSE)</f>
        <v>Full</v>
      </c>
      <c r="W147" t="str">
        <f t="shared" si="8"/>
        <v>Bottom trawl</v>
      </c>
      <c r="X147" t="str">
        <f>VLOOKUP(A147,Codes!$AA$4:$AB$235,2,FALSE)</f>
        <v>Bottom trawl</v>
      </c>
      <c r="Y147" t="str">
        <f>VLOOKUP(A147,Codes!$U$4:$V$234,2,FALSE)</f>
        <v>None</v>
      </c>
      <c r="Z147">
        <v>2014</v>
      </c>
    </row>
    <row r="148" spans="1:26" x14ac:dyDescent="0.2">
      <c r="A148" t="s">
        <v>293</v>
      </c>
      <c r="B148" t="str">
        <f>VLOOKUP(A148,Codes!$AJ$4:$AK$234,2,FALSE)</f>
        <v>N/A</v>
      </c>
      <c r="C148" t="str">
        <f>VLOOKUP(A148,Codes!$AF$4:$AG$235,2,FALSE)</f>
        <v>RSOLE5AB</v>
      </c>
      <c r="D148" t="s">
        <v>12</v>
      </c>
      <c r="E148" t="s">
        <v>291</v>
      </c>
      <c r="F148" t="s">
        <v>292</v>
      </c>
      <c r="G148" t="str">
        <f>VLOOKUP(F148,Codes!$A$4:$B$92,2,FALSE)</f>
        <v>Pleuronectidae</v>
      </c>
      <c r="H148">
        <f>VLOOKUP(F148,Codes!$E$4:$F$92,2,FALSE)</f>
        <v>57</v>
      </c>
      <c r="I148">
        <f>VLOOKUP(F148,Codes!$I$4:$J$92,2,FALSE)</f>
        <v>3.2</v>
      </c>
      <c r="J148" t="s">
        <v>17</v>
      </c>
      <c r="K148">
        <v>337.4</v>
      </c>
      <c r="L148">
        <f>VLOOKUP(A148,Codes!$AN$4:$AO$232,2,FALSE)</f>
        <v>269496.26400000002</v>
      </c>
      <c r="M148">
        <v>0</v>
      </c>
      <c r="N148">
        <v>1</v>
      </c>
      <c r="O148">
        <f t="shared" si="6"/>
        <v>1</v>
      </c>
      <c r="P148">
        <v>1</v>
      </c>
      <c r="Q148">
        <v>1</v>
      </c>
      <c r="R148">
        <f t="shared" si="7"/>
        <v>2</v>
      </c>
      <c r="S148" t="s">
        <v>4</v>
      </c>
      <c r="T148" t="str">
        <f>VLOOKUP(S148,Codes!$M$4:$N$6,2,FALSE)</f>
        <v>Full</v>
      </c>
      <c r="U148" t="s">
        <v>80</v>
      </c>
      <c r="V148" t="str">
        <f>VLOOKUP(U148,Codes!$Q$4:$R$45,2,FALSE)</f>
        <v>Full</v>
      </c>
      <c r="W148" t="str">
        <f t="shared" si="8"/>
        <v>Bottom trawl</v>
      </c>
      <c r="X148" t="str">
        <f>VLOOKUP(A148,Codes!$AA$4:$AB$235,2,FALSE)</f>
        <v>Bottom trawl</v>
      </c>
      <c r="Y148" t="str">
        <f>VLOOKUP(A148,Codes!$U$4:$V$234,2,FALSE)</f>
        <v>None</v>
      </c>
      <c r="Z148">
        <v>2013</v>
      </c>
    </row>
    <row r="149" spans="1:26" x14ac:dyDescent="0.2">
      <c r="A149" t="s">
        <v>294</v>
      </c>
      <c r="B149" t="str">
        <f>VLOOKUP(A149,Codes!$AJ$4:$AK$234,2,FALSE)</f>
        <v>Sablefish</v>
      </c>
      <c r="C149" t="str">
        <f>VLOOKUP(A149,Codes!$AF$4:$AG$235,2,FALSE)</f>
        <v>SABLEFPCAN</v>
      </c>
      <c r="D149" t="s">
        <v>8</v>
      </c>
      <c r="E149" t="s">
        <v>295</v>
      </c>
      <c r="F149" t="s">
        <v>296</v>
      </c>
      <c r="G149" t="str">
        <f>VLOOKUP(F149,Codes!$A$4:$B$92,2,FALSE)</f>
        <v>Anoplopomatidae</v>
      </c>
      <c r="H149">
        <f>VLOOKUP(F149,Codes!$E$4:$F$92,2,FALSE)</f>
        <v>56</v>
      </c>
      <c r="I149">
        <f>VLOOKUP(F149,Codes!$I$4:$J$92,2,FALSE)</f>
        <v>3.8</v>
      </c>
      <c r="J149" t="s">
        <v>17</v>
      </c>
      <c r="K149">
        <v>1850</v>
      </c>
      <c r="L149">
        <f>VLOOKUP(A149,Codes!$AN$4:$AO$232,2,FALSE)</f>
        <v>18837564.199999999</v>
      </c>
      <c r="M149">
        <v>0</v>
      </c>
      <c r="N149">
        <v>1</v>
      </c>
      <c r="O149">
        <f t="shared" si="6"/>
        <v>1</v>
      </c>
      <c r="P149">
        <v>1</v>
      </c>
      <c r="Q149">
        <v>1</v>
      </c>
      <c r="R149">
        <f t="shared" si="7"/>
        <v>2</v>
      </c>
      <c r="S149" t="s">
        <v>4</v>
      </c>
      <c r="T149" t="str">
        <f>VLOOKUP(S149,Codes!$M$4:$N$6,2,FALSE)</f>
        <v>Full</v>
      </c>
      <c r="U149" t="s">
        <v>80</v>
      </c>
      <c r="V149" t="str">
        <f>VLOOKUP(U149,Codes!$Q$4:$R$45,2,FALSE)</f>
        <v>Full</v>
      </c>
      <c r="W149" t="str">
        <f t="shared" si="8"/>
        <v>Bottom longline</v>
      </c>
      <c r="X149" t="str">
        <f>VLOOKUP(A149,Codes!$AA$4:$AB$235,2,FALSE)</f>
        <v>Bottom longline</v>
      </c>
      <c r="Y149" t="str">
        <f>VLOOKUP(A149,Codes!$U$4:$V$234,2,FALSE)</f>
        <v>Withdrawn</v>
      </c>
      <c r="Z149">
        <v>2018</v>
      </c>
    </row>
    <row r="150" spans="1:26" x14ac:dyDescent="0.2">
      <c r="A150" t="s">
        <v>297</v>
      </c>
      <c r="B150" t="str">
        <f>VLOOKUP(A150,Codes!$AJ$4:$AK$234,2,FALSE)</f>
        <v>N/A</v>
      </c>
      <c r="C150" t="str">
        <f>VLOOKUP(A150,Codes!$AF$4:$AG$235,2,FALSE)</f>
        <v>SCALLSFA16-19</v>
      </c>
      <c r="D150" t="s">
        <v>6</v>
      </c>
      <c r="E150" t="s">
        <v>298</v>
      </c>
      <c r="F150" t="s">
        <v>299</v>
      </c>
      <c r="G150" t="str">
        <f>VLOOKUP(F150,Codes!$A$4:$B$92,2,FALSE)</f>
        <v>Molluscs</v>
      </c>
      <c r="H150">
        <f>VLOOKUP(F150,Codes!$E$4:$F$92,2,FALSE)</f>
        <v>45</v>
      </c>
      <c r="I150">
        <f>VLOOKUP(F150,Codes!$I$4:$J$92,2,FALSE)</f>
        <v>2</v>
      </c>
      <c r="J150" t="s">
        <v>56</v>
      </c>
      <c r="K150">
        <v>0.73799999999999899</v>
      </c>
      <c r="L150">
        <f>VLOOKUP(A150,Codes!$AN$4:$AO$232,2,FALSE)</f>
        <v>1892.2633599999999</v>
      </c>
      <c r="M150">
        <v>0</v>
      </c>
      <c r="N150">
        <v>0</v>
      </c>
      <c r="O150">
        <f t="shared" si="6"/>
        <v>0</v>
      </c>
      <c r="P150">
        <v>0</v>
      </c>
      <c r="Q150">
        <v>0</v>
      </c>
      <c r="R150">
        <f t="shared" si="7"/>
        <v>0</v>
      </c>
      <c r="S150" t="s">
        <v>5</v>
      </c>
      <c r="T150" t="str">
        <f>VLOOKUP(S150,Codes!$M$4:$N$6,2,FALSE)</f>
        <v>Partial</v>
      </c>
      <c r="U150" t="s">
        <v>5</v>
      </c>
      <c r="V150" t="str">
        <f>VLOOKUP(U150,Codes!$Q$4:$R$45,2,FALSE)</f>
        <v>Partial</v>
      </c>
      <c r="W150" t="str">
        <f t="shared" si="8"/>
        <v>Dredge</v>
      </c>
      <c r="X150" t="str">
        <f>VLOOKUP(A150,Codes!$AA$4:$AB$235,2,FALSE)</f>
        <v>Dredge</v>
      </c>
      <c r="Y150" t="str">
        <f>VLOOKUP(A150,Codes!$U$4:$V$234,2,FALSE)</f>
        <v>None</v>
      </c>
      <c r="Z150">
        <v>2015</v>
      </c>
    </row>
    <row r="151" spans="1:26" x14ac:dyDescent="0.2">
      <c r="A151" t="s">
        <v>300</v>
      </c>
      <c r="B151" t="str">
        <f>VLOOKUP(A151,Codes!$AJ$4:$AK$234,2,FALSE)</f>
        <v>Sea Scallop - Area 20</v>
      </c>
      <c r="C151" t="str">
        <f>VLOOKUP(A151,Codes!$AF$4:$AG$235,2,FALSE)</f>
        <v>SCALLSFA16-20</v>
      </c>
      <c r="D151" t="s">
        <v>8</v>
      </c>
      <c r="E151" t="s">
        <v>298</v>
      </c>
      <c r="F151" t="s">
        <v>299</v>
      </c>
      <c r="G151" t="str">
        <f>VLOOKUP(F151,Codes!$A$4:$B$92,2,FALSE)</f>
        <v>Molluscs</v>
      </c>
      <c r="H151">
        <f>VLOOKUP(F151,Codes!$E$4:$F$92,2,FALSE)</f>
        <v>45</v>
      </c>
      <c r="I151">
        <f>VLOOKUP(F151,Codes!$I$4:$J$92,2,FALSE)</f>
        <v>2</v>
      </c>
      <c r="J151" t="s">
        <v>56</v>
      </c>
      <c r="K151">
        <v>35.299999999999997</v>
      </c>
      <c r="L151">
        <f>VLOOKUP(A151,Codes!$AN$4:$AO$232,2,FALSE)</f>
        <v>124889.382</v>
      </c>
      <c r="M151">
        <v>0</v>
      </c>
      <c r="N151">
        <v>0</v>
      </c>
      <c r="O151">
        <f t="shared" si="6"/>
        <v>0</v>
      </c>
      <c r="P151">
        <v>1</v>
      </c>
      <c r="Q151">
        <v>1</v>
      </c>
      <c r="R151">
        <f t="shared" si="7"/>
        <v>2</v>
      </c>
      <c r="S151" t="s">
        <v>5</v>
      </c>
      <c r="T151" t="str">
        <f>VLOOKUP(S151,Codes!$M$4:$N$6,2,FALSE)</f>
        <v>Partial</v>
      </c>
      <c r="U151" t="s">
        <v>5</v>
      </c>
      <c r="V151" t="str">
        <f>VLOOKUP(U151,Codes!$Q$4:$R$45,2,FALSE)</f>
        <v>Partial</v>
      </c>
      <c r="W151" t="str">
        <f t="shared" si="8"/>
        <v>Dredge</v>
      </c>
      <c r="X151" t="str">
        <f>VLOOKUP(A151,Codes!$AA$4:$AB$235,2,FALSE)</f>
        <v>Dredge</v>
      </c>
      <c r="Y151" t="str">
        <f>VLOOKUP(A151,Codes!$U$4:$V$234,2,FALSE)</f>
        <v>None</v>
      </c>
      <c r="Z151">
        <v>2019</v>
      </c>
    </row>
    <row r="152" spans="1:26" x14ac:dyDescent="0.2">
      <c r="A152" t="s">
        <v>301</v>
      </c>
      <c r="B152" t="str">
        <f>VLOOKUP(A152,Codes!$AJ$4:$AK$234,2,FALSE)</f>
        <v>Icelandic Scallop - 16EF</v>
      </c>
      <c r="C152" t="str">
        <f>VLOOKUP(A152,Codes!$AF$4:$AG$235,2,FALSE)</f>
        <v>SCALLSFA16-20</v>
      </c>
      <c r="D152" t="s">
        <v>6</v>
      </c>
      <c r="E152" t="s">
        <v>298</v>
      </c>
      <c r="F152" t="s">
        <v>299</v>
      </c>
      <c r="G152" t="str">
        <f>VLOOKUP(F152,Codes!$A$4:$B$92,2,FALSE)</f>
        <v>Molluscs</v>
      </c>
      <c r="H152">
        <f>VLOOKUP(F152,Codes!$E$4:$F$92,2,FALSE)</f>
        <v>45</v>
      </c>
      <c r="I152">
        <f>VLOOKUP(F152,Codes!$I$4:$J$92,2,FALSE)</f>
        <v>2</v>
      </c>
      <c r="J152" t="s">
        <v>56</v>
      </c>
      <c r="K152">
        <v>24.3539999999999</v>
      </c>
      <c r="L152">
        <f>VLOOKUP(A152,Codes!$AN$4:$AO$232,2,FALSE)</f>
        <v>62444.690999999999</v>
      </c>
      <c r="M152">
        <v>0</v>
      </c>
      <c r="N152">
        <v>0</v>
      </c>
      <c r="O152">
        <f t="shared" si="6"/>
        <v>0</v>
      </c>
      <c r="P152">
        <v>0</v>
      </c>
      <c r="Q152">
        <v>0</v>
      </c>
      <c r="R152">
        <f t="shared" si="7"/>
        <v>0</v>
      </c>
      <c r="S152" t="s">
        <v>5</v>
      </c>
      <c r="T152" t="str">
        <f>VLOOKUP(S152,Codes!$M$4:$N$6,2,FALSE)</f>
        <v>Partial</v>
      </c>
      <c r="U152" t="s">
        <v>302</v>
      </c>
      <c r="V152" t="str">
        <f>VLOOKUP(U152,Codes!$Q$4:$R$45,2,FALSE)</f>
        <v>Partial</v>
      </c>
      <c r="W152" t="str">
        <f t="shared" si="8"/>
        <v>Dredge</v>
      </c>
      <c r="X152" t="str">
        <f>VLOOKUP(A152,Codes!$AA$4:$AB$235,2,FALSE)</f>
        <v>Dredge</v>
      </c>
      <c r="Y152" t="str">
        <f>VLOOKUP(A152,Codes!$U$4:$V$234,2,FALSE)</f>
        <v>None</v>
      </c>
      <c r="Z152">
        <v>2015</v>
      </c>
    </row>
    <row r="153" spans="1:26" x14ac:dyDescent="0.2">
      <c r="A153" t="s">
        <v>939</v>
      </c>
      <c r="B153" t="str">
        <f>VLOOKUP(A153,Codes!$AJ$4:$AK$234,2,FALSE)</f>
        <v>N/A</v>
      </c>
      <c r="C153" t="str">
        <f>VLOOKUP(A153,Codes!$AF$4:$AG$235,2,FALSE)</f>
        <v>N/A</v>
      </c>
      <c r="D153" t="s">
        <v>8</v>
      </c>
      <c r="E153" t="s">
        <v>940</v>
      </c>
      <c r="F153" t="s">
        <v>444</v>
      </c>
      <c r="G153" t="str">
        <f>VLOOKUP(F153,Codes!$A$4:$B$92,2,FALSE)</f>
        <v>Scorpaeniformes</v>
      </c>
      <c r="H153">
        <f>VLOOKUP(F153,Codes!$E$4:$F$92,2,FALSE)</f>
        <v>24</v>
      </c>
      <c r="I153">
        <f>VLOOKUP(F153,Codes!$I$4:$J$92,2,FALSE)</f>
        <v>3.6</v>
      </c>
      <c r="J153" t="s">
        <v>11</v>
      </c>
      <c r="K153">
        <v>29</v>
      </c>
      <c r="L153">
        <f>VLOOKUP(A153,Codes!$AN$4:$AO$232,2,FALSE)</f>
        <v>65050.458700000003</v>
      </c>
      <c r="M153">
        <v>0</v>
      </c>
      <c r="N153">
        <v>1</v>
      </c>
      <c r="O153">
        <f t="shared" si="6"/>
        <v>1</v>
      </c>
      <c r="P153">
        <v>1</v>
      </c>
      <c r="Q153">
        <v>0</v>
      </c>
      <c r="R153">
        <f t="shared" si="7"/>
        <v>1</v>
      </c>
      <c r="S153" t="s">
        <v>4</v>
      </c>
      <c r="T153" t="str">
        <f>VLOOKUP(S153,Codes!$M$4:$N$6,2,FALSE)</f>
        <v>Full</v>
      </c>
      <c r="U153" t="s">
        <v>26</v>
      </c>
      <c r="V153" t="str">
        <f>VLOOKUP(U153,Codes!$Q$4:$R$45,2,FALSE)</f>
        <v>Partial</v>
      </c>
      <c r="W153" t="str">
        <f t="shared" si="8"/>
        <v>Bottom trawl</v>
      </c>
      <c r="X153" t="str">
        <f>VLOOKUP(A153,Codes!$AA$4:$AB$235,2,FALSE)</f>
        <v>Bottom trawl</v>
      </c>
      <c r="Y153" t="str">
        <f>VLOOKUP(A153,Codes!$U$4:$V$234,2,FALSE)</f>
        <v>None</v>
      </c>
      <c r="Z153">
        <v>2019</v>
      </c>
    </row>
    <row r="154" spans="1:26" x14ac:dyDescent="0.2">
      <c r="A154" t="s">
        <v>303</v>
      </c>
      <c r="B154" t="str">
        <f>VLOOKUP(A154,Codes!$AJ$4:$AK$234,2,FALSE)</f>
        <v>Giant Red Sea Cucumber</v>
      </c>
      <c r="C154" t="str">
        <f>VLOOKUP(A154,Codes!$AF$4:$AG$235,2,FALSE)</f>
        <v>N/A</v>
      </c>
      <c r="D154" t="s">
        <v>12</v>
      </c>
      <c r="E154" t="s">
        <v>304</v>
      </c>
      <c r="F154" t="s">
        <v>305</v>
      </c>
      <c r="G154" t="str">
        <f>VLOOKUP(F154,Codes!$A$4:$B$92,2,FALSE)</f>
        <v>Echinodermata</v>
      </c>
      <c r="H154">
        <f>VLOOKUP(F154,Codes!$E$4:$F$92,2,FALSE)</f>
        <v>25</v>
      </c>
      <c r="I154">
        <f>VLOOKUP(F154,Codes!$I$4:$J$92,2,FALSE)</f>
        <v>2</v>
      </c>
      <c r="J154" t="s">
        <v>17</v>
      </c>
      <c r="K154">
        <v>550</v>
      </c>
      <c r="L154">
        <f>VLOOKUP(A154,Codes!$AN$4:$AO$232,2,FALSE)</f>
        <v>3211531.64</v>
      </c>
      <c r="M154">
        <v>0</v>
      </c>
      <c r="N154">
        <v>0</v>
      </c>
      <c r="O154">
        <f t="shared" si="6"/>
        <v>0</v>
      </c>
      <c r="P154">
        <v>1</v>
      </c>
      <c r="Q154">
        <v>0</v>
      </c>
      <c r="R154">
        <f t="shared" si="7"/>
        <v>1</v>
      </c>
      <c r="S154" t="s">
        <v>4</v>
      </c>
      <c r="T154" t="str">
        <f>VLOOKUP(S154,Codes!$M$4:$N$6,2,FALSE)</f>
        <v>Full</v>
      </c>
      <c r="U154" t="s">
        <v>6</v>
      </c>
      <c r="V154" t="str">
        <f>VLOOKUP(U154,Codes!$Q$4:$R$45,2,FALSE)</f>
        <v>Uncertain</v>
      </c>
      <c r="W154" t="str">
        <f t="shared" si="8"/>
        <v>Hand</v>
      </c>
      <c r="X154" t="str">
        <f>VLOOKUP(A154,Codes!$AA$4:$AB$235,2,FALSE)</f>
        <v>Hand</v>
      </c>
      <c r="Y154" t="str">
        <f>VLOOKUP(A154,Codes!$U$4:$V$234,2,FALSE)</f>
        <v>None</v>
      </c>
      <c r="Z154">
        <v>2009</v>
      </c>
    </row>
    <row r="155" spans="1:26" x14ac:dyDescent="0.2">
      <c r="A155" t="s">
        <v>306</v>
      </c>
      <c r="B155" t="str">
        <f>VLOOKUP(A155,Codes!$AJ$4:$AK$234,2,FALSE)</f>
        <v>N/A</v>
      </c>
      <c r="C155" t="str">
        <f>VLOOKUP(A155,Codes!$AF$4:$AG$235,2,FALSE)</f>
        <v>N/A</v>
      </c>
      <c r="D155" t="s">
        <v>6</v>
      </c>
      <c r="E155" t="s">
        <v>304</v>
      </c>
      <c r="F155" t="s">
        <v>307</v>
      </c>
      <c r="G155" t="str">
        <f>VLOOKUP(F155,Codes!$A$4:$B$92,2,FALSE)</f>
        <v>Echinodermata</v>
      </c>
      <c r="H155">
        <f>VLOOKUP(F155,Codes!$E$4:$F$92,2,FALSE)</f>
        <v>10</v>
      </c>
      <c r="I155">
        <f>VLOOKUP(F155,Codes!$I$4:$J$92,2,FALSE)</f>
        <v>2</v>
      </c>
      <c r="J155" t="s">
        <v>56</v>
      </c>
      <c r="K155">
        <v>1015.5</v>
      </c>
      <c r="L155">
        <f>VLOOKUP(A155,Codes!$AN$4:$AO$232,2,FALSE)</f>
        <v>1032505.07</v>
      </c>
      <c r="M155">
        <v>0</v>
      </c>
      <c r="N155">
        <v>0</v>
      </c>
      <c r="O155">
        <f t="shared" si="6"/>
        <v>0</v>
      </c>
      <c r="P155">
        <v>0</v>
      </c>
      <c r="Q155">
        <v>0</v>
      </c>
      <c r="R155">
        <f t="shared" si="7"/>
        <v>0</v>
      </c>
      <c r="S155" t="s">
        <v>5</v>
      </c>
      <c r="T155" t="str">
        <f>VLOOKUP(S155,Codes!$M$4:$N$6,2,FALSE)</f>
        <v>Partial</v>
      </c>
      <c r="U155" t="s">
        <v>5</v>
      </c>
      <c r="V155" t="str">
        <f>VLOOKUP(U155,Codes!$Q$4:$R$45,2,FALSE)</f>
        <v>Partial</v>
      </c>
      <c r="W155" t="str">
        <f t="shared" si="8"/>
        <v>Dredge</v>
      </c>
      <c r="X155" t="str">
        <f>VLOOKUP(A155,Codes!$AA$4:$AB$235,2,FALSE)</f>
        <v>Dredge</v>
      </c>
      <c r="Y155" t="str">
        <f>VLOOKUP(A155,Codes!$U$4:$V$234,2,FALSE)</f>
        <v>None</v>
      </c>
      <c r="Z155">
        <v>2020</v>
      </c>
    </row>
    <row r="156" spans="1:26" x14ac:dyDescent="0.2">
      <c r="A156" t="s">
        <v>308</v>
      </c>
      <c r="B156" t="str">
        <f>VLOOKUP(A156,Codes!$AJ$4:$AK$234,2,FALSE)</f>
        <v>N/A</v>
      </c>
      <c r="C156" t="str">
        <f>VLOOKUP(A156,Codes!$AF$4:$AG$235,2,FALSE)</f>
        <v>N/A</v>
      </c>
      <c r="D156" t="s">
        <v>8</v>
      </c>
      <c r="E156" t="s">
        <v>304</v>
      </c>
      <c r="F156" t="s">
        <v>307</v>
      </c>
      <c r="G156" t="str">
        <f>VLOOKUP(F156,Codes!$A$4:$B$92,2,FALSE)</f>
        <v>Echinodermata</v>
      </c>
      <c r="H156">
        <f>VLOOKUP(F156,Codes!$E$4:$F$92,2,FALSE)</f>
        <v>10</v>
      </c>
      <c r="I156">
        <f>VLOOKUP(F156,Codes!$I$4:$J$92,2,FALSE)</f>
        <v>2</v>
      </c>
      <c r="J156" t="s">
        <v>11</v>
      </c>
      <c r="K156">
        <v>1074</v>
      </c>
      <c r="L156">
        <f>VLOOKUP(A156,Codes!$AN$4:$AO$232,2,FALSE)</f>
        <v>1823565.94</v>
      </c>
      <c r="M156">
        <v>0</v>
      </c>
      <c r="N156">
        <v>0</v>
      </c>
      <c r="O156">
        <f t="shared" si="6"/>
        <v>0</v>
      </c>
      <c r="P156">
        <v>1</v>
      </c>
      <c r="Q156">
        <v>0</v>
      </c>
      <c r="R156">
        <f t="shared" si="7"/>
        <v>1</v>
      </c>
      <c r="S156" t="s">
        <v>4</v>
      </c>
      <c r="T156" t="str">
        <f>VLOOKUP(S156,Codes!$M$4:$N$6,2,FALSE)</f>
        <v>Full</v>
      </c>
      <c r="U156" t="s">
        <v>5</v>
      </c>
      <c r="V156" t="str">
        <f>VLOOKUP(U156,Codes!$Q$4:$R$45,2,FALSE)</f>
        <v>Partial</v>
      </c>
      <c r="W156" t="str">
        <f t="shared" si="8"/>
        <v>Dredge</v>
      </c>
      <c r="X156" t="str">
        <f>VLOOKUP(A156,Codes!$AA$4:$AB$235,2,FALSE)</f>
        <v>Dredge</v>
      </c>
      <c r="Y156" t="str">
        <f>VLOOKUP(A156,Codes!$U$4:$V$234,2,FALSE)</f>
        <v>None</v>
      </c>
      <c r="Z156">
        <v>2019</v>
      </c>
    </row>
    <row r="157" spans="1:26" x14ac:dyDescent="0.2">
      <c r="A157" t="s">
        <v>309</v>
      </c>
      <c r="B157" t="str">
        <f>VLOOKUP(A157,Codes!$AJ$4:$AK$234,2,FALSE)</f>
        <v>N/A</v>
      </c>
      <c r="C157" t="str">
        <f>VLOOKUP(A157,Codes!$AF$4:$AG$235,2,FALSE)</f>
        <v>SCALL3Ps</v>
      </c>
      <c r="D157" t="s">
        <v>6</v>
      </c>
      <c r="E157" t="s">
        <v>310</v>
      </c>
      <c r="F157" t="s">
        <v>311</v>
      </c>
      <c r="G157" t="str">
        <f>VLOOKUP(F157,Codes!$A$4:$B$92,2,FALSE)</f>
        <v>Molluscs</v>
      </c>
      <c r="H157">
        <f>VLOOKUP(F157,Codes!$E$4:$F$92,2,FALSE)</f>
        <v>45</v>
      </c>
      <c r="I157">
        <f>VLOOKUP(F157,Codes!$I$4:$J$92,2,FALSE)</f>
        <v>2</v>
      </c>
      <c r="J157" t="s">
        <v>454</v>
      </c>
      <c r="K157">
        <v>720</v>
      </c>
      <c r="L157">
        <f>VLOOKUP(A157,Codes!$AN$4:$AO$232,2,FALSE)</f>
        <v>2792242.28</v>
      </c>
      <c r="M157">
        <v>0</v>
      </c>
      <c r="N157">
        <v>0</v>
      </c>
      <c r="O157">
        <f t="shared" si="6"/>
        <v>0</v>
      </c>
      <c r="P157">
        <v>0</v>
      </c>
      <c r="Q157">
        <v>0</v>
      </c>
      <c r="R157">
        <f t="shared" si="7"/>
        <v>0</v>
      </c>
      <c r="S157" t="s">
        <v>5</v>
      </c>
      <c r="T157" t="str">
        <f>VLOOKUP(S157,Codes!$M$4:$N$6,2,FALSE)</f>
        <v>Partial</v>
      </c>
      <c r="U157" t="s">
        <v>5</v>
      </c>
      <c r="V157" t="str">
        <f>VLOOKUP(U157,Codes!$Q$4:$R$45,2,FALSE)</f>
        <v>Partial</v>
      </c>
      <c r="W157" t="str">
        <f t="shared" si="8"/>
        <v>Dredge</v>
      </c>
      <c r="X157" t="str">
        <f>VLOOKUP(A157,Codes!$AA$4:$AB$235,2,FALSE)</f>
        <v>Dredge</v>
      </c>
      <c r="Y157" t="str">
        <f>VLOOKUP(A157,Codes!$U$4:$V$234,2,FALSE)</f>
        <v>Certified</v>
      </c>
      <c r="Z157">
        <v>2019</v>
      </c>
    </row>
    <row r="158" spans="1:26" x14ac:dyDescent="0.2">
      <c r="A158" t="s">
        <v>312</v>
      </c>
      <c r="B158" t="str">
        <f>VLOOKUP(A158,Codes!$AJ$4:$AK$234,2,FALSE)</f>
        <v>Sea Scallop - Inshore SFA 28 (Bay of Fundy)</v>
      </c>
      <c r="C158" t="str">
        <f>VLOOKUP(A158,Codes!$AF$4:$AG$235,2,FALSE)</f>
        <v>SCALLSPA1-6</v>
      </c>
      <c r="D158" t="s">
        <v>12</v>
      </c>
      <c r="E158" t="s">
        <v>310</v>
      </c>
      <c r="F158" t="s">
        <v>311</v>
      </c>
      <c r="G158" t="str">
        <f>VLOOKUP(F158,Codes!$A$4:$B$92,2,FALSE)</f>
        <v>Molluscs</v>
      </c>
      <c r="H158">
        <f>VLOOKUP(F158,Codes!$E$4:$F$92,2,FALSE)</f>
        <v>45</v>
      </c>
      <c r="I158">
        <f>VLOOKUP(F158,Codes!$I$4:$J$92,2,FALSE)</f>
        <v>2</v>
      </c>
      <c r="J158" t="s">
        <v>11</v>
      </c>
      <c r="K158">
        <v>1297</v>
      </c>
      <c r="L158">
        <f>VLOOKUP(A158,Codes!$AN$4:$AO$232,2,FALSE)</f>
        <v>4129185.32</v>
      </c>
      <c r="M158">
        <v>0</v>
      </c>
      <c r="N158">
        <v>1</v>
      </c>
      <c r="O158">
        <f t="shared" si="6"/>
        <v>1</v>
      </c>
      <c r="P158">
        <v>1</v>
      </c>
      <c r="Q158">
        <v>1</v>
      </c>
      <c r="R158">
        <f t="shared" si="7"/>
        <v>2</v>
      </c>
      <c r="S158" t="s">
        <v>5</v>
      </c>
      <c r="T158" t="str">
        <f>VLOOKUP(S158,Codes!$M$4:$N$6,2,FALSE)</f>
        <v>Partial</v>
      </c>
      <c r="U158" t="s">
        <v>6</v>
      </c>
      <c r="V158" t="str">
        <f>VLOOKUP(U158,Codes!$Q$4:$R$45,2,FALSE)</f>
        <v>Uncertain</v>
      </c>
      <c r="W158" t="str">
        <f t="shared" si="8"/>
        <v>Dredge</v>
      </c>
      <c r="X158" t="str">
        <f>VLOOKUP(A158,Codes!$AA$4:$AB$235,2,FALSE)</f>
        <v>Dredge</v>
      </c>
      <c r="Y158" t="str">
        <f>VLOOKUP(A158,Codes!$U$4:$V$234,2,FALSE)</f>
        <v>Certified</v>
      </c>
      <c r="Z158">
        <v>2015</v>
      </c>
    </row>
    <row r="159" spans="1:26" x14ac:dyDescent="0.2">
      <c r="A159" t="s">
        <v>313</v>
      </c>
      <c r="B159" t="str">
        <f>VLOOKUP(A159,Codes!$AJ$4:$AK$234,2,FALSE)</f>
        <v>Sea Scallop - Inshore SFA 29W</v>
      </c>
      <c r="C159" t="str">
        <f>VLOOKUP(A159,Codes!$AF$4:$AG$235,2,FALSE)</f>
        <v>SCALLWSFA29</v>
      </c>
      <c r="D159" t="s">
        <v>12</v>
      </c>
      <c r="E159" t="s">
        <v>310</v>
      </c>
      <c r="F159" t="s">
        <v>311</v>
      </c>
      <c r="G159" t="str">
        <f>VLOOKUP(F159,Codes!$A$4:$B$92,2,FALSE)</f>
        <v>Molluscs</v>
      </c>
      <c r="H159">
        <f>VLOOKUP(F159,Codes!$E$4:$F$92,2,FALSE)</f>
        <v>45</v>
      </c>
      <c r="I159">
        <f>VLOOKUP(F159,Codes!$I$4:$J$92,2,FALSE)</f>
        <v>2</v>
      </c>
      <c r="J159" t="s">
        <v>11</v>
      </c>
      <c r="K159">
        <v>141.19999999999899</v>
      </c>
      <c r="L159">
        <f>VLOOKUP(A159,Codes!$AN$4:$AO$232,2,FALSE)</f>
        <v>362042.80099999998</v>
      </c>
      <c r="M159">
        <v>0</v>
      </c>
      <c r="N159">
        <v>1</v>
      </c>
      <c r="O159">
        <f t="shared" si="6"/>
        <v>1</v>
      </c>
      <c r="P159">
        <v>1</v>
      </c>
      <c r="Q159">
        <v>1</v>
      </c>
      <c r="R159">
        <f t="shared" si="7"/>
        <v>2</v>
      </c>
      <c r="S159" t="s">
        <v>4</v>
      </c>
      <c r="T159" t="str">
        <f>VLOOKUP(S159,Codes!$M$4:$N$6,2,FALSE)</f>
        <v>Full</v>
      </c>
      <c r="U159" t="s">
        <v>314</v>
      </c>
      <c r="V159" t="str">
        <f>VLOOKUP(U159,Codes!$Q$4:$R$45,2,FALSE)</f>
        <v>Partial</v>
      </c>
      <c r="W159" t="str">
        <f t="shared" si="8"/>
        <v>Dredge</v>
      </c>
      <c r="X159" t="str">
        <f>VLOOKUP(A159,Codes!$AA$4:$AB$235,2,FALSE)</f>
        <v>Dredge</v>
      </c>
      <c r="Y159" t="str">
        <f>VLOOKUP(A159,Codes!$U$4:$V$234,2,FALSE)</f>
        <v>Certified</v>
      </c>
      <c r="Z159">
        <v>2015</v>
      </c>
    </row>
    <row r="160" spans="1:26" x14ac:dyDescent="0.2">
      <c r="A160" t="s">
        <v>315</v>
      </c>
      <c r="B160" t="str">
        <f>VLOOKUP(A160,Codes!$AJ$4:$AK$234,2,FALSE)</f>
        <v>Sea Scallop - Offshore SFA 26 German, Browns</v>
      </c>
      <c r="C160" t="str">
        <f>VLOOKUP(A160,Codes!$AF$4:$AG$235,2,FALSE)</f>
        <v>SCALLNBB</v>
      </c>
      <c r="D160" t="s">
        <v>6</v>
      </c>
      <c r="E160" t="s">
        <v>310</v>
      </c>
      <c r="F160" t="s">
        <v>311</v>
      </c>
      <c r="G160" t="str">
        <f>VLOOKUP(F160,Codes!$A$4:$B$92,2,FALSE)</f>
        <v>Molluscs</v>
      </c>
      <c r="H160">
        <f>VLOOKUP(F160,Codes!$E$4:$F$92,2,FALSE)</f>
        <v>45</v>
      </c>
      <c r="I160">
        <f>VLOOKUP(F160,Codes!$I$4:$J$92,2,FALSE)</f>
        <v>2</v>
      </c>
      <c r="J160" t="s">
        <v>11</v>
      </c>
      <c r="K160">
        <v>450</v>
      </c>
      <c r="L160">
        <f>VLOOKUP(A160,Codes!$AN$4:$AO$232,2,FALSE)</f>
        <v>1153819.1200000001</v>
      </c>
      <c r="M160">
        <v>0</v>
      </c>
      <c r="N160">
        <v>1</v>
      </c>
      <c r="O160">
        <f t="shared" si="6"/>
        <v>1</v>
      </c>
      <c r="P160">
        <v>0</v>
      </c>
      <c r="Q160">
        <v>0</v>
      </c>
      <c r="R160">
        <f t="shared" si="7"/>
        <v>0</v>
      </c>
      <c r="S160" t="s">
        <v>4</v>
      </c>
      <c r="T160" t="str">
        <f>VLOOKUP(S160,Codes!$M$4:$N$6,2,FALSE)</f>
        <v>Full</v>
      </c>
      <c r="U160" t="s">
        <v>316</v>
      </c>
      <c r="V160" t="str">
        <f>VLOOKUP(U160,Codes!$Q$4:$R$45,2,FALSE)</f>
        <v>Partial</v>
      </c>
      <c r="W160" t="str">
        <f t="shared" si="8"/>
        <v>Dredge</v>
      </c>
      <c r="X160" t="str">
        <f>VLOOKUP(A160,Codes!$AA$4:$AB$235,2,FALSE)</f>
        <v>Dredge</v>
      </c>
      <c r="Y160" t="str">
        <f>VLOOKUP(A160,Codes!$U$4:$V$234,2,FALSE)</f>
        <v>Certified</v>
      </c>
      <c r="Z160">
        <v>2013</v>
      </c>
    </row>
    <row r="161" spans="1:26" x14ac:dyDescent="0.2">
      <c r="A161" t="s">
        <v>317</v>
      </c>
      <c r="B161" t="str">
        <f>VLOOKUP(A161,Codes!$AJ$4:$AK$234,2,FALSE)</f>
        <v>Sea Scallop - Offshore SFA 27, Georges</v>
      </c>
      <c r="C161" t="str">
        <f>VLOOKUP(A161,Codes!$AF$4:$AG$235,2,FALSE)</f>
        <v>SCALLGB</v>
      </c>
      <c r="D161" t="s">
        <v>12</v>
      </c>
      <c r="E161" t="s">
        <v>310</v>
      </c>
      <c r="F161" t="s">
        <v>311</v>
      </c>
      <c r="G161" t="str">
        <f>VLOOKUP(F161,Codes!$A$4:$B$92,2,FALSE)</f>
        <v>Molluscs</v>
      </c>
      <c r="H161">
        <f>VLOOKUP(F161,Codes!$E$4:$F$92,2,FALSE)</f>
        <v>45</v>
      </c>
      <c r="I161">
        <f>VLOOKUP(F161,Codes!$I$4:$J$92,2,FALSE)</f>
        <v>2</v>
      </c>
      <c r="J161" t="s">
        <v>11</v>
      </c>
      <c r="K161">
        <v>4750</v>
      </c>
      <c r="L161">
        <f>VLOOKUP(A161,Codes!$AN$4:$AO$232,2,FALSE)</f>
        <v>12179201.9</v>
      </c>
      <c r="M161">
        <v>0</v>
      </c>
      <c r="N161">
        <v>1</v>
      </c>
      <c r="O161">
        <f t="shared" si="6"/>
        <v>1</v>
      </c>
      <c r="P161">
        <v>1</v>
      </c>
      <c r="Q161">
        <v>1</v>
      </c>
      <c r="R161">
        <f t="shared" si="7"/>
        <v>2</v>
      </c>
      <c r="S161" t="s">
        <v>4</v>
      </c>
      <c r="T161" t="str">
        <f>VLOOKUP(S161,Codes!$M$4:$N$6,2,FALSE)</f>
        <v>Full</v>
      </c>
      <c r="U161" t="s">
        <v>318</v>
      </c>
      <c r="V161" t="str">
        <f>VLOOKUP(U161,Codes!$Q$4:$R$45,2,FALSE)</f>
        <v>Partial</v>
      </c>
      <c r="W161" t="str">
        <f t="shared" si="8"/>
        <v>Dredge</v>
      </c>
      <c r="X161" t="str">
        <f>VLOOKUP(A161,Codes!$AA$4:$AB$235,2,FALSE)</f>
        <v>Dredge</v>
      </c>
      <c r="Y161" t="str">
        <f>VLOOKUP(A161,Codes!$U$4:$V$234,2,FALSE)</f>
        <v>Certified</v>
      </c>
      <c r="Z161">
        <v>2013</v>
      </c>
    </row>
    <row r="162" spans="1:26" x14ac:dyDescent="0.2">
      <c r="A162" t="s">
        <v>319</v>
      </c>
      <c r="B162" t="str">
        <f>VLOOKUP(A162,Codes!$AJ$4:$AK$234,2,FALSE)</f>
        <v>Scallop - Southern Gulf of St. Lawrence (SFA 21a, b, c, 22, 23, 24)</v>
      </c>
      <c r="C162" t="str">
        <f>VLOOKUP(A162,Codes!$AF$4:$AG$235,2,FALSE)</f>
        <v>SCALL4T</v>
      </c>
      <c r="D162" t="s">
        <v>6</v>
      </c>
      <c r="E162" t="s">
        <v>310</v>
      </c>
      <c r="F162" t="s">
        <v>311</v>
      </c>
      <c r="G162" t="str">
        <f>VLOOKUP(F162,Codes!$A$4:$B$92,2,FALSE)</f>
        <v>Molluscs</v>
      </c>
      <c r="H162">
        <f>VLOOKUP(F162,Codes!$E$4:$F$92,2,FALSE)</f>
        <v>45</v>
      </c>
      <c r="I162">
        <f>VLOOKUP(F162,Codes!$I$4:$J$92,2,FALSE)</f>
        <v>2</v>
      </c>
      <c r="J162" t="s">
        <v>25</v>
      </c>
      <c r="K162">
        <v>66</v>
      </c>
      <c r="L162">
        <f>VLOOKUP(A162,Codes!$AN$4:$AO$232,2,FALSE)</f>
        <v>169226.80499999999</v>
      </c>
      <c r="M162">
        <v>0</v>
      </c>
      <c r="N162">
        <v>1</v>
      </c>
      <c r="O162">
        <f t="shared" si="6"/>
        <v>1</v>
      </c>
      <c r="P162">
        <v>0</v>
      </c>
      <c r="Q162">
        <v>0</v>
      </c>
      <c r="R162">
        <f t="shared" si="7"/>
        <v>0</v>
      </c>
      <c r="S162" t="s">
        <v>6</v>
      </c>
      <c r="T162" t="str">
        <f>VLOOKUP(S162,Codes!$M$4:$N$6,2,FALSE)</f>
        <v>Uncertain</v>
      </c>
      <c r="U162" t="s">
        <v>6</v>
      </c>
      <c r="V162" t="str">
        <f>VLOOKUP(U162,Codes!$Q$4:$R$45,2,FALSE)</f>
        <v>Uncertain</v>
      </c>
      <c r="W162" t="str">
        <f t="shared" si="8"/>
        <v>Dredge</v>
      </c>
      <c r="X162" t="str">
        <f>VLOOKUP(A162,Codes!$AA$4:$AB$235,2,FALSE)</f>
        <v>Dredge</v>
      </c>
      <c r="Y162" t="str">
        <f>VLOOKUP(A162,Codes!$U$4:$V$234,2,FALSE)</f>
        <v>None</v>
      </c>
      <c r="Z162">
        <v>2016</v>
      </c>
    </row>
    <row r="163" spans="1:26" x14ac:dyDescent="0.2">
      <c r="A163" t="s">
        <v>320</v>
      </c>
      <c r="B163" t="str">
        <f>VLOOKUP(A163,Codes!$AJ$4:$AK$234,2,FALSE)</f>
        <v>N/A</v>
      </c>
      <c r="C163" t="str">
        <f>VLOOKUP(A163,Codes!$AF$4:$AG$235,2,FALSE)</f>
        <v>N/A</v>
      </c>
      <c r="D163" t="s">
        <v>6</v>
      </c>
      <c r="E163" t="s">
        <v>131</v>
      </c>
      <c r="F163" t="s">
        <v>132</v>
      </c>
      <c r="G163" t="str">
        <f>VLOOKUP(F163,Codes!$A$4:$B$92,2,FALSE)</f>
        <v>Echinodermata</v>
      </c>
      <c r="H163">
        <f>VLOOKUP(F163,Codes!$E$4:$F$92,2,FALSE)</f>
        <v>10</v>
      </c>
      <c r="I163">
        <f>VLOOKUP(F163,Codes!$I$4:$J$92,2,FALSE)</f>
        <v>2.4</v>
      </c>
      <c r="J163" t="s">
        <v>454</v>
      </c>
      <c r="K163">
        <v>6000</v>
      </c>
      <c r="L163">
        <f>VLOOKUP(A163,Codes!$AN$4:$AO$232,2,FALSE)</f>
        <v>32630943.399999999</v>
      </c>
      <c r="M163">
        <v>0</v>
      </c>
      <c r="N163">
        <v>0</v>
      </c>
      <c r="O163">
        <f t="shared" si="6"/>
        <v>0</v>
      </c>
      <c r="P163">
        <v>0</v>
      </c>
      <c r="Q163">
        <v>0</v>
      </c>
      <c r="R163">
        <f t="shared" si="7"/>
        <v>0</v>
      </c>
      <c r="S163" t="s">
        <v>6</v>
      </c>
      <c r="T163" t="str">
        <f>VLOOKUP(S163,Codes!$M$4:$N$6,2,FALSE)</f>
        <v>Uncertain</v>
      </c>
      <c r="U163" t="s">
        <v>5</v>
      </c>
      <c r="V163" t="str">
        <f>VLOOKUP(U163,Codes!$Q$4:$R$45,2,FALSE)</f>
        <v>Partial</v>
      </c>
      <c r="W163" t="str">
        <f t="shared" si="8"/>
        <v>Hand</v>
      </c>
      <c r="X163" t="str">
        <f>VLOOKUP(A163,Codes!$AA$4:$AB$235,2,FALSE)</f>
        <v>Hand</v>
      </c>
      <c r="Y163" t="str">
        <f>VLOOKUP(A163,Codes!$U$4:$V$234,2,FALSE)</f>
        <v>None</v>
      </c>
      <c r="Z163" t="s">
        <v>965</v>
      </c>
    </row>
    <row r="164" spans="1:26" x14ac:dyDescent="0.2">
      <c r="A164" t="s">
        <v>321</v>
      </c>
      <c r="B164" t="str">
        <f>VLOOKUP(A164,Codes!$AJ$4:$AK$234,2,FALSE)</f>
        <v>N/A</v>
      </c>
      <c r="C164" t="str">
        <f>VLOOKUP(A164,Codes!$AF$4:$AG$235,2,FALSE)</f>
        <v>SSTHORNHPCOAST</v>
      </c>
      <c r="D164" t="s">
        <v>12</v>
      </c>
      <c r="E164" t="s">
        <v>322</v>
      </c>
      <c r="F164" t="s">
        <v>323</v>
      </c>
      <c r="G164" t="str">
        <f>VLOOKUP(F164,Codes!$A$4:$B$92,2,FALSE)</f>
        <v>Scorpaeniformes</v>
      </c>
      <c r="H164">
        <f>VLOOKUP(F164,Codes!$E$4:$F$92,2,FALSE)</f>
        <v>70</v>
      </c>
      <c r="I164">
        <f>VLOOKUP(F164,Codes!$I$4:$J$92,2,FALSE)</f>
        <v>3.6</v>
      </c>
      <c r="J164" t="s">
        <v>17</v>
      </c>
      <c r="K164">
        <v>460</v>
      </c>
      <c r="L164">
        <f>VLOOKUP(A164,Codes!$AN$4:$AO$232,2,FALSE)</f>
        <v>583212.17599999998</v>
      </c>
      <c r="M164">
        <v>1</v>
      </c>
      <c r="N164">
        <v>1</v>
      </c>
      <c r="O164">
        <f t="shared" si="6"/>
        <v>1</v>
      </c>
      <c r="P164">
        <v>1</v>
      </c>
      <c r="Q164">
        <v>1</v>
      </c>
      <c r="R164">
        <f t="shared" si="7"/>
        <v>2</v>
      </c>
      <c r="S164" t="s">
        <v>4</v>
      </c>
      <c r="T164" t="str">
        <f>VLOOKUP(S164,Codes!$M$4:$N$6,2,FALSE)</f>
        <v>Full</v>
      </c>
      <c r="U164" t="s">
        <v>80</v>
      </c>
      <c r="V164" t="str">
        <f>VLOOKUP(U164,Codes!$Q$4:$R$45,2,FALSE)</f>
        <v>Full</v>
      </c>
      <c r="W164" t="str">
        <f t="shared" si="8"/>
        <v>Bottom trawl</v>
      </c>
      <c r="X164" t="str">
        <f>VLOOKUP(A164,Codes!$AA$4:$AB$235,2,FALSE)</f>
        <v>Bottom trawl</v>
      </c>
      <c r="Y164" t="str">
        <f>VLOOKUP(A164,Codes!$U$4:$V$234,2,FALSE)</f>
        <v>None</v>
      </c>
      <c r="Z164">
        <v>2015</v>
      </c>
    </row>
    <row r="165" spans="1:26" x14ac:dyDescent="0.2">
      <c r="A165" t="s">
        <v>324</v>
      </c>
      <c r="B165" t="str">
        <f>VLOOKUP(A165,Codes!$AJ$4:$AK$234,2,FALSE)</f>
        <v>Silver Hake - 4VWX</v>
      </c>
      <c r="C165" t="str">
        <f>VLOOKUP(A165,Codes!$AF$4:$AG$235,2,FALSE)</f>
        <v>SHAKE4VWX</v>
      </c>
      <c r="D165" t="s">
        <v>12</v>
      </c>
      <c r="E165" t="s">
        <v>325</v>
      </c>
      <c r="F165" t="s">
        <v>326</v>
      </c>
      <c r="G165" t="str">
        <f>VLOOKUP(F165,Codes!$A$4:$B$92,2,FALSE)</f>
        <v>Gadiformes</v>
      </c>
      <c r="H165">
        <f>VLOOKUP(F165,Codes!$E$4:$F$92,2,FALSE)</f>
        <v>54</v>
      </c>
      <c r="I165">
        <f>VLOOKUP(F165,Codes!$I$4:$J$92,2,FALSE)</f>
        <v>4.5</v>
      </c>
      <c r="J165" t="s">
        <v>11</v>
      </c>
      <c r="K165">
        <v>5000</v>
      </c>
      <c r="L165">
        <f>VLOOKUP(A165,Codes!$AN$4:$AO$232,2,FALSE)</f>
        <v>2659862.7200000002</v>
      </c>
      <c r="M165">
        <v>1</v>
      </c>
      <c r="N165">
        <v>0</v>
      </c>
      <c r="O165">
        <f t="shared" si="6"/>
        <v>1</v>
      </c>
      <c r="P165">
        <v>1</v>
      </c>
      <c r="Q165">
        <v>1</v>
      </c>
      <c r="R165">
        <f t="shared" si="7"/>
        <v>2</v>
      </c>
      <c r="S165" t="s">
        <v>4</v>
      </c>
      <c r="T165" t="str">
        <f>VLOOKUP(S165,Codes!$M$4:$N$6,2,FALSE)</f>
        <v>Full</v>
      </c>
      <c r="U165" t="s">
        <v>51</v>
      </c>
      <c r="V165" t="str">
        <f>VLOOKUP(U165,Codes!$Q$4:$R$45,2,FALSE)</f>
        <v>Partial</v>
      </c>
      <c r="W165" t="str">
        <f t="shared" si="8"/>
        <v>Bottom trawl</v>
      </c>
      <c r="X165" t="str">
        <f>VLOOKUP(A165,Codes!$AA$4:$AB$235,2,FALSE)</f>
        <v>Bottom trawl</v>
      </c>
      <c r="Y165" t="str">
        <f>VLOOKUP(A165,Codes!$U$4:$V$234,2,FALSE)</f>
        <v>None</v>
      </c>
      <c r="Z165">
        <v>2012</v>
      </c>
    </row>
    <row r="166" spans="1:26" x14ac:dyDescent="0.2">
      <c r="A166" t="s">
        <v>327</v>
      </c>
      <c r="B166" t="str">
        <f>VLOOKUP(A166,Codes!$AJ$4:$AK$234,2,FALSE)</f>
        <v>N/A</v>
      </c>
      <c r="C166" t="str">
        <f>VLOOKUP(A166,Codes!$AF$4:$AG$235,2,FALSE)</f>
        <v>N/A</v>
      </c>
      <c r="D166" t="s">
        <v>12</v>
      </c>
      <c r="E166" t="s">
        <v>328</v>
      </c>
      <c r="F166" t="s">
        <v>329</v>
      </c>
      <c r="G166" t="str">
        <f>VLOOKUP(F166,Codes!$A$4:$B$92,2,FALSE)</f>
        <v>Scorpaeniformes</v>
      </c>
      <c r="H166">
        <f>VLOOKUP(F166,Codes!$E$4:$F$92,2,FALSE)</f>
        <v>68</v>
      </c>
      <c r="I166">
        <f>VLOOKUP(F166,Codes!$I$4:$J$92,2,FALSE)</f>
        <v>3.8</v>
      </c>
      <c r="J166" t="s">
        <v>17</v>
      </c>
      <c r="K166">
        <v>1406</v>
      </c>
      <c r="L166">
        <f>VLOOKUP(A166,Codes!$AN$4:$AO$232,2,FALSE)</f>
        <v>1782600.69</v>
      </c>
      <c r="M166">
        <v>0</v>
      </c>
      <c r="N166">
        <v>1</v>
      </c>
      <c r="O166">
        <f t="shared" si="6"/>
        <v>1</v>
      </c>
      <c r="P166">
        <v>1</v>
      </c>
      <c r="Q166">
        <v>1</v>
      </c>
      <c r="R166">
        <f t="shared" si="7"/>
        <v>2</v>
      </c>
      <c r="S166" t="s">
        <v>4</v>
      </c>
      <c r="T166" t="str">
        <f>VLOOKUP(S166,Codes!$M$4:$N$6,2,FALSE)</f>
        <v>Full</v>
      </c>
      <c r="U166" t="s">
        <v>80</v>
      </c>
      <c r="V166" t="str">
        <f>VLOOKUP(U166,Codes!$Q$4:$R$45,2,FALSE)</f>
        <v>Full</v>
      </c>
      <c r="W166" t="str">
        <f t="shared" si="8"/>
        <v>Bottom trawl</v>
      </c>
      <c r="X166" t="str">
        <f>VLOOKUP(A166,Codes!$AA$4:$AB$235,2,FALSE)</f>
        <v>Bottom trawl</v>
      </c>
      <c r="Y166" t="str">
        <f>VLOOKUP(A166,Codes!$U$4:$V$234,2,FALSE)</f>
        <v>None</v>
      </c>
      <c r="Z166">
        <v>2013</v>
      </c>
    </row>
    <row r="167" spans="1:26" x14ac:dyDescent="0.2">
      <c r="A167" t="s">
        <v>330</v>
      </c>
      <c r="B167" t="str">
        <f>VLOOKUP(A167,Codes!$AJ$4:$AK$234,2,FALSE)</f>
        <v>Shrimp Trawl</v>
      </c>
      <c r="C167" t="str">
        <f>VLOOKUP(A167,Codes!$AF$4:$AG$235,2,FALSE)</f>
        <v>SSSHRIMPSMAFR</v>
      </c>
      <c r="D167" t="s">
        <v>8</v>
      </c>
      <c r="E167" t="s">
        <v>331</v>
      </c>
      <c r="F167" t="s">
        <v>332</v>
      </c>
      <c r="G167" t="str">
        <f>VLOOKUP(F167,Codes!$A$4:$B$92,2,FALSE)</f>
        <v>Crustacea</v>
      </c>
      <c r="H167">
        <f>VLOOKUP(F167,Codes!$E$4:$F$92,2,FALSE)</f>
        <v>10</v>
      </c>
      <c r="I167">
        <f>VLOOKUP(F167,Codes!$I$4:$J$92,2,FALSE)</f>
        <v>3.07</v>
      </c>
      <c r="J167" t="s">
        <v>17</v>
      </c>
      <c r="K167">
        <v>40</v>
      </c>
      <c r="L167">
        <f>VLOOKUP(A167,Codes!$AN$4:$AO$232,2,FALSE)</f>
        <v>559584.10699999996</v>
      </c>
      <c r="M167">
        <v>0</v>
      </c>
      <c r="N167">
        <v>0</v>
      </c>
      <c r="O167">
        <f t="shared" si="6"/>
        <v>0</v>
      </c>
      <c r="P167">
        <v>1</v>
      </c>
      <c r="Q167">
        <v>1</v>
      </c>
      <c r="R167">
        <f t="shared" si="7"/>
        <v>2</v>
      </c>
      <c r="S167" t="s">
        <v>5</v>
      </c>
      <c r="T167" t="str">
        <f>VLOOKUP(S167,Codes!$M$4:$N$6,2,FALSE)</f>
        <v>Partial</v>
      </c>
      <c r="U167" t="s">
        <v>5</v>
      </c>
      <c r="V167" t="str">
        <f>VLOOKUP(U167,Codes!$Q$4:$R$45,2,FALSE)</f>
        <v>Partial</v>
      </c>
      <c r="W167" t="str">
        <f t="shared" si="8"/>
        <v>Bycatch</v>
      </c>
      <c r="X167" t="str">
        <f>VLOOKUP(A167,Codes!$AA$4:$AB$235,2,FALSE)</f>
        <v>Bycatch</v>
      </c>
      <c r="Y167" t="str">
        <f>VLOOKUP(A167,Codes!$U$4:$V$234,2,FALSE)</f>
        <v>None</v>
      </c>
      <c r="Z167">
        <v>2011</v>
      </c>
    </row>
    <row r="168" spans="1:26" x14ac:dyDescent="0.2">
      <c r="A168" t="s">
        <v>333</v>
      </c>
      <c r="B168" t="str">
        <f>VLOOKUP(A168,Codes!$AJ$4:$AK$234,2,FALSE)</f>
        <v>Shrimp Trawl</v>
      </c>
      <c r="C168" t="str">
        <f>VLOOKUP(A168,Codes!$AF$4:$AG$235,2,FALSE)</f>
        <v>SSHRIMPSMAGTSE</v>
      </c>
      <c r="D168" t="s">
        <v>3</v>
      </c>
      <c r="E168" t="s">
        <v>331</v>
      </c>
      <c r="F168" t="s">
        <v>332</v>
      </c>
      <c r="G168" t="str">
        <f>VLOOKUP(F168,Codes!$A$4:$B$92,2,FALSE)</f>
        <v>Crustacea</v>
      </c>
      <c r="H168">
        <f>VLOOKUP(F168,Codes!$E$4:$F$92,2,FALSE)</f>
        <v>10</v>
      </c>
      <c r="I168">
        <f>VLOOKUP(F168,Codes!$I$4:$J$92,2,FALSE)</f>
        <v>3.07</v>
      </c>
      <c r="J168" t="s">
        <v>17</v>
      </c>
      <c r="K168">
        <v>15</v>
      </c>
      <c r="L168">
        <f>VLOOKUP(A168,Codes!$AN$4:$AO$232,2,FALSE)</f>
        <v>209844.04</v>
      </c>
      <c r="M168">
        <v>0</v>
      </c>
      <c r="N168">
        <v>0</v>
      </c>
      <c r="O168">
        <f t="shared" si="6"/>
        <v>0</v>
      </c>
      <c r="P168">
        <v>1</v>
      </c>
      <c r="Q168">
        <v>1</v>
      </c>
      <c r="R168">
        <f t="shared" si="7"/>
        <v>2</v>
      </c>
      <c r="S168" t="s">
        <v>5</v>
      </c>
      <c r="T168" t="str">
        <f>VLOOKUP(S168,Codes!$M$4:$N$6,2,FALSE)</f>
        <v>Partial</v>
      </c>
      <c r="U168" t="s">
        <v>5</v>
      </c>
      <c r="V168" t="str">
        <f>VLOOKUP(U168,Codes!$Q$4:$R$45,2,FALSE)</f>
        <v>Partial</v>
      </c>
      <c r="W168" t="str">
        <f t="shared" si="8"/>
        <v>Bottom trawl</v>
      </c>
      <c r="X168" t="str">
        <f>VLOOKUP(A168,Codes!$AA$4:$AB$235,2,FALSE)</f>
        <v>Bottom trawl</v>
      </c>
      <c r="Y168" t="str">
        <f>VLOOKUP(A168,Codes!$U$4:$V$234,2,FALSE)</f>
        <v>None</v>
      </c>
      <c r="Z168">
        <v>2011</v>
      </c>
    </row>
    <row r="169" spans="1:26" x14ac:dyDescent="0.2">
      <c r="A169" t="s">
        <v>334</v>
      </c>
      <c r="B169" t="str">
        <f>VLOOKUP(A169,Codes!$AJ$4:$AK$234,2,FALSE)</f>
        <v>Shrimp Trawl</v>
      </c>
      <c r="C169" t="str">
        <f>VLOOKUP(A169,Codes!$AF$4:$AG$235,2,FALSE)</f>
        <v>SSHRIMPSMAPRD</v>
      </c>
      <c r="D169" t="s">
        <v>12</v>
      </c>
      <c r="E169" t="s">
        <v>331</v>
      </c>
      <c r="F169" t="s">
        <v>332</v>
      </c>
      <c r="G169" t="str">
        <f>VLOOKUP(F169,Codes!$A$4:$B$92,2,FALSE)</f>
        <v>Crustacea</v>
      </c>
      <c r="H169">
        <f>VLOOKUP(F169,Codes!$E$4:$F$92,2,FALSE)</f>
        <v>10</v>
      </c>
      <c r="I169">
        <f>VLOOKUP(F169,Codes!$I$4:$J$92,2,FALSE)</f>
        <v>3.07</v>
      </c>
      <c r="J169" t="s">
        <v>17</v>
      </c>
      <c r="K169">
        <v>75</v>
      </c>
      <c r="L169">
        <f>VLOOKUP(A169,Codes!$AN$4:$AO$232,2,FALSE)</f>
        <v>1049220.2</v>
      </c>
      <c r="M169">
        <v>0</v>
      </c>
      <c r="N169">
        <v>0</v>
      </c>
      <c r="O169">
        <f t="shared" si="6"/>
        <v>0</v>
      </c>
      <c r="P169">
        <v>1</v>
      </c>
      <c r="Q169">
        <v>1</v>
      </c>
      <c r="R169">
        <f t="shared" si="7"/>
        <v>2</v>
      </c>
      <c r="S169" t="s">
        <v>5</v>
      </c>
      <c r="T169" t="str">
        <f>VLOOKUP(S169,Codes!$M$4:$N$6,2,FALSE)</f>
        <v>Partial</v>
      </c>
      <c r="U169" t="s">
        <v>5</v>
      </c>
      <c r="V169" t="str">
        <f>VLOOKUP(U169,Codes!$Q$4:$R$45,2,FALSE)</f>
        <v>Partial</v>
      </c>
      <c r="W169" t="str">
        <f t="shared" si="8"/>
        <v>Bottom trawl</v>
      </c>
      <c r="X169" t="str">
        <f>VLOOKUP(A169,Codes!$AA$4:$AB$235,2,FALSE)</f>
        <v>Bottom trawl</v>
      </c>
      <c r="Y169" t="str">
        <f>VLOOKUP(A169,Codes!$U$4:$V$234,2,FALSE)</f>
        <v>None</v>
      </c>
      <c r="Z169">
        <v>2011</v>
      </c>
    </row>
    <row r="170" spans="1:26" x14ac:dyDescent="0.2">
      <c r="A170" t="s">
        <v>335</v>
      </c>
      <c r="B170" t="str">
        <f>VLOOKUP(A170,Codes!$AJ$4:$AK$234,2,FALSE)</f>
        <v>Shrimp Trawl</v>
      </c>
      <c r="C170" t="str">
        <f>VLOOKUP(A170,Codes!$AF$4:$AG$235,2,FALSE)</f>
        <v>SSSHRIMPSMA14</v>
      </c>
      <c r="D170" t="s">
        <v>3</v>
      </c>
      <c r="E170" t="s">
        <v>331</v>
      </c>
      <c r="F170" t="s">
        <v>332</v>
      </c>
      <c r="G170" t="str">
        <f>VLOOKUP(F170,Codes!$A$4:$B$92,2,FALSE)</f>
        <v>Crustacea</v>
      </c>
      <c r="H170">
        <f>VLOOKUP(F170,Codes!$E$4:$F$92,2,FALSE)</f>
        <v>10</v>
      </c>
      <c r="I170">
        <f>VLOOKUP(F170,Codes!$I$4:$J$92,2,FALSE)</f>
        <v>3.07</v>
      </c>
      <c r="J170" t="s">
        <v>17</v>
      </c>
      <c r="K170">
        <v>5</v>
      </c>
      <c r="L170">
        <f>VLOOKUP(A170,Codes!$AN$4:$AO$232,2,FALSE)</f>
        <v>69948.013399999996</v>
      </c>
      <c r="M170">
        <v>0</v>
      </c>
      <c r="N170">
        <v>0</v>
      </c>
      <c r="O170">
        <f t="shared" si="6"/>
        <v>0</v>
      </c>
      <c r="P170">
        <v>1</v>
      </c>
      <c r="Q170">
        <v>1</v>
      </c>
      <c r="R170">
        <f t="shared" si="7"/>
        <v>2</v>
      </c>
      <c r="S170" t="s">
        <v>5</v>
      </c>
      <c r="T170" t="str">
        <f>VLOOKUP(S170,Codes!$M$4:$N$6,2,FALSE)</f>
        <v>Partial</v>
      </c>
      <c r="U170" t="s">
        <v>5</v>
      </c>
      <c r="V170" t="str">
        <f>VLOOKUP(U170,Codes!$Q$4:$R$45,2,FALSE)</f>
        <v>Partial</v>
      </c>
      <c r="W170" t="str">
        <f t="shared" si="8"/>
        <v>Bycatch</v>
      </c>
      <c r="X170" t="str">
        <f>VLOOKUP(A170,Codes!$AA$4:$AB$235,2,FALSE)</f>
        <v>Bycatch</v>
      </c>
      <c r="Y170" t="str">
        <f>VLOOKUP(A170,Codes!$U$4:$V$234,2,FALSE)</f>
        <v>None</v>
      </c>
      <c r="Z170">
        <v>2011</v>
      </c>
    </row>
    <row r="171" spans="1:26" x14ac:dyDescent="0.2">
      <c r="A171" t="s">
        <v>336</v>
      </c>
      <c r="B171" t="str">
        <f>VLOOKUP(A171,Codes!$AJ$4:$AK$234,2,FALSE)</f>
        <v>Shrimp Trawl</v>
      </c>
      <c r="C171" t="str">
        <f>VLOOKUP(A171,Codes!$AF$4:$AG$235,2,FALSE)</f>
        <v>SSSHRIMPSMA16</v>
      </c>
      <c r="D171" t="s">
        <v>3</v>
      </c>
      <c r="E171" t="s">
        <v>331</v>
      </c>
      <c r="F171" t="s">
        <v>332</v>
      </c>
      <c r="G171" t="str">
        <f>VLOOKUP(F171,Codes!$A$4:$B$92,2,FALSE)</f>
        <v>Crustacea</v>
      </c>
      <c r="H171">
        <f>VLOOKUP(F171,Codes!$E$4:$F$92,2,FALSE)</f>
        <v>10</v>
      </c>
      <c r="I171">
        <f>VLOOKUP(F171,Codes!$I$4:$J$92,2,FALSE)</f>
        <v>3.07</v>
      </c>
      <c r="J171" t="s">
        <v>17</v>
      </c>
      <c r="K171">
        <v>5</v>
      </c>
      <c r="L171">
        <f>VLOOKUP(A171,Codes!$AN$4:$AO$232,2,FALSE)</f>
        <v>69948.013399999996</v>
      </c>
      <c r="M171">
        <v>0</v>
      </c>
      <c r="N171">
        <v>0</v>
      </c>
      <c r="O171">
        <f t="shared" si="6"/>
        <v>0</v>
      </c>
      <c r="P171">
        <v>1</v>
      </c>
      <c r="Q171">
        <v>1</v>
      </c>
      <c r="R171">
        <f t="shared" si="7"/>
        <v>2</v>
      </c>
      <c r="S171" t="s">
        <v>5</v>
      </c>
      <c r="T171" t="str">
        <f>VLOOKUP(S171,Codes!$M$4:$N$6,2,FALSE)</f>
        <v>Partial</v>
      </c>
      <c r="U171" t="s">
        <v>5</v>
      </c>
      <c r="V171" t="str">
        <f>VLOOKUP(U171,Codes!$Q$4:$R$45,2,FALSE)</f>
        <v>Partial</v>
      </c>
      <c r="W171" t="str">
        <f t="shared" si="8"/>
        <v>Bycatch</v>
      </c>
      <c r="X171" t="str">
        <f>VLOOKUP(A171,Codes!$AA$4:$AB$235,2,FALSE)</f>
        <v>Bycatch</v>
      </c>
      <c r="Y171" t="str">
        <f>VLOOKUP(A171,Codes!$U$4:$V$234,2,FALSE)</f>
        <v>None</v>
      </c>
      <c r="Z171">
        <v>2011</v>
      </c>
    </row>
    <row r="172" spans="1:26" x14ac:dyDescent="0.2">
      <c r="A172" t="s">
        <v>337</v>
      </c>
      <c r="B172" t="str">
        <f>VLOOKUP(A172,Codes!$AJ$4:$AK$234,2,FALSE)</f>
        <v>Shrimp Trawl</v>
      </c>
      <c r="C172" t="str">
        <f>VLOOKUP(A172,Codes!$AF$4:$AG$235,2,FALSE)</f>
        <v>SSSHRIMPSMA18-19</v>
      </c>
      <c r="D172" t="s">
        <v>3</v>
      </c>
      <c r="E172" t="s">
        <v>331</v>
      </c>
      <c r="F172" t="s">
        <v>332</v>
      </c>
      <c r="G172" t="str">
        <f>VLOOKUP(F172,Codes!$A$4:$B$92,2,FALSE)</f>
        <v>Crustacea</v>
      </c>
      <c r="H172">
        <f>VLOOKUP(F172,Codes!$E$4:$F$92,2,FALSE)</f>
        <v>10</v>
      </c>
      <c r="I172">
        <f>VLOOKUP(F172,Codes!$I$4:$J$92,2,FALSE)</f>
        <v>3.07</v>
      </c>
      <c r="J172" t="s">
        <v>17</v>
      </c>
      <c r="K172">
        <v>0</v>
      </c>
      <c r="L172">
        <f>VLOOKUP(A172,Codes!$AN$4:$AO$232,2,FALSE)</f>
        <v>0</v>
      </c>
      <c r="M172">
        <v>0</v>
      </c>
      <c r="N172">
        <v>0</v>
      </c>
      <c r="O172">
        <f t="shared" si="6"/>
        <v>0</v>
      </c>
      <c r="P172">
        <v>1</v>
      </c>
      <c r="Q172">
        <v>1</v>
      </c>
      <c r="R172">
        <f t="shared" si="7"/>
        <v>2</v>
      </c>
      <c r="S172" t="s">
        <v>5</v>
      </c>
      <c r="T172" t="str">
        <f>VLOOKUP(S172,Codes!$M$4:$N$6,2,FALSE)</f>
        <v>Partial</v>
      </c>
      <c r="U172" t="s">
        <v>5</v>
      </c>
      <c r="V172" t="str">
        <f>VLOOKUP(U172,Codes!$Q$4:$R$45,2,FALSE)</f>
        <v>Partial</v>
      </c>
      <c r="W172" t="str">
        <f t="shared" si="8"/>
        <v>No Catch</v>
      </c>
      <c r="X172" t="str">
        <f>VLOOKUP(A172,Codes!$AA$4:$AB$235,2,FALSE)</f>
        <v>Bycatch</v>
      </c>
      <c r="Y172" t="str">
        <f>VLOOKUP(A172,Codes!$U$4:$V$234,2,FALSE)</f>
        <v>None</v>
      </c>
      <c r="Z172">
        <v>2011</v>
      </c>
    </row>
    <row r="173" spans="1:26" x14ac:dyDescent="0.2">
      <c r="A173" t="s">
        <v>338</v>
      </c>
      <c r="B173" t="str">
        <f>VLOOKUP(A173,Codes!$AJ$4:$AK$234,2,FALSE)</f>
        <v>N/A</v>
      </c>
      <c r="C173" t="str">
        <f>VLOOKUP(A173,Codes!$AF$4:$AG$235,2,FALSE)</f>
        <v>SMOOTHSKA2J3K</v>
      </c>
      <c r="D173" t="s">
        <v>6</v>
      </c>
      <c r="E173" t="s">
        <v>339</v>
      </c>
      <c r="F173" t="s">
        <v>340</v>
      </c>
      <c r="G173" t="str">
        <f>VLOOKUP(F173,Codes!$A$4:$B$92,2,FALSE)</f>
        <v>Elasmobranchii</v>
      </c>
      <c r="H173">
        <f>VLOOKUP(F173,Codes!$E$4:$F$92,2,FALSE)</f>
        <v>57</v>
      </c>
      <c r="I173">
        <f>VLOOKUP(F173,Codes!$I$4:$J$92,2,FALSE)</f>
        <v>3.5</v>
      </c>
      <c r="J173" t="s">
        <v>454</v>
      </c>
      <c r="K173">
        <v>0</v>
      </c>
      <c r="L173">
        <f>VLOOKUP(A173,Codes!$AN$4:$AO$232,2,FALSE)</f>
        <v>0</v>
      </c>
      <c r="M173">
        <v>0</v>
      </c>
      <c r="N173">
        <v>1</v>
      </c>
      <c r="O173">
        <f t="shared" si="6"/>
        <v>1</v>
      </c>
      <c r="P173">
        <v>0</v>
      </c>
      <c r="Q173">
        <v>0</v>
      </c>
      <c r="R173">
        <f t="shared" si="7"/>
        <v>0</v>
      </c>
      <c r="S173" t="s">
        <v>4</v>
      </c>
      <c r="T173" t="str">
        <f>VLOOKUP(S173,Codes!$M$4:$N$6,2,FALSE)</f>
        <v>Full</v>
      </c>
      <c r="U173" t="s">
        <v>5</v>
      </c>
      <c r="V173" t="str">
        <f>VLOOKUP(U173,Codes!$Q$4:$R$45,2,FALSE)</f>
        <v>Partial</v>
      </c>
      <c r="W173" t="str">
        <f t="shared" si="8"/>
        <v>No Catch</v>
      </c>
      <c r="X173" t="str">
        <f>VLOOKUP(A173,Codes!$AA$4:$AB$235,2,FALSE)</f>
        <v>Bycatch</v>
      </c>
      <c r="Y173" t="str">
        <f>VLOOKUP(A173,Codes!$U$4:$V$234,2,FALSE)</f>
        <v>None</v>
      </c>
      <c r="Z173">
        <v>2012</v>
      </c>
    </row>
    <row r="174" spans="1:26" x14ac:dyDescent="0.2">
      <c r="A174" t="s">
        <v>341</v>
      </c>
      <c r="B174" t="str">
        <f>VLOOKUP(A174,Codes!$AJ$4:$AK$234,2,FALSE)</f>
        <v>N/A</v>
      </c>
      <c r="C174" t="str">
        <f>VLOOKUP(A174,Codes!$AF$4:$AG$235,2,FALSE)</f>
        <v>SMOOTHSKA4T</v>
      </c>
      <c r="D174" t="s">
        <v>6</v>
      </c>
      <c r="E174" t="s">
        <v>339</v>
      </c>
      <c r="F174" t="s">
        <v>340</v>
      </c>
      <c r="G174" t="str">
        <f>VLOOKUP(F174,Codes!$A$4:$B$92,2,FALSE)</f>
        <v>Elasmobranchii</v>
      </c>
      <c r="H174">
        <f>VLOOKUP(F174,Codes!$E$4:$F$92,2,FALSE)</f>
        <v>57</v>
      </c>
      <c r="I174">
        <f>VLOOKUP(F174,Codes!$I$4:$J$92,2,FALSE)</f>
        <v>3.5</v>
      </c>
      <c r="J174" t="s">
        <v>25</v>
      </c>
      <c r="K174">
        <v>3.27</v>
      </c>
      <c r="L174">
        <f>VLOOKUP(A174,Codes!$AN$4:$AO$232,2,FALSE)</f>
        <v>895.072993</v>
      </c>
      <c r="M174">
        <v>0</v>
      </c>
      <c r="N174">
        <v>0</v>
      </c>
      <c r="O174">
        <f t="shared" si="6"/>
        <v>0</v>
      </c>
      <c r="P174">
        <v>0</v>
      </c>
      <c r="Q174">
        <v>0</v>
      </c>
      <c r="R174">
        <f t="shared" si="7"/>
        <v>0</v>
      </c>
      <c r="S174" t="s">
        <v>5</v>
      </c>
      <c r="T174" t="str">
        <f>VLOOKUP(S174,Codes!$M$4:$N$6,2,FALSE)</f>
        <v>Partial</v>
      </c>
      <c r="U174" t="s">
        <v>5</v>
      </c>
      <c r="V174" t="str">
        <f>VLOOKUP(U174,Codes!$Q$4:$R$45,2,FALSE)</f>
        <v>Partial</v>
      </c>
      <c r="W174" t="str">
        <f t="shared" si="8"/>
        <v>Bycatch</v>
      </c>
      <c r="X174" t="str">
        <f>VLOOKUP(A174,Codes!$AA$4:$AB$235,2,FALSE)</f>
        <v>Bycatch</v>
      </c>
      <c r="Y174" t="str">
        <f>VLOOKUP(A174,Codes!$U$4:$V$234,2,FALSE)</f>
        <v>None</v>
      </c>
      <c r="Z174">
        <v>2010</v>
      </c>
    </row>
    <row r="175" spans="1:26" x14ac:dyDescent="0.2">
      <c r="A175" t="s">
        <v>342</v>
      </c>
      <c r="B175" t="str">
        <f>VLOOKUP(A175,Codes!$AJ$4:$AK$234,2,FALSE)</f>
        <v>Queen / Snow Crab - CFA 1-12</v>
      </c>
      <c r="C175" t="str">
        <f>VLOOKUP(A175,Codes!$AF$4:$AG$235,2,FALSE)</f>
        <v>SNOWCRAB2HJ</v>
      </c>
      <c r="D175" t="s">
        <v>8</v>
      </c>
      <c r="E175" t="s">
        <v>343</v>
      </c>
      <c r="F175" t="s">
        <v>344</v>
      </c>
      <c r="G175" t="str">
        <f>VLOOKUP(F175,Codes!$A$4:$B$92,2,FALSE)</f>
        <v>Crustacea</v>
      </c>
      <c r="H175">
        <f>VLOOKUP(F175,Codes!$E$4:$F$92,2,FALSE)</f>
        <v>12</v>
      </c>
      <c r="I175">
        <f>VLOOKUP(F175,Codes!$I$4:$J$92,2,FALSE)</f>
        <v>3.54</v>
      </c>
      <c r="J175" t="s">
        <v>454</v>
      </c>
      <c r="K175">
        <v>1400</v>
      </c>
      <c r="L175">
        <f>VLOOKUP(A175,Codes!$AN$4:$AO$232,2,FALSE)</f>
        <v>17639465.5</v>
      </c>
      <c r="M175">
        <v>0</v>
      </c>
      <c r="N175">
        <v>1</v>
      </c>
      <c r="O175">
        <f t="shared" si="6"/>
        <v>1</v>
      </c>
      <c r="P175">
        <v>1</v>
      </c>
      <c r="Q175">
        <v>0</v>
      </c>
      <c r="R175">
        <f t="shared" si="7"/>
        <v>1</v>
      </c>
      <c r="S175" t="s">
        <v>4</v>
      </c>
      <c r="T175" t="str">
        <f>VLOOKUP(S175,Codes!$M$4:$N$6,2,FALSE)</f>
        <v>Full</v>
      </c>
      <c r="U175" t="s">
        <v>5</v>
      </c>
      <c r="V175" t="str">
        <f>VLOOKUP(U175,Codes!$Q$4:$R$45,2,FALSE)</f>
        <v>Partial</v>
      </c>
      <c r="W175" t="str">
        <f t="shared" si="8"/>
        <v>Trap</v>
      </c>
      <c r="X175" t="str">
        <f>VLOOKUP(A175,Codes!$AA$4:$AB$235,2,FALSE)</f>
        <v>Trap</v>
      </c>
      <c r="Y175" t="str">
        <f>VLOOKUP(A175,Codes!$U$4:$V$234,2,FALSE)</f>
        <v>Certified</v>
      </c>
      <c r="Z175">
        <v>2021</v>
      </c>
    </row>
    <row r="176" spans="1:26" x14ac:dyDescent="0.2">
      <c r="A176" t="s">
        <v>345</v>
      </c>
      <c r="B176" t="str">
        <f>VLOOKUP(A176,Codes!$AJ$4:$AK$234,2,FALSE)</f>
        <v>Queen / Snow Crab - CFA 1-12</v>
      </c>
      <c r="C176" t="str">
        <f>VLOOKUP(A176,Codes!$AF$4:$AG$235,2,FALSE)</f>
        <v>SNOWCRAB3K</v>
      </c>
      <c r="D176" t="s">
        <v>8</v>
      </c>
      <c r="E176" t="s">
        <v>343</v>
      </c>
      <c r="F176" t="s">
        <v>344</v>
      </c>
      <c r="G176" t="str">
        <f>VLOOKUP(F176,Codes!$A$4:$B$92,2,FALSE)</f>
        <v>Crustacea</v>
      </c>
      <c r="H176">
        <f>VLOOKUP(F176,Codes!$E$4:$F$92,2,FALSE)</f>
        <v>12</v>
      </c>
      <c r="I176">
        <f>VLOOKUP(F176,Codes!$I$4:$J$92,2,FALSE)</f>
        <v>3.54</v>
      </c>
      <c r="J176" t="s">
        <v>454</v>
      </c>
      <c r="K176">
        <v>6500</v>
      </c>
      <c r="L176">
        <f>VLOOKUP(A176,Codes!$AN$4:$AO$232,2,FALSE)</f>
        <v>62256936.899999999</v>
      </c>
      <c r="M176">
        <v>0</v>
      </c>
      <c r="N176">
        <v>1</v>
      </c>
      <c r="O176">
        <f t="shared" si="6"/>
        <v>1</v>
      </c>
      <c r="P176">
        <v>1</v>
      </c>
      <c r="Q176">
        <v>0</v>
      </c>
      <c r="R176">
        <f t="shared" si="7"/>
        <v>1</v>
      </c>
      <c r="S176" t="s">
        <v>4</v>
      </c>
      <c r="T176" t="str">
        <f>VLOOKUP(S176,Codes!$M$4:$N$6,2,FALSE)</f>
        <v>Full</v>
      </c>
      <c r="U176" t="s">
        <v>5</v>
      </c>
      <c r="V176" t="str">
        <f>VLOOKUP(U176,Codes!$Q$4:$R$45,2,FALSE)</f>
        <v>Partial</v>
      </c>
      <c r="W176" t="str">
        <f t="shared" si="8"/>
        <v>Trap</v>
      </c>
      <c r="X176" t="str">
        <f>VLOOKUP(A176,Codes!$AA$4:$AB$235,2,FALSE)</f>
        <v>Trap</v>
      </c>
      <c r="Y176" t="str">
        <f>VLOOKUP(A176,Codes!$U$4:$V$234,2,FALSE)</f>
        <v>Certified</v>
      </c>
      <c r="Z176">
        <v>2021</v>
      </c>
    </row>
    <row r="177" spans="1:26" x14ac:dyDescent="0.2">
      <c r="A177" t="s">
        <v>346</v>
      </c>
      <c r="B177" t="str">
        <f>VLOOKUP(A177,Codes!$AJ$4:$AK$234,2,FALSE)</f>
        <v>Queen / Snow Crab - CFA 1-12</v>
      </c>
      <c r="C177" t="str">
        <f>VLOOKUP(A177,Codes!$AF$4:$AG$235,2,FALSE)</f>
        <v>N/A</v>
      </c>
      <c r="D177" t="s">
        <v>8</v>
      </c>
      <c r="E177" t="s">
        <v>343</v>
      </c>
      <c r="F177" t="s">
        <v>344</v>
      </c>
      <c r="G177" t="str">
        <f>VLOOKUP(F177,Codes!$A$4:$B$92,2,FALSE)</f>
        <v>Crustacea</v>
      </c>
      <c r="H177">
        <f>VLOOKUP(F177,Codes!$E$4:$F$92,2,FALSE)</f>
        <v>12</v>
      </c>
      <c r="I177">
        <f>VLOOKUP(F177,Codes!$I$4:$J$92,2,FALSE)</f>
        <v>3.54</v>
      </c>
      <c r="J177" t="s">
        <v>454</v>
      </c>
      <c r="K177">
        <v>2949</v>
      </c>
      <c r="L177">
        <f>VLOOKUP(A177,Codes!$AN$4:$AO$232,2,FALSE)</f>
        <v>28534429.399999999</v>
      </c>
      <c r="M177">
        <v>0</v>
      </c>
      <c r="N177">
        <v>1</v>
      </c>
      <c r="O177">
        <f t="shared" si="6"/>
        <v>1</v>
      </c>
      <c r="P177">
        <v>1</v>
      </c>
      <c r="Q177">
        <v>0</v>
      </c>
      <c r="R177">
        <f t="shared" si="7"/>
        <v>1</v>
      </c>
      <c r="S177" t="s">
        <v>4</v>
      </c>
      <c r="T177" t="str">
        <f>VLOOKUP(S177,Codes!$M$4:$N$6,2,FALSE)</f>
        <v>Full</v>
      </c>
      <c r="U177" t="s">
        <v>5</v>
      </c>
      <c r="V177" t="str">
        <f>VLOOKUP(U177,Codes!$Q$4:$R$45,2,FALSE)</f>
        <v>Partial</v>
      </c>
      <c r="W177" t="str">
        <f t="shared" si="8"/>
        <v>Trap</v>
      </c>
      <c r="X177" t="str">
        <f>VLOOKUP(A177,Codes!$AA$4:$AB$235,2,FALSE)</f>
        <v>Trap</v>
      </c>
      <c r="Y177" t="str">
        <f>VLOOKUP(A177,Codes!$U$4:$V$234,2,FALSE)</f>
        <v>Certified</v>
      </c>
      <c r="Z177">
        <v>2021</v>
      </c>
    </row>
    <row r="178" spans="1:26" x14ac:dyDescent="0.2">
      <c r="A178" t="s">
        <v>347</v>
      </c>
      <c r="B178" t="str">
        <f>VLOOKUP(A178,Codes!$AJ$4:$AK$234,2,FALSE)</f>
        <v>Queen / Snow Crab - CFA 1-12</v>
      </c>
      <c r="C178" t="str">
        <f>VLOOKUP(A178,Codes!$AF$4:$AG$235,2,FALSE)</f>
        <v>SNOWCRAB3LNO</v>
      </c>
      <c r="D178" t="s">
        <v>12</v>
      </c>
      <c r="E178" t="s">
        <v>343</v>
      </c>
      <c r="F178" t="s">
        <v>344</v>
      </c>
      <c r="G178" t="str">
        <f>VLOOKUP(F178,Codes!$A$4:$B$92,2,FALSE)</f>
        <v>Crustacea</v>
      </c>
      <c r="H178">
        <f>VLOOKUP(F178,Codes!$E$4:$F$92,2,FALSE)</f>
        <v>12</v>
      </c>
      <c r="I178">
        <f>VLOOKUP(F178,Codes!$I$4:$J$92,2,FALSE)</f>
        <v>3.54</v>
      </c>
      <c r="J178" t="s">
        <v>454</v>
      </c>
      <c r="K178">
        <v>14839</v>
      </c>
      <c r="L178">
        <f>VLOOKUP(A178,Codes!$AN$4:$AO$232,2,FALSE)</f>
        <v>134890030</v>
      </c>
      <c r="M178">
        <v>0</v>
      </c>
      <c r="N178">
        <v>1</v>
      </c>
      <c r="O178">
        <f t="shared" si="6"/>
        <v>1</v>
      </c>
      <c r="P178">
        <v>1</v>
      </c>
      <c r="Q178">
        <v>0</v>
      </c>
      <c r="R178">
        <f t="shared" si="7"/>
        <v>1</v>
      </c>
      <c r="S178" t="s">
        <v>4</v>
      </c>
      <c r="T178" t="str">
        <f>VLOOKUP(S178,Codes!$M$4:$N$6,2,FALSE)</f>
        <v>Full</v>
      </c>
      <c r="U178" t="s">
        <v>5</v>
      </c>
      <c r="V178" t="str">
        <f>VLOOKUP(U178,Codes!$Q$4:$R$45,2,FALSE)</f>
        <v>Partial</v>
      </c>
      <c r="W178" t="str">
        <f t="shared" si="8"/>
        <v>Trap</v>
      </c>
      <c r="X178" t="str">
        <f>VLOOKUP(A178,Codes!$AA$4:$AB$235,2,FALSE)</f>
        <v>Trap</v>
      </c>
      <c r="Y178" t="str">
        <f>VLOOKUP(A178,Codes!$U$4:$V$234,2,FALSE)</f>
        <v>Certified</v>
      </c>
      <c r="Z178">
        <v>2021</v>
      </c>
    </row>
    <row r="179" spans="1:26" x14ac:dyDescent="0.2">
      <c r="A179" t="s">
        <v>348</v>
      </c>
      <c r="B179" t="str">
        <f>VLOOKUP(A179,Codes!$AJ$4:$AK$234,2,FALSE)</f>
        <v>Queen / Snow Crab - CFA 1-12</v>
      </c>
      <c r="C179" t="str">
        <f>VLOOKUP(A179,Codes!$AF$4:$AG$235,2,FALSE)</f>
        <v>SNOWCRAB3Ps</v>
      </c>
      <c r="D179" t="s">
        <v>8</v>
      </c>
      <c r="E179" t="s">
        <v>343</v>
      </c>
      <c r="F179" t="s">
        <v>344</v>
      </c>
      <c r="G179" t="str">
        <f>VLOOKUP(F179,Codes!$A$4:$B$92,2,FALSE)</f>
        <v>Crustacea</v>
      </c>
      <c r="H179">
        <f>VLOOKUP(F179,Codes!$E$4:$F$92,2,FALSE)</f>
        <v>12</v>
      </c>
      <c r="I179">
        <f>VLOOKUP(F179,Codes!$I$4:$J$92,2,FALSE)</f>
        <v>3.54</v>
      </c>
      <c r="J179" t="s">
        <v>454</v>
      </c>
      <c r="K179">
        <v>3249</v>
      </c>
      <c r="L179">
        <f>VLOOKUP(A179,Codes!$AN$4:$AO$232,2,FALSE)</f>
        <v>29053237.199999999</v>
      </c>
      <c r="M179">
        <v>0</v>
      </c>
      <c r="N179">
        <v>1</v>
      </c>
      <c r="O179">
        <f t="shared" si="6"/>
        <v>1</v>
      </c>
      <c r="P179">
        <v>1</v>
      </c>
      <c r="Q179">
        <v>0</v>
      </c>
      <c r="R179">
        <f t="shared" si="7"/>
        <v>1</v>
      </c>
      <c r="S179" t="s">
        <v>4</v>
      </c>
      <c r="T179" t="str">
        <f>VLOOKUP(S179,Codes!$M$4:$N$6,2,FALSE)</f>
        <v>Full</v>
      </c>
      <c r="U179" t="s">
        <v>5</v>
      </c>
      <c r="V179" t="str">
        <f>VLOOKUP(U179,Codes!$Q$4:$R$45,2,FALSE)</f>
        <v>Partial</v>
      </c>
      <c r="W179" t="str">
        <f t="shared" si="8"/>
        <v>Trap</v>
      </c>
      <c r="X179" t="str">
        <f>VLOOKUP(A179,Codes!$AA$4:$AB$235,2,FALSE)</f>
        <v>Trap</v>
      </c>
      <c r="Y179" t="str">
        <f>VLOOKUP(A179,Codes!$U$4:$V$234,2,FALSE)</f>
        <v>Certified</v>
      </c>
      <c r="Z179">
        <v>2021</v>
      </c>
    </row>
    <row r="180" spans="1:26" x14ac:dyDescent="0.2">
      <c r="A180" t="s">
        <v>349</v>
      </c>
      <c r="B180" t="str">
        <f>VLOOKUP(A180,Codes!$AJ$4:$AK$234,2,FALSE)</f>
        <v>Queen / Snow Crab - CFA 1-12</v>
      </c>
      <c r="C180" t="str">
        <f>VLOOKUP(A180,Codes!$AF$4:$AG$235,2,FALSE)</f>
        <v>SNOWCRAB4R3Pn</v>
      </c>
      <c r="D180" t="s">
        <v>6</v>
      </c>
      <c r="E180" t="s">
        <v>343</v>
      </c>
      <c r="F180" t="s">
        <v>344</v>
      </c>
      <c r="G180" t="str">
        <f>VLOOKUP(F180,Codes!$A$4:$B$92,2,FALSE)</f>
        <v>Crustacea</v>
      </c>
      <c r="H180">
        <f>VLOOKUP(F180,Codes!$E$4:$F$92,2,FALSE)</f>
        <v>12</v>
      </c>
      <c r="I180">
        <f>VLOOKUP(F180,Codes!$I$4:$J$92,2,FALSE)</f>
        <v>3.54</v>
      </c>
      <c r="J180" t="s">
        <v>454</v>
      </c>
      <c r="K180">
        <v>167</v>
      </c>
      <c r="L180">
        <f>VLOOKUP(A180,Codes!$AN$4:$AO$232,2,FALSE)</f>
        <v>1929965.04</v>
      </c>
      <c r="M180">
        <v>0</v>
      </c>
      <c r="N180">
        <v>1</v>
      </c>
      <c r="O180">
        <f t="shared" si="6"/>
        <v>1</v>
      </c>
      <c r="P180">
        <v>0</v>
      </c>
      <c r="Q180">
        <v>0</v>
      </c>
      <c r="R180">
        <f t="shared" si="7"/>
        <v>0</v>
      </c>
      <c r="S180" t="s">
        <v>4</v>
      </c>
      <c r="T180" t="str">
        <f>VLOOKUP(S180,Codes!$M$4:$N$6,2,FALSE)</f>
        <v>Full</v>
      </c>
      <c r="U180" t="s">
        <v>5</v>
      </c>
      <c r="V180" t="str">
        <f>VLOOKUP(U180,Codes!$Q$4:$R$45,2,FALSE)</f>
        <v>Partial</v>
      </c>
      <c r="W180" t="str">
        <f t="shared" si="8"/>
        <v>Trap</v>
      </c>
      <c r="X180" t="str">
        <f>VLOOKUP(A180,Codes!$AA$4:$AB$235,2,FALSE)</f>
        <v>Trap</v>
      </c>
      <c r="Y180" t="str">
        <f>VLOOKUP(A180,Codes!$U$4:$V$234,2,FALSE)</f>
        <v>None</v>
      </c>
      <c r="Z180">
        <v>2021</v>
      </c>
    </row>
    <row r="181" spans="1:26" x14ac:dyDescent="0.2">
      <c r="A181" t="s">
        <v>350</v>
      </c>
      <c r="B181" t="str">
        <f>VLOOKUP(A181,Codes!$AJ$4:$AK$234,2,FALSE)</f>
        <v>Snow Crab - Scotian Shelf (4X)</v>
      </c>
      <c r="C181" t="str">
        <f>VLOOKUP(A181,Codes!$AF$4:$AG$235,2,FALSE)</f>
        <v>N/A</v>
      </c>
      <c r="D181" t="s">
        <v>3</v>
      </c>
      <c r="E181" t="s">
        <v>343</v>
      </c>
      <c r="F181" t="s">
        <v>344</v>
      </c>
      <c r="G181" t="str">
        <f>VLOOKUP(F181,Codes!$A$4:$B$92,2,FALSE)</f>
        <v>Crustacea</v>
      </c>
      <c r="H181">
        <f>VLOOKUP(F181,Codes!$E$4:$F$92,2,FALSE)</f>
        <v>12</v>
      </c>
      <c r="I181">
        <f>VLOOKUP(F181,Codes!$I$4:$J$92,2,FALSE)</f>
        <v>3.54</v>
      </c>
      <c r="J181" t="s">
        <v>11</v>
      </c>
      <c r="K181">
        <v>76</v>
      </c>
      <c r="L181">
        <f>VLOOKUP(A181,Codes!$AN$4:$AO$232,2,FALSE)</f>
        <v>539560.12</v>
      </c>
      <c r="M181">
        <v>1</v>
      </c>
      <c r="N181">
        <v>1</v>
      </c>
      <c r="O181">
        <f t="shared" si="6"/>
        <v>1</v>
      </c>
      <c r="P181">
        <v>1</v>
      </c>
      <c r="Q181">
        <v>1</v>
      </c>
      <c r="R181">
        <f t="shared" si="7"/>
        <v>2</v>
      </c>
      <c r="S181" t="s">
        <v>4</v>
      </c>
      <c r="T181" t="str">
        <f>VLOOKUP(S181,Codes!$M$4:$N$6,2,FALSE)</f>
        <v>Full</v>
      </c>
      <c r="U181" t="s">
        <v>35</v>
      </c>
      <c r="V181" t="str">
        <f>VLOOKUP(U181,Codes!$Q$4:$R$45,2,FALSE)</f>
        <v>Partial</v>
      </c>
      <c r="W181" t="str">
        <f t="shared" si="8"/>
        <v>Trap</v>
      </c>
      <c r="X181" t="str">
        <f>VLOOKUP(A181,Codes!$AA$4:$AB$235,2,FALSE)</f>
        <v>Trap</v>
      </c>
      <c r="Y181" t="str">
        <f>VLOOKUP(A181,Codes!$U$4:$V$234,2,FALSE)</f>
        <v>None</v>
      </c>
      <c r="Z181">
        <v>2019</v>
      </c>
    </row>
    <row r="182" spans="1:26" x14ac:dyDescent="0.2">
      <c r="A182" t="s">
        <v>351</v>
      </c>
      <c r="B182" t="str">
        <f>VLOOKUP(A182,Codes!$AJ$4:$AK$234,2,FALSE)</f>
        <v>Snow Crab - Scotian Shelf (ENS-N)</v>
      </c>
      <c r="C182" t="str">
        <f>VLOOKUP(A182,Codes!$AF$4:$AG$235,2,FALSE)</f>
        <v>N/A</v>
      </c>
      <c r="D182" t="s">
        <v>12</v>
      </c>
      <c r="E182" t="s">
        <v>343</v>
      </c>
      <c r="F182" t="s">
        <v>344</v>
      </c>
      <c r="G182" t="str">
        <f>VLOOKUP(F182,Codes!$A$4:$B$92,2,FALSE)</f>
        <v>Crustacea</v>
      </c>
      <c r="H182">
        <f>VLOOKUP(F182,Codes!$E$4:$F$92,2,FALSE)</f>
        <v>12</v>
      </c>
      <c r="I182">
        <f>VLOOKUP(F182,Codes!$I$4:$J$92,2,FALSE)</f>
        <v>3.54</v>
      </c>
      <c r="J182" t="s">
        <v>11</v>
      </c>
      <c r="K182">
        <v>836</v>
      </c>
      <c r="L182">
        <f>VLOOKUP(A182,Codes!$AN$4:$AO$232,2,FALSE)</f>
        <v>6526602.2199999997</v>
      </c>
      <c r="M182">
        <v>1</v>
      </c>
      <c r="N182">
        <v>1</v>
      </c>
      <c r="O182">
        <f t="shared" si="6"/>
        <v>1</v>
      </c>
      <c r="P182">
        <v>1</v>
      </c>
      <c r="Q182">
        <v>1</v>
      </c>
      <c r="R182">
        <f t="shared" si="7"/>
        <v>2</v>
      </c>
      <c r="S182" t="s">
        <v>4</v>
      </c>
      <c r="T182" t="str">
        <f>VLOOKUP(S182,Codes!$M$4:$N$6,2,FALSE)</f>
        <v>Full</v>
      </c>
      <c r="U182" t="s">
        <v>93</v>
      </c>
      <c r="V182" t="str">
        <f>VLOOKUP(U182,Codes!$Q$4:$R$45,2,FALSE)</f>
        <v>Partial</v>
      </c>
      <c r="W182" t="str">
        <f t="shared" si="8"/>
        <v>Trap</v>
      </c>
      <c r="X182" t="str">
        <f>VLOOKUP(A182,Codes!$AA$4:$AB$235,2,FALSE)</f>
        <v>Trap</v>
      </c>
      <c r="Y182" t="str">
        <f>VLOOKUP(A182,Codes!$U$4:$V$234,2,FALSE)</f>
        <v>None</v>
      </c>
      <c r="Z182">
        <v>2019</v>
      </c>
    </row>
    <row r="183" spans="1:26" x14ac:dyDescent="0.2">
      <c r="A183" t="s">
        <v>352</v>
      </c>
      <c r="B183" t="str">
        <f>VLOOKUP(A183,Codes!$AJ$4:$AK$234,2,FALSE)</f>
        <v>Snow Crab - Scotian Shelf (ENS-S)</v>
      </c>
      <c r="C183" t="str">
        <f>VLOOKUP(A183,Codes!$AF$4:$AG$235,2,FALSE)</f>
        <v>N/A</v>
      </c>
      <c r="D183" t="s">
        <v>12</v>
      </c>
      <c r="E183" t="s">
        <v>343</v>
      </c>
      <c r="F183" t="s">
        <v>344</v>
      </c>
      <c r="G183" t="str">
        <f>VLOOKUP(F183,Codes!$A$4:$B$92,2,FALSE)</f>
        <v>Crustacea</v>
      </c>
      <c r="H183">
        <f>VLOOKUP(F183,Codes!$E$4:$F$92,2,FALSE)</f>
        <v>12</v>
      </c>
      <c r="I183">
        <f>VLOOKUP(F183,Codes!$I$4:$J$92,2,FALSE)</f>
        <v>3.54</v>
      </c>
      <c r="J183" t="s">
        <v>11</v>
      </c>
      <c r="K183">
        <v>7943</v>
      </c>
      <c r="L183">
        <f>VLOOKUP(A183,Codes!$AN$4:$AO$232,2,FALSE)</f>
        <v>68814667.599999994</v>
      </c>
      <c r="M183">
        <v>1</v>
      </c>
      <c r="N183">
        <v>1</v>
      </c>
      <c r="O183">
        <f t="shared" si="6"/>
        <v>1</v>
      </c>
      <c r="P183">
        <v>1</v>
      </c>
      <c r="Q183">
        <v>1</v>
      </c>
      <c r="R183">
        <f t="shared" si="7"/>
        <v>2</v>
      </c>
      <c r="S183" t="s">
        <v>4</v>
      </c>
      <c r="T183" t="str">
        <f>VLOOKUP(S183,Codes!$M$4:$N$6,2,FALSE)</f>
        <v>Full</v>
      </c>
      <c r="U183" t="s">
        <v>93</v>
      </c>
      <c r="V183" t="str">
        <f>VLOOKUP(U183,Codes!$Q$4:$R$45,2,FALSE)</f>
        <v>Partial</v>
      </c>
      <c r="W183" t="str">
        <f t="shared" si="8"/>
        <v>Trap</v>
      </c>
      <c r="X183" t="str">
        <f>VLOOKUP(A183,Codes!$AA$4:$AB$235,2,FALSE)</f>
        <v>Trap</v>
      </c>
      <c r="Y183" t="str">
        <f>VLOOKUP(A183,Codes!$U$4:$V$234,2,FALSE)</f>
        <v>None</v>
      </c>
      <c r="Z183">
        <v>2019</v>
      </c>
    </row>
    <row r="184" spans="1:26" x14ac:dyDescent="0.2">
      <c r="A184" t="s">
        <v>353</v>
      </c>
      <c r="B184" t="str">
        <f>VLOOKUP(A184,Codes!$AJ$4:$AK$234,2,FALSE)</f>
        <v>Snow Crab - 12A</v>
      </c>
      <c r="C184" t="str">
        <f>VLOOKUP(A184,Codes!$AF$4:$AG$235,2,FALSE)</f>
        <v>SNOWCRABSCMA12-17</v>
      </c>
      <c r="D184" t="s">
        <v>6</v>
      </c>
      <c r="E184" t="s">
        <v>343</v>
      </c>
      <c r="F184" t="s">
        <v>344</v>
      </c>
      <c r="G184" t="str">
        <f>VLOOKUP(F184,Codes!$A$4:$B$92,2,FALSE)</f>
        <v>Crustacea</v>
      </c>
      <c r="H184">
        <f>VLOOKUP(F184,Codes!$E$4:$F$92,2,FALSE)</f>
        <v>12</v>
      </c>
      <c r="I184">
        <f>VLOOKUP(F184,Codes!$I$4:$J$92,2,FALSE)</f>
        <v>3.54</v>
      </c>
      <c r="J184" t="s">
        <v>56</v>
      </c>
      <c r="K184">
        <v>69</v>
      </c>
      <c r="L184">
        <f>VLOOKUP(A184,Codes!$AN$4:$AO$232,2,FALSE)</f>
        <v>835280.57</v>
      </c>
      <c r="M184">
        <v>0</v>
      </c>
      <c r="N184">
        <v>0</v>
      </c>
      <c r="O184">
        <f t="shared" si="6"/>
        <v>0</v>
      </c>
      <c r="P184">
        <v>0</v>
      </c>
      <c r="Q184">
        <v>0</v>
      </c>
      <c r="R184">
        <f t="shared" si="7"/>
        <v>0</v>
      </c>
      <c r="S184" t="s">
        <v>4</v>
      </c>
      <c r="T184" t="str">
        <f>VLOOKUP(S184,Codes!$M$4:$N$6,2,FALSE)</f>
        <v>Full</v>
      </c>
      <c r="U184" t="s">
        <v>35</v>
      </c>
      <c r="V184" t="str">
        <f>VLOOKUP(U184,Codes!$Q$4:$R$45,2,FALSE)</f>
        <v>Partial</v>
      </c>
      <c r="W184" t="str">
        <f t="shared" si="8"/>
        <v>Trap</v>
      </c>
      <c r="X184" t="str">
        <f>VLOOKUP(A184,Codes!$AA$4:$AB$235,2,FALSE)</f>
        <v>Trap</v>
      </c>
      <c r="Y184" t="str">
        <f>VLOOKUP(A184,Codes!$U$4:$V$234,2,FALSE)</f>
        <v>Certified</v>
      </c>
      <c r="Z184">
        <v>2020</v>
      </c>
    </row>
    <row r="185" spans="1:26" x14ac:dyDescent="0.2">
      <c r="A185" t="s">
        <v>354</v>
      </c>
      <c r="B185" t="str">
        <f>VLOOKUP(A185,Codes!$AJ$4:$AK$234,2,FALSE)</f>
        <v>Snow Crab - 12B</v>
      </c>
      <c r="C185" t="str">
        <f>VLOOKUP(A185,Codes!$AF$4:$AG$235,2,FALSE)</f>
        <v>SNOWCRABSCMA12-17</v>
      </c>
      <c r="D185" t="s">
        <v>6</v>
      </c>
      <c r="E185" t="s">
        <v>343</v>
      </c>
      <c r="F185" t="s">
        <v>344</v>
      </c>
      <c r="G185" t="str">
        <f>VLOOKUP(F185,Codes!$A$4:$B$92,2,FALSE)</f>
        <v>Crustacea</v>
      </c>
      <c r="H185">
        <f>VLOOKUP(F185,Codes!$E$4:$F$92,2,FALSE)</f>
        <v>12</v>
      </c>
      <c r="I185">
        <f>VLOOKUP(F185,Codes!$I$4:$J$92,2,FALSE)</f>
        <v>3.54</v>
      </c>
      <c r="J185" t="s">
        <v>56</v>
      </c>
      <c r="K185">
        <v>30</v>
      </c>
      <c r="L185">
        <f>VLOOKUP(A185,Codes!$AN$4:$AO$232,2,FALSE)</f>
        <v>311284.68400000001</v>
      </c>
      <c r="M185">
        <v>0</v>
      </c>
      <c r="N185">
        <v>0</v>
      </c>
      <c r="O185">
        <f t="shared" si="6"/>
        <v>0</v>
      </c>
      <c r="P185">
        <v>0</v>
      </c>
      <c r="Q185">
        <v>0</v>
      </c>
      <c r="R185">
        <f t="shared" si="7"/>
        <v>0</v>
      </c>
      <c r="S185" t="s">
        <v>4</v>
      </c>
      <c r="T185" t="str">
        <f>VLOOKUP(S185,Codes!$M$4:$N$6,2,FALSE)</f>
        <v>Full</v>
      </c>
      <c r="U185" t="s">
        <v>355</v>
      </c>
      <c r="V185" t="str">
        <f>VLOOKUP(U185,Codes!$Q$4:$R$45,2,FALSE)</f>
        <v>Partial</v>
      </c>
      <c r="W185" t="str">
        <f t="shared" si="8"/>
        <v>Trap</v>
      </c>
      <c r="X185" t="str">
        <f>VLOOKUP(A185,Codes!$AA$4:$AB$235,2,FALSE)</f>
        <v>Trap</v>
      </c>
      <c r="Y185" t="str">
        <f>VLOOKUP(A185,Codes!$U$4:$V$234,2,FALSE)</f>
        <v>Certified</v>
      </c>
      <c r="Z185">
        <v>2020</v>
      </c>
    </row>
    <row r="186" spans="1:26" x14ac:dyDescent="0.2">
      <c r="A186" t="s">
        <v>356</v>
      </c>
      <c r="B186" t="str">
        <f>VLOOKUP(A186,Codes!$AJ$4:$AK$234,2,FALSE)</f>
        <v>Snow Crab - 12C</v>
      </c>
      <c r="C186" t="str">
        <f>VLOOKUP(A186,Codes!$AF$4:$AG$235,2,FALSE)</f>
        <v>SNOWCRABSCMA12-17</v>
      </c>
      <c r="D186" t="s">
        <v>6</v>
      </c>
      <c r="E186" t="s">
        <v>343</v>
      </c>
      <c r="F186" t="s">
        <v>344</v>
      </c>
      <c r="G186" t="str">
        <f>VLOOKUP(F186,Codes!$A$4:$B$92,2,FALSE)</f>
        <v>Crustacea</v>
      </c>
      <c r="H186">
        <f>VLOOKUP(F186,Codes!$E$4:$F$92,2,FALSE)</f>
        <v>12</v>
      </c>
      <c r="I186">
        <f>VLOOKUP(F186,Codes!$I$4:$J$92,2,FALSE)</f>
        <v>3.54</v>
      </c>
      <c r="J186" t="s">
        <v>56</v>
      </c>
      <c r="K186">
        <v>78.900000000000006</v>
      </c>
      <c r="L186">
        <f>VLOOKUP(A186,Codes!$AN$4:$AO$232,2,FALSE)</f>
        <v>1551235.34</v>
      </c>
      <c r="M186">
        <v>0</v>
      </c>
      <c r="N186">
        <v>0</v>
      </c>
      <c r="O186">
        <f t="shared" si="6"/>
        <v>0</v>
      </c>
      <c r="P186">
        <v>0</v>
      </c>
      <c r="Q186">
        <v>0</v>
      </c>
      <c r="R186">
        <f t="shared" si="7"/>
        <v>0</v>
      </c>
      <c r="S186" t="s">
        <v>4</v>
      </c>
      <c r="T186" t="str">
        <f>VLOOKUP(S186,Codes!$M$4:$N$6,2,FALSE)</f>
        <v>Full</v>
      </c>
      <c r="U186" t="s">
        <v>35</v>
      </c>
      <c r="V186" t="str">
        <f>VLOOKUP(U186,Codes!$Q$4:$R$45,2,FALSE)</f>
        <v>Partial</v>
      </c>
      <c r="W186" t="str">
        <f t="shared" si="8"/>
        <v>Trap</v>
      </c>
      <c r="X186" t="str">
        <f>VLOOKUP(A186,Codes!$AA$4:$AB$235,2,FALSE)</f>
        <v>Trap</v>
      </c>
      <c r="Y186" t="str">
        <f>VLOOKUP(A186,Codes!$U$4:$V$234,2,FALSE)</f>
        <v>Certified</v>
      </c>
      <c r="Z186">
        <v>2020</v>
      </c>
    </row>
    <row r="187" spans="1:26" x14ac:dyDescent="0.2">
      <c r="A187" t="s">
        <v>357</v>
      </c>
      <c r="B187" t="str">
        <f>VLOOKUP(A187,Codes!$AJ$4:$AK$234,2,FALSE)</f>
        <v>Snow Crab - 13</v>
      </c>
      <c r="C187" t="str">
        <f>VLOOKUP(A187,Codes!$AF$4:$AG$235,2,FALSE)</f>
        <v>SNOWCRABSCMA12-17</v>
      </c>
      <c r="D187" t="s">
        <v>6</v>
      </c>
      <c r="E187" t="s">
        <v>343</v>
      </c>
      <c r="F187" t="s">
        <v>344</v>
      </c>
      <c r="G187" t="str">
        <f>VLOOKUP(F187,Codes!$A$4:$B$92,2,FALSE)</f>
        <v>Crustacea</v>
      </c>
      <c r="H187">
        <f>VLOOKUP(F187,Codes!$E$4:$F$92,2,FALSE)</f>
        <v>12</v>
      </c>
      <c r="I187">
        <f>VLOOKUP(F187,Codes!$I$4:$J$92,2,FALSE)</f>
        <v>3.54</v>
      </c>
      <c r="J187" t="s">
        <v>56</v>
      </c>
      <c r="K187">
        <v>213</v>
      </c>
      <c r="L187">
        <f>VLOOKUP(A187,Codes!$AN$4:$AO$232,2,FALSE)</f>
        <v>3159539.55</v>
      </c>
      <c r="M187">
        <v>0</v>
      </c>
      <c r="N187">
        <v>0</v>
      </c>
      <c r="O187">
        <f t="shared" si="6"/>
        <v>0</v>
      </c>
      <c r="P187">
        <v>0</v>
      </c>
      <c r="Q187">
        <v>0</v>
      </c>
      <c r="R187">
        <f t="shared" si="7"/>
        <v>0</v>
      </c>
      <c r="S187" t="s">
        <v>4</v>
      </c>
      <c r="T187" t="str">
        <f>VLOOKUP(S187,Codes!$M$4:$N$6,2,FALSE)</f>
        <v>Full</v>
      </c>
      <c r="U187" t="s">
        <v>358</v>
      </c>
      <c r="V187" t="str">
        <f>VLOOKUP(U187,Codes!$Q$4:$R$45,2,FALSE)</f>
        <v>Partial</v>
      </c>
      <c r="W187" t="str">
        <f t="shared" si="8"/>
        <v>Trap</v>
      </c>
      <c r="X187" t="str">
        <f>VLOOKUP(A187,Codes!$AA$4:$AB$235,2,FALSE)</f>
        <v>Trap</v>
      </c>
      <c r="Y187" t="str">
        <f>VLOOKUP(A187,Codes!$U$4:$V$234,2,FALSE)</f>
        <v>Certified</v>
      </c>
      <c r="Z187">
        <v>2020</v>
      </c>
    </row>
    <row r="188" spans="1:26" x14ac:dyDescent="0.2">
      <c r="A188" t="s">
        <v>359</v>
      </c>
      <c r="B188" t="str">
        <f>VLOOKUP(A188,Codes!$AJ$4:$AK$234,2,FALSE)</f>
        <v>Snow Crab - 14</v>
      </c>
      <c r="C188" t="str">
        <f>VLOOKUP(A188,Codes!$AF$4:$AG$235,2,FALSE)</f>
        <v>SNOWCRABSCMA12-17</v>
      </c>
      <c r="D188" t="s">
        <v>6</v>
      </c>
      <c r="E188" t="s">
        <v>343</v>
      </c>
      <c r="F188" t="s">
        <v>344</v>
      </c>
      <c r="G188" t="str">
        <f>VLOOKUP(F188,Codes!$A$4:$B$92,2,FALSE)</f>
        <v>Crustacea</v>
      </c>
      <c r="H188">
        <f>VLOOKUP(F188,Codes!$E$4:$F$92,2,FALSE)</f>
        <v>12</v>
      </c>
      <c r="I188">
        <f>VLOOKUP(F188,Codes!$I$4:$J$92,2,FALSE)</f>
        <v>3.54</v>
      </c>
      <c r="J188" t="s">
        <v>56</v>
      </c>
      <c r="K188">
        <v>348</v>
      </c>
      <c r="L188">
        <f>VLOOKUP(A188,Codes!$AN$4:$AO$232,2,FALSE)</f>
        <v>4550982.09</v>
      </c>
      <c r="M188">
        <v>0</v>
      </c>
      <c r="N188">
        <v>0</v>
      </c>
      <c r="O188">
        <f t="shared" si="6"/>
        <v>0</v>
      </c>
      <c r="P188">
        <v>0</v>
      </c>
      <c r="Q188">
        <v>0</v>
      </c>
      <c r="R188">
        <f t="shared" si="7"/>
        <v>0</v>
      </c>
      <c r="S188" t="s">
        <v>4</v>
      </c>
      <c r="T188" t="str">
        <f>VLOOKUP(S188,Codes!$M$4:$N$6,2,FALSE)</f>
        <v>Full</v>
      </c>
      <c r="U188" t="s">
        <v>358</v>
      </c>
      <c r="V188" t="str">
        <f>VLOOKUP(U188,Codes!$Q$4:$R$45,2,FALSE)</f>
        <v>Partial</v>
      </c>
      <c r="W188" t="str">
        <f t="shared" si="8"/>
        <v>Trap</v>
      </c>
      <c r="X188" t="str">
        <f>VLOOKUP(A188,Codes!$AA$4:$AB$235,2,FALSE)</f>
        <v>Trap</v>
      </c>
      <c r="Y188" t="str">
        <f>VLOOKUP(A188,Codes!$U$4:$V$234,2,FALSE)</f>
        <v>Certified</v>
      </c>
      <c r="Z188">
        <v>2020</v>
      </c>
    </row>
    <row r="189" spans="1:26" x14ac:dyDescent="0.2">
      <c r="A189" t="s">
        <v>360</v>
      </c>
      <c r="B189" t="str">
        <f>VLOOKUP(A189,Codes!$AJ$4:$AK$234,2,FALSE)</f>
        <v>Snow Crab - 15</v>
      </c>
      <c r="C189" t="str">
        <f>VLOOKUP(A189,Codes!$AF$4:$AG$235,2,FALSE)</f>
        <v>SNOWCRABSCMA12-17</v>
      </c>
      <c r="D189" t="s">
        <v>6</v>
      </c>
      <c r="E189" t="s">
        <v>343</v>
      </c>
      <c r="F189" t="s">
        <v>344</v>
      </c>
      <c r="G189" t="str">
        <f>VLOOKUP(F189,Codes!$A$4:$B$92,2,FALSE)</f>
        <v>Crustacea</v>
      </c>
      <c r="H189">
        <f>VLOOKUP(F189,Codes!$E$4:$F$92,2,FALSE)</f>
        <v>12</v>
      </c>
      <c r="I189">
        <f>VLOOKUP(F189,Codes!$I$4:$J$92,2,FALSE)</f>
        <v>3.54</v>
      </c>
      <c r="J189" t="s">
        <v>56</v>
      </c>
      <c r="K189">
        <v>262.2</v>
      </c>
      <c r="L189">
        <f>VLOOKUP(A189,Codes!$AN$4:$AO$232,2,FALSE)</f>
        <v>4286390.1100000003</v>
      </c>
      <c r="M189">
        <v>0</v>
      </c>
      <c r="N189">
        <v>0</v>
      </c>
      <c r="O189">
        <f t="shared" si="6"/>
        <v>0</v>
      </c>
      <c r="P189">
        <v>0</v>
      </c>
      <c r="Q189">
        <v>0</v>
      </c>
      <c r="R189">
        <f t="shared" si="7"/>
        <v>0</v>
      </c>
      <c r="S189" t="s">
        <v>4</v>
      </c>
      <c r="T189" t="str">
        <f>VLOOKUP(S189,Codes!$M$4:$N$6,2,FALSE)</f>
        <v>Full</v>
      </c>
      <c r="U189" t="s">
        <v>35</v>
      </c>
      <c r="V189" t="str">
        <f>VLOOKUP(U189,Codes!$Q$4:$R$45,2,FALSE)</f>
        <v>Partial</v>
      </c>
      <c r="W189" t="str">
        <f t="shared" si="8"/>
        <v>Trap</v>
      </c>
      <c r="X189" t="str">
        <f>VLOOKUP(A189,Codes!$AA$4:$AB$235,2,FALSE)</f>
        <v>Trap</v>
      </c>
      <c r="Y189" t="str">
        <f>VLOOKUP(A189,Codes!$U$4:$V$234,2,FALSE)</f>
        <v>Certified</v>
      </c>
      <c r="Z189">
        <v>2020</v>
      </c>
    </row>
    <row r="190" spans="1:26" x14ac:dyDescent="0.2">
      <c r="A190" t="s">
        <v>361</v>
      </c>
      <c r="B190" t="str">
        <f>VLOOKUP(A190,Codes!$AJ$4:$AK$234,2,FALSE)</f>
        <v>Snow Crab - 16</v>
      </c>
      <c r="C190" t="str">
        <f>VLOOKUP(A190,Codes!$AF$4:$AG$235,2,FALSE)</f>
        <v>SNOWCRABSCMA12-17</v>
      </c>
      <c r="D190" t="s">
        <v>6</v>
      </c>
      <c r="E190" t="s">
        <v>343</v>
      </c>
      <c r="F190" t="s">
        <v>344</v>
      </c>
      <c r="G190" t="str">
        <f>VLOOKUP(F190,Codes!$A$4:$B$92,2,FALSE)</f>
        <v>Crustacea</v>
      </c>
      <c r="H190">
        <f>VLOOKUP(F190,Codes!$E$4:$F$92,2,FALSE)</f>
        <v>12</v>
      </c>
      <c r="I190">
        <f>VLOOKUP(F190,Codes!$I$4:$J$92,2,FALSE)</f>
        <v>3.54</v>
      </c>
      <c r="J190" t="s">
        <v>56</v>
      </c>
      <c r="K190">
        <v>2300.3000000000002</v>
      </c>
      <c r="L190">
        <f>VLOOKUP(A190,Codes!$AN$4:$AO$232,2,FALSE)</f>
        <v>32176460.199999999</v>
      </c>
      <c r="M190">
        <v>0</v>
      </c>
      <c r="N190">
        <v>0</v>
      </c>
      <c r="O190">
        <f t="shared" si="6"/>
        <v>0</v>
      </c>
      <c r="P190">
        <v>0</v>
      </c>
      <c r="Q190">
        <v>0</v>
      </c>
      <c r="R190">
        <f t="shared" si="7"/>
        <v>0</v>
      </c>
      <c r="S190" t="s">
        <v>4</v>
      </c>
      <c r="T190" t="str">
        <f>VLOOKUP(S190,Codes!$M$4:$N$6,2,FALSE)</f>
        <v>Full</v>
      </c>
      <c r="U190" t="s">
        <v>362</v>
      </c>
      <c r="V190" t="str">
        <f>VLOOKUP(U190,Codes!$Q$4:$R$45,2,FALSE)</f>
        <v>Partial</v>
      </c>
      <c r="W190" t="str">
        <f t="shared" si="8"/>
        <v>Trap</v>
      </c>
      <c r="X190" t="str">
        <f>VLOOKUP(A190,Codes!$AA$4:$AB$235,2,FALSE)</f>
        <v>Trap</v>
      </c>
      <c r="Y190" t="str">
        <f>VLOOKUP(A190,Codes!$U$4:$V$234,2,FALSE)</f>
        <v>Certified</v>
      </c>
      <c r="Z190">
        <v>2020</v>
      </c>
    </row>
    <row r="191" spans="1:26" x14ac:dyDescent="0.2">
      <c r="A191" t="s">
        <v>363</v>
      </c>
      <c r="B191" t="str">
        <f>VLOOKUP(A191,Codes!$AJ$4:$AK$234,2,FALSE)</f>
        <v>Snow Crab - 16A</v>
      </c>
      <c r="C191" t="str">
        <f>VLOOKUP(A191,Codes!$AF$4:$AG$235,2,FALSE)</f>
        <v>SNOWCRABSCMA12-17</v>
      </c>
      <c r="D191" t="s">
        <v>6</v>
      </c>
      <c r="E191" t="s">
        <v>343</v>
      </c>
      <c r="F191" t="s">
        <v>344</v>
      </c>
      <c r="G191" t="str">
        <f>VLOOKUP(F191,Codes!$A$4:$B$92,2,FALSE)</f>
        <v>Crustacea</v>
      </c>
      <c r="H191">
        <f>VLOOKUP(F191,Codes!$E$4:$F$92,2,FALSE)</f>
        <v>12</v>
      </c>
      <c r="I191">
        <f>VLOOKUP(F191,Codes!$I$4:$J$92,2,FALSE)</f>
        <v>3.54</v>
      </c>
      <c r="J191" t="s">
        <v>56</v>
      </c>
      <c r="K191">
        <v>256.7</v>
      </c>
      <c r="L191">
        <f>VLOOKUP(A191,Codes!$AN$4:$AO$232,2,FALSE)</f>
        <v>3216608.41</v>
      </c>
      <c r="M191">
        <v>0</v>
      </c>
      <c r="N191">
        <v>0</v>
      </c>
      <c r="O191">
        <f t="shared" si="6"/>
        <v>0</v>
      </c>
      <c r="P191">
        <v>0</v>
      </c>
      <c r="Q191">
        <v>0</v>
      </c>
      <c r="R191">
        <f t="shared" si="7"/>
        <v>0</v>
      </c>
      <c r="S191" t="s">
        <v>4</v>
      </c>
      <c r="T191" t="str">
        <f>VLOOKUP(S191,Codes!$M$4:$N$6,2,FALSE)</f>
        <v>Full</v>
      </c>
      <c r="U191" t="s">
        <v>362</v>
      </c>
      <c r="V191" t="str">
        <f>VLOOKUP(U191,Codes!$Q$4:$R$45,2,FALSE)</f>
        <v>Partial</v>
      </c>
      <c r="W191" t="str">
        <f t="shared" si="8"/>
        <v>Trap</v>
      </c>
      <c r="X191" t="str">
        <f>VLOOKUP(A191,Codes!$AA$4:$AB$235,2,FALSE)</f>
        <v>Trap</v>
      </c>
      <c r="Y191" t="str">
        <f>VLOOKUP(A191,Codes!$U$4:$V$234,2,FALSE)</f>
        <v>Certified</v>
      </c>
      <c r="Z191">
        <v>2020</v>
      </c>
    </row>
    <row r="192" spans="1:26" x14ac:dyDescent="0.2">
      <c r="A192" t="s">
        <v>364</v>
      </c>
      <c r="B192" t="str">
        <f>VLOOKUP(A192,Codes!$AJ$4:$AK$234,2,FALSE)</f>
        <v>Snow Crab - 17</v>
      </c>
      <c r="C192" t="str">
        <f>VLOOKUP(A192,Codes!$AF$4:$AG$235,2,FALSE)</f>
        <v>SNOWCRABSCMA12-17</v>
      </c>
      <c r="D192" t="s">
        <v>6</v>
      </c>
      <c r="E192" t="s">
        <v>343</v>
      </c>
      <c r="F192" t="s">
        <v>344</v>
      </c>
      <c r="G192" t="str">
        <f>VLOOKUP(F192,Codes!$A$4:$B$92,2,FALSE)</f>
        <v>Crustacea</v>
      </c>
      <c r="H192">
        <f>VLOOKUP(F192,Codes!$E$4:$F$92,2,FALSE)</f>
        <v>12</v>
      </c>
      <c r="I192">
        <f>VLOOKUP(F192,Codes!$I$4:$J$92,2,FALSE)</f>
        <v>3.54</v>
      </c>
      <c r="J192" t="s">
        <v>56</v>
      </c>
      <c r="K192">
        <v>1323.4</v>
      </c>
      <c r="L192">
        <f>VLOOKUP(A192,Codes!$AN$4:$AO$232,2,FALSE)</f>
        <v>17660217.800000001</v>
      </c>
      <c r="M192">
        <v>0</v>
      </c>
      <c r="N192">
        <v>0</v>
      </c>
      <c r="O192">
        <f t="shared" si="6"/>
        <v>0</v>
      </c>
      <c r="P192">
        <v>0</v>
      </c>
      <c r="Q192">
        <v>0</v>
      </c>
      <c r="R192">
        <f t="shared" si="7"/>
        <v>0</v>
      </c>
      <c r="S192" t="s">
        <v>4</v>
      </c>
      <c r="T192" t="str">
        <f>VLOOKUP(S192,Codes!$M$4:$N$6,2,FALSE)</f>
        <v>Full</v>
      </c>
      <c r="U192" t="s">
        <v>365</v>
      </c>
      <c r="V192" t="str">
        <f>VLOOKUP(U192,Codes!$Q$4:$R$45,2,FALSE)</f>
        <v>Partial</v>
      </c>
      <c r="W192" t="str">
        <f t="shared" si="8"/>
        <v>Trap</v>
      </c>
      <c r="X192" t="str">
        <f>VLOOKUP(A192,Codes!$AA$4:$AB$235,2,FALSE)</f>
        <v>Trap</v>
      </c>
      <c r="Y192" t="str">
        <f>VLOOKUP(A192,Codes!$U$4:$V$234,2,FALSE)</f>
        <v>Certified</v>
      </c>
      <c r="Z192">
        <v>2020</v>
      </c>
    </row>
    <row r="193" spans="1:26" x14ac:dyDescent="0.2">
      <c r="A193" t="s">
        <v>366</v>
      </c>
      <c r="B193" t="str">
        <f>VLOOKUP(A193,Codes!$AJ$4:$AK$234,2,FALSE)</f>
        <v>Snow Crab - CFA 12 (12, 18, 25, 26), 12E, 12F, 19</v>
      </c>
      <c r="C193" t="str">
        <f>VLOOKUP(A193,Codes!$AF$4:$AG$235,2,FALSE)</f>
        <v>SNOWCRABSGSL</v>
      </c>
      <c r="D193" t="s">
        <v>12</v>
      </c>
      <c r="E193" t="s">
        <v>343</v>
      </c>
      <c r="F193" t="s">
        <v>344</v>
      </c>
      <c r="G193" t="str">
        <f>VLOOKUP(F193,Codes!$A$4:$B$92,2,FALSE)</f>
        <v>Crustacea</v>
      </c>
      <c r="H193">
        <f>VLOOKUP(F193,Codes!$E$4:$F$92,2,FALSE)</f>
        <v>12</v>
      </c>
      <c r="I193">
        <f>VLOOKUP(F193,Codes!$I$4:$J$92,2,FALSE)</f>
        <v>3.54</v>
      </c>
      <c r="J193" t="s">
        <v>25</v>
      </c>
      <c r="K193">
        <v>24479</v>
      </c>
      <c r="L193">
        <f>VLOOKUP(A193,Codes!$AN$4:$AO$232,2,FALSE)</f>
        <v>293333934</v>
      </c>
      <c r="M193">
        <v>0</v>
      </c>
      <c r="N193">
        <v>1</v>
      </c>
      <c r="O193">
        <f t="shared" si="6"/>
        <v>1</v>
      </c>
      <c r="P193">
        <v>1</v>
      </c>
      <c r="Q193">
        <v>1</v>
      </c>
      <c r="R193">
        <f t="shared" si="7"/>
        <v>2</v>
      </c>
      <c r="S193" t="s">
        <v>4</v>
      </c>
      <c r="T193" t="str">
        <f>VLOOKUP(S193,Codes!$M$4:$N$6,2,FALSE)</f>
        <v>Full</v>
      </c>
      <c r="U193" t="s">
        <v>957</v>
      </c>
      <c r="V193" t="str">
        <f>VLOOKUP(U193,Codes!$Q$4:$R$45,2,FALSE)</f>
        <v>Partial</v>
      </c>
      <c r="W193" t="str">
        <f t="shared" si="8"/>
        <v>Trap</v>
      </c>
      <c r="X193" t="str">
        <f>VLOOKUP(A193,Codes!$AA$4:$AB$235,2,FALSE)</f>
        <v>Trap</v>
      </c>
      <c r="Y193" t="str">
        <f>VLOOKUP(A193,Codes!$U$4:$V$234,2,FALSE)</f>
        <v>Withdrawn</v>
      </c>
      <c r="Z193">
        <v>2021</v>
      </c>
    </row>
    <row r="194" spans="1:26" x14ac:dyDescent="0.2">
      <c r="A194" t="s">
        <v>368</v>
      </c>
      <c r="B194" t="str">
        <f>VLOOKUP(A194,Codes!$AJ$4:$AK$234,2,FALSE)</f>
        <v>Dogfish - Inside</v>
      </c>
      <c r="C194" t="str">
        <f>VLOOKUP(A194,Codes!$AF$4:$AG$235,2,FALSE)</f>
        <v>SPSDOGPCOAST</v>
      </c>
      <c r="D194" t="s">
        <v>6</v>
      </c>
      <c r="E194" t="s">
        <v>50</v>
      </c>
      <c r="F194" t="s">
        <v>369</v>
      </c>
      <c r="G194" t="str">
        <f>VLOOKUP(F194,Codes!$A$4:$B$92,2,FALSE)</f>
        <v>Elasmobranchii</v>
      </c>
      <c r="H194">
        <f>VLOOKUP(F194,Codes!$E$4:$F$92,2,FALSE)</f>
        <v>71</v>
      </c>
      <c r="I194">
        <f>VLOOKUP(F194,Codes!$I$4:$J$92,2,FALSE)</f>
        <v>4.5</v>
      </c>
      <c r="J194" t="s">
        <v>17</v>
      </c>
      <c r="K194">
        <v>1500</v>
      </c>
      <c r="L194">
        <f>VLOOKUP(A194,Codes!$AN$4:$AO$232,2,FALSE)</f>
        <v>164835.16500000001</v>
      </c>
      <c r="M194">
        <v>0</v>
      </c>
      <c r="N194">
        <v>0</v>
      </c>
      <c r="O194">
        <f t="shared" ref="O194:O231" si="9">IF(OR(M194=1,N194=1),1,0)</f>
        <v>0</v>
      </c>
      <c r="P194">
        <v>0</v>
      </c>
      <c r="Q194">
        <v>0</v>
      </c>
      <c r="R194">
        <f t="shared" ref="R194:R230" si="10">SUM(P194:Q194)</f>
        <v>0</v>
      </c>
      <c r="S194" t="s">
        <v>4</v>
      </c>
      <c r="T194" t="str">
        <f>VLOOKUP(S194,Codes!$M$4:$N$6,2,FALSE)</f>
        <v>Full</v>
      </c>
      <c r="U194" t="s">
        <v>80</v>
      </c>
      <c r="V194" t="str">
        <f>VLOOKUP(U194,Codes!$Q$4:$R$45,2,FALSE)</f>
        <v>Full</v>
      </c>
      <c r="W194" t="str">
        <f t="shared" ref="W194:W231" si="11">IF(K194=0, "No Catch",X194)</f>
        <v>Bottom trawl</v>
      </c>
      <c r="X194" t="str">
        <f>VLOOKUP(A194,Codes!$AA$4:$AB$235,2,FALSE)</f>
        <v>Bottom trawl</v>
      </c>
      <c r="Y194" t="str">
        <f>VLOOKUP(A194,Codes!$U$4:$V$234,2,FALSE)</f>
        <v>None</v>
      </c>
      <c r="Z194">
        <v>2010</v>
      </c>
    </row>
    <row r="195" spans="1:26" x14ac:dyDescent="0.2">
      <c r="A195" t="s">
        <v>370</v>
      </c>
      <c r="B195" t="str">
        <f>VLOOKUP(A195,Codes!$AJ$4:$AK$234,2,FALSE)</f>
        <v>Dogfish - Outside</v>
      </c>
      <c r="C195" t="str">
        <f>VLOOKUP(A195,Codes!$AF$4:$AG$235,2,FALSE)</f>
        <v>SPSDOGPCOAST</v>
      </c>
      <c r="D195" t="s">
        <v>6</v>
      </c>
      <c r="E195" t="s">
        <v>50</v>
      </c>
      <c r="F195" t="s">
        <v>369</v>
      </c>
      <c r="G195" t="str">
        <f>VLOOKUP(F195,Codes!$A$4:$B$92,2,FALSE)</f>
        <v>Elasmobranchii</v>
      </c>
      <c r="H195">
        <f>VLOOKUP(F195,Codes!$E$4:$F$92,2,FALSE)</f>
        <v>71</v>
      </c>
      <c r="I195">
        <f>VLOOKUP(F195,Codes!$I$4:$J$92,2,FALSE)</f>
        <v>4.5</v>
      </c>
      <c r="J195" t="s">
        <v>17</v>
      </c>
      <c r="K195">
        <v>1600</v>
      </c>
      <c r="L195">
        <f>VLOOKUP(A195,Codes!$AN$4:$AO$232,2,FALSE)</f>
        <v>175824.17600000001</v>
      </c>
      <c r="M195">
        <v>0</v>
      </c>
      <c r="N195">
        <v>0</v>
      </c>
      <c r="O195">
        <f t="shared" si="9"/>
        <v>0</v>
      </c>
      <c r="P195">
        <v>0</v>
      </c>
      <c r="Q195">
        <v>0</v>
      </c>
      <c r="R195">
        <f t="shared" si="10"/>
        <v>0</v>
      </c>
      <c r="S195" t="s">
        <v>4</v>
      </c>
      <c r="T195" t="str">
        <f>VLOOKUP(S195,Codes!$M$4:$N$6,2,FALSE)</f>
        <v>Full</v>
      </c>
      <c r="U195" t="s">
        <v>80</v>
      </c>
      <c r="V195" t="str">
        <f>VLOOKUP(U195,Codes!$Q$4:$R$45,2,FALSE)</f>
        <v>Full</v>
      </c>
      <c r="W195" t="str">
        <f t="shared" si="11"/>
        <v>Bottom trawl</v>
      </c>
      <c r="X195" t="str">
        <f>VLOOKUP(A195,Codes!$AA$4:$AB$235,2,FALSE)</f>
        <v>Bottom trawl</v>
      </c>
      <c r="Y195" t="str">
        <f>VLOOKUP(A195,Codes!$U$4:$V$234,2,FALSE)</f>
        <v>None</v>
      </c>
      <c r="Z195">
        <v>2010</v>
      </c>
    </row>
    <row r="196" spans="1:26" x14ac:dyDescent="0.2">
      <c r="A196" t="s">
        <v>371</v>
      </c>
      <c r="B196" t="str">
        <f>VLOOKUP(A196,Codes!$AJ$4:$AK$234,2,FALSE)</f>
        <v>Striped Shrimp (Montagui) – Eastern Assessment Zone</v>
      </c>
      <c r="C196" t="str">
        <f>VLOOKUP(A196,Codes!$AF$4:$AG$235,2,FALSE)</f>
        <v>N/A</v>
      </c>
      <c r="D196" t="s">
        <v>12</v>
      </c>
      <c r="E196" t="s">
        <v>372</v>
      </c>
      <c r="F196" t="s">
        <v>373</v>
      </c>
      <c r="G196" t="str">
        <f>VLOOKUP(F196,Codes!$A$4:$B$92,2,FALSE)</f>
        <v>Crustacea</v>
      </c>
      <c r="H196">
        <f>VLOOKUP(F196,Codes!$E$4:$F$92,2,FALSE)</f>
        <v>10</v>
      </c>
      <c r="I196">
        <f>VLOOKUP(F196,Codes!$I$4:$J$92,2,FALSE)</f>
        <v>3.07</v>
      </c>
      <c r="J196" t="s">
        <v>453</v>
      </c>
      <c r="K196">
        <v>582</v>
      </c>
      <c r="L196">
        <f>VLOOKUP(A196,Codes!$AN$4:$AO$232,2,FALSE)</f>
        <v>1030326.25</v>
      </c>
      <c r="M196">
        <v>0</v>
      </c>
      <c r="N196">
        <v>1</v>
      </c>
      <c r="O196">
        <f t="shared" si="9"/>
        <v>1</v>
      </c>
      <c r="P196">
        <v>1</v>
      </c>
      <c r="Q196">
        <v>1</v>
      </c>
      <c r="R196">
        <f t="shared" si="10"/>
        <v>2</v>
      </c>
      <c r="S196" t="s">
        <v>6</v>
      </c>
      <c r="T196" t="str">
        <f>VLOOKUP(S196,Codes!$M$4:$N$6,2,FALSE)</f>
        <v>Uncertain</v>
      </c>
      <c r="U196" t="s">
        <v>80</v>
      </c>
      <c r="V196" t="str">
        <f>VLOOKUP(U196,Codes!$Q$4:$R$45,2,FALSE)</f>
        <v>Full</v>
      </c>
      <c r="W196" t="str">
        <f t="shared" si="11"/>
        <v>Bottom trawl</v>
      </c>
      <c r="X196" t="str">
        <f>VLOOKUP(A196,Codes!$AA$4:$AB$235,2,FALSE)</f>
        <v>Bottom trawl</v>
      </c>
      <c r="Y196" t="str">
        <f>VLOOKUP(A196,Codes!$U$4:$V$234,2,FALSE)</f>
        <v>Certified</v>
      </c>
      <c r="Z196">
        <v>2020</v>
      </c>
    </row>
    <row r="197" spans="1:26" x14ac:dyDescent="0.2">
      <c r="A197" t="s">
        <v>374</v>
      </c>
      <c r="B197" t="str">
        <f>VLOOKUP(A197,Codes!$AJ$4:$AK$234,2,FALSE)</f>
        <v>Striped Shrimp (Montagui) - SFA 4</v>
      </c>
      <c r="C197" t="str">
        <f>VLOOKUP(A197,Codes!$AF$4:$AG$235,2,FALSE)</f>
        <v>N/A</v>
      </c>
      <c r="D197" t="s">
        <v>6</v>
      </c>
      <c r="E197" t="s">
        <v>372</v>
      </c>
      <c r="F197" t="s">
        <v>373</v>
      </c>
      <c r="G197" t="str">
        <f>VLOOKUP(F197,Codes!$A$4:$B$92,2,FALSE)</f>
        <v>Crustacea</v>
      </c>
      <c r="H197">
        <f>VLOOKUP(F197,Codes!$E$4:$F$92,2,FALSE)</f>
        <v>10</v>
      </c>
      <c r="I197">
        <f>VLOOKUP(F197,Codes!$I$4:$J$92,2,FALSE)</f>
        <v>3.07</v>
      </c>
      <c r="J197" t="s">
        <v>453</v>
      </c>
      <c r="K197">
        <v>2862</v>
      </c>
      <c r="L197">
        <f>VLOOKUP(A197,Codes!$AN$4:$AO$232,2,FALSE)</f>
        <v>5637852.6100000003</v>
      </c>
      <c r="M197">
        <v>0</v>
      </c>
      <c r="N197">
        <v>1</v>
      </c>
      <c r="O197">
        <f t="shared" si="9"/>
        <v>1</v>
      </c>
      <c r="P197">
        <v>0</v>
      </c>
      <c r="Q197">
        <v>0</v>
      </c>
      <c r="R197">
        <f t="shared" si="10"/>
        <v>0</v>
      </c>
      <c r="S197" t="s">
        <v>5</v>
      </c>
      <c r="T197" t="str">
        <f>VLOOKUP(S197,Codes!$M$4:$N$6,2,FALSE)</f>
        <v>Partial</v>
      </c>
      <c r="U197" t="s">
        <v>215</v>
      </c>
      <c r="V197" t="str">
        <f>VLOOKUP(U197,Codes!$Q$4:$R$45,2,FALSE)</f>
        <v>Partial</v>
      </c>
      <c r="W197" t="str">
        <f t="shared" si="11"/>
        <v>Bottom trawl</v>
      </c>
      <c r="X197" t="str">
        <f>VLOOKUP(A197,Codes!$AA$4:$AB$235,2,FALSE)</f>
        <v>Bottom trawl</v>
      </c>
      <c r="Y197" t="str">
        <f>VLOOKUP(A197,Codes!$U$4:$V$234,2,FALSE)</f>
        <v>Certified</v>
      </c>
      <c r="Z197">
        <v>2020</v>
      </c>
    </row>
    <row r="198" spans="1:26" x14ac:dyDescent="0.2">
      <c r="A198" t="s">
        <v>375</v>
      </c>
      <c r="B198" t="str">
        <f>VLOOKUP(A198,Codes!$AJ$4:$AK$234,2,FALSE)</f>
        <v>Striped Shrimp (Montagui) - WAZ</v>
      </c>
      <c r="C198" t="str">
        <f>VLOOKUP(A198,Codes!$AF$4:$AG$235,2,FALSE)</f>
        <v>N/A</v>
      </c>
      <c r="D198" t="s">
        <v>12</v>
      </c>
      <c r="E198" t="s">
        <v>372</v>
      </c>
      <c r="F198" t="s">
        <v>373</v>
      </c>
      <c r="G198" t="str">
        <f>VLOOKUP(F198,Codes!$A$4:$B$92,2,FALSE)</f>
        <v>Crustacea</v>
      </c>
      <c r="H198">
        <f>VLOOKUP(F198,Codes!$E$4:$F$92,2,FALSE)</f>
        <v>10</v>
      </c>
      <c r="I198">
        <f>VLOOKUP(F198,Codes!$I$4:$J$92,2,FALSE)</f>
        <v>3.07</v>
      </c>
      <c r="J198" t="s">
        <v>453</v>
      </c>
      <c r="K198">
        <v>8106</v>
      </c>
      <c r="L198">
        <f>VLOOKUP(A198,Codes!$AN$4:$AO$232,2,FALSE)</f>
        <v>15115310.5</v>
      </c>
      <c r="M198">
        <v>0</v>
      </c>
      <c r="N198">
        <v>1</v>
      </c>
      <c r="O198">
        <f t="shared" si="9"/>
        <v>1</v>
      </c>
      <c r="P198">
        <v>1</v>
      </c>
      <c r="Q198">
        <v>0</v>
      </c>
      <c r="R198">
        <f t="shared" si="10"/>
        <v>1</v>
      </c>
      <c r="S198" t="s">
        <v>6</v>
      </c>
      <c r="T198" t="str">
        <f>VLOOKUP(S198,Codes!$M$4:$N$6,2,FALSE)</f>
        <v>Uncertain</v>
      </c>
      <c r="U198" t="s">
        <v>80</v>
      </c>
      <c r="V198" t="str">
        <f>VLOOKUP(U198,Codes!$Q$4:$R$45,2,FALSE)</f>
        <v>Full</v>
      </c>
      <c r="W198" t="str">
        <f t="shared" si="11"/>
        <v>Bottom trawl</v>
      </c>
      <c r="X198" t="str">
        <f>VLOOKUP(A198,Codes!$AA$4:$AB$235,2,FALSE)</f>
        <v>Bottom trawl</v>
      </c>
      <c r="Y198" t="str">
        <f>VLOOKUP(A198,Codes!$U$4:$V$234,2,FALSE)</f>
        <v>Certified</v>
      </c>
      <c r="Z198">
        <v>2020</v>
      </c>
    </row>
    <row r="199" spans="1:26" x14ac:dyDescent="0.2">
      <c r="A199" t="s">
        <v>376</v>
      </c>
      <c r="B199" t="str">
        <f>VLOOKUP(A199,Codes!$AJ$4:$AK$234,2,FALSE)</f>
        <v>Stimpson's Surfclam</v>
      </c>
      <c r="C199" t="str">
        <f>VLOOKUP(A199,Codes!$AF$4:$AG$235,2,FALSE)</f>
        <v>N/A</v>
      </c>
      <c r="D199" t="s">
        <v>6</v>
      </c>
      <c r="E199" t="s">
        <v>377</v>
      </c>
      <c r="F199" t="s">
        <v>378</v>
      </c>
      <c r="G199" t="str">
        <f>VLOOKUP(F199,Codes!$A$4:$B$92,2,FALSE)</f>
        <v>Crustacea</v>
      </c>
      <c r="H199">
        <f>VLOOKUP(F199,Codes!$E$4:$F$92,2,FALSE)</f>
        <v>37</v>
      </c>
      <c r="I199">
        <f>VLOOKUP(F199,Codes!$I$4:$J$92,2,FALSE)</f>
        <v>2</v>
      </c>
      <c r="J199" t="s">
        <v>56</v>
      </c>
      <c r="K199">
        <v>348.1</v>
      </c>
      <c r="L199">
        <f>VLOOKUP(A199,Codes!$AN$4:$AO$232,2,FALSE)</f>
        <v>583069.66599999997</v>
      </c>
      <c r="M199">
        <v>0</v>
      </c>
      <c r="N199">
        <v>1</v>
      </c>
      <c r="O199">
        <f t="shared" si="9"/>
        <v>1</v>
      </c>
      <c r="P199">
        <v>0</v>
      </c>
      <c r="Q199">
        <v>0</v>
      </c>
      <c r="R199">
        <f t="shared" si="10"/>
        <v>0</v>
      </c>
      <c r="S199" t="s">
        <v>5</v>
      </c>
      <c r="T199" t="str">
        <f>VLOOKUP(S199,Codes!$M$4:$N$6,2,FALSE)</f>
        <v>Partial</v>
      </c>
      <c r="U199" t="s">
        <v>302</v>
      </c>
      <c r="V199" t="str">
        <f>VLOOKUP(U199,Codes!$Q$4:$R$45,2,FALSE)</f>
        <v>Partial</v>
      </c>
      <c r="W199" t="str">
        <f t="shared" si="11"/>
        <v>Dredge</v>
      </c>
      <c r="X199" t="str">
        <f>VLOOKUP(A199,Codes!$AA$4:$AB$235,2,FALSE)</f>
        <v>Dredge</v>
      </c>
      <c r="Y199" t="str">
        <f>VLOOKUP(A199,Codes!$U$4:$V$234,2,FALSE)</f>
        <v>None</v>
      </c>
      <c r="Z199">
        <v>2018</v>
      </c>
    </row>
    <row r="200" spans="1:26" x14ac:dyDescent="0.2">
      <c r="A200" t="s">
        <v>379</v>
      </c>
      <c r="B200" t="str">
        <f>VLOOKUP(A200,Codes!$AJ$4:$AK$234,2,FALSE)</f>
        <v>Common Clam</v>
      </c>
      <c r="C200" t="str">
        <f>VLOOKUP(A200,Codes!$AF$4:$AG$235,2,FALSE)</f>
        <v>ARCSURFQCW</v>
      </c>
      <c r="D200" t="s">
        <v>6</v>
      </c>
      <c r="E200" t="s">
        <v>33</v>
      </c>
      <c r="F200" t="s">
        <v>34</v>
      </c>
      <c r="G200" t="str">
        <f>VLOOKUP(F200,Codes!$A$4:$B$92,2,FALSE)</f>
        <v>Molluscs</v>
      </c>
      <c r="H200">
        <f>VLOOKUP(F200,Codes!$E$4:$F$92,2,FALSE)</f>
        <v>10</v>
      </c>
      <c r="I200">
        <f>VLOOKUP(F200,Codes!$I$4:$J$92,2,FALSE)</f>
        <v>2</v>
      </c>
      <c r="J200" t="s">
        <v>56</v>
      </c>
      <c r="K200">
        <v>540</v>
      </c>
      <c r="L200">
        <f>VLOOKUP(A200,Codes!$AN$4:$AO$232,2,FALSE)</f>
        <v>963128.57900000003</v>
      </c>
      <c r="M200">
        <v>0</v>
      </c>
      <c r="N200">
        <v>1</v>
      </c>
      <c r="O200">
        <f t="shared" si="9"/>
        <v>1</v>
      </c>
      <c r="P200">
        <v>0</v>
      </c>
      <c r="Q200">
        <v>0</v>
      </c>
      <c r="R200">
        <f t="shared" si="10"/>
        <v>0</v>
      </c>
      <c r="S200" t="s">
        <v>5</v>
      </c>
      <c r="T200" t="str">
        <f>VLOOKUP(S200,Codes!$M$4:$N$6,2,FALSE)</f>
        <v>Partial</v>
      </c>
      <c r="U200" t="s">
        <v>6</v>
      </c>
      <c r="V200" t="str">
        <f>VLOOKUP(U200,Codes!$Q$4:$R$45,2,FALSE)</f>
        <v>Uncertain</v>
      </c>
      <c r="W200" t="str">
        <f t="shared" si="11"/>
        <v>Hand</v>
      </c>
      <c r="X200" t="str">
        <f>VLOOKUP(A200,Codes!$AA$4:$AB$235,2,FALSE)</f>
        <v>Hand</v>
      </c>
      <c r="Y200" t="str">
        <f>VLOOKUP(A200,Codes!$U$4:$V$234,2,FALSE)</f>
        <v>None</v>
      </c>
      <c r="Z200">
        <v>2020</v>
      </c>
    </row>
    <row r="201" spans="1:26" x14ac:dyDescent="0.2">
      <c r="A201" t="s">
        <v>380</v>
      </c>
      <c r="B201" t="str">
        <f>VLOOKUP(A201,Codes!$AJ$4:$AK$234,2,FALSE)</f>
        <v>Sea Cucumber - 3Ps</v>
      </c>
      <c r="C201" t="str">
        <f>VLOOKUP(A201,Codes!$AF$4:$AG$235,2,FALSE)</f>
        <v>N/A</v>
      </c>
      <c r="D201" t="s">
        <v>6</v>
      </c>
      <c r="E201" t="s">
        <v>304</v>
      </c>
      <c r="F201" t="s">
        <v>307</v>
      </c>
      <c r="G201" t="str">
        <f>VLOOKUP(F201,Codes!$A$4:$B$92,2,FALSE)</f>
        <v>Echinodermata</v>
      </c>
      <c r="H201">
        <f>VLOOKUP(F201,Codes!$E$4:$F$92,2,FALSE)</f>
        <v>10</v>
      </c>
      <c r="I201">
        <f>VLOOKUP(F201,Codes!$I$4:$J$92,2,FALSE)</f>
        <v>2</v>
      </c>
      <c r="J201" t="s">
        <v>454</v>
      </c>
      <c r="K201">
        <v>2261</v>
      </c>
      <c r="L201">
        <f>VLOOKUP(A201,Codes!$AN$4:$AO$232,2,FALSE)</f>
        <v>3838996.82</v>
      </c>
      <c r="M201">
        <v>0</v>
      </c>
      <c r="N201">
        <v>1</v>
      </c>
      <c r="O201">
        <f t="shared" si="9"/>
        <v>1</v>
      </c>
      <c r="P201">
        <v>0</v>
      </c>
      <c r="Q201">
        <v>0</v>
      </c>
      <c r="R201">
        <f t="shared" si="10"/>
        <v>0</v>
      </c>
      <c r="S201" t="s">
        <v>5</v>
      </c>
      <c r="T201" t="str">
        <f>VLOOKUP(S201,Codes!$M$4:$N$6,2,FALSE)</f>
        <v>Partial</v>
      </c>
      <c r="U201" t="s">
        <v>5</v>
      </c>
      <c r="V201" t="str">
        <f>VLOOKUP(U201,Codes!$Q$4:$R$45,2,FALSE)</f>
        <v>Partial</v>
      </c>
      <c r="W201" t="str">
        <f t="shared" si="11"/>
        <v>Dredge</v>
      </c>
      <c r="X201" t="str">
        <f>VLOOKUP(A201,Codes!$AA$4:$AB$235,2,FALSE)</f>
        <v>Dredge</v>
      </c>
      <c r="Y201" t="str">
        <f>VLOOKUP(A201,Codes!$U$4:$V$234,2,FALSE)</f>
        <v>None</v>
      </c>
      <c r="Z201">
        <v>2016</v>
      </c>
    </row>
    <row r="202" spans="1:26" x14ac:dyDescent="0.2">
      <c r="A202" t="s">
        <v>381</v>
      </c>
      <c r="B202" t="str">
        <f>VLOOKUP(A202,Codes!$AJ$4:$AK$234,2,FALSE)</f>
        <v>Swordfish - North Atlantic</v>
      </c>
      <c r="C202" t="str">
        <f>VLOOKUP(A202,Codes!$AF$4:$AG$235,2,FALSE)</f>
        <v>SWORDNATL</v>
      </c>
      <c r="D202" t="s">
        <v>12</v>
      </c>
      <c r="E202" t="s">
        <v>382</v>
      </c>
      <c r="F202" t="s">
        <v>383</v>
      </c>
      <c r="G202" t="str">
        <f>VLOOKUP(F202,Codes!$A$4:$B$92,2,FALSE)</f>
        <v>Xiphiidae</v>
      </c>
      <c r="H202">
        <f>VLOOKUP(F202,Codes!$E$4:$F$92,2,FALSE)</f>
        <v>72</v>
      </c>
      <c r="I202">
        <f>VLOOKUP(F202,Codes!$I$4:$J$92,2,FALSE)</f>
        <v>4.5</v>
      </c>
      <c r="J202" t="s">
        <v>11</v>
      </c>
      <c r="K202">
        <v>19300</v>
      </c>
      <c r="L202">
        <f>VLOOKUP(A202,Codes!$AN$4:$AO$232,2,FALSE)</f>
        <v>251151908</v>
      </c>
      <c r="M202">
        <v>1</v>
      </c>
      <c r="N202">
        <v>1</v>
      </c>
      <c r="O202">
        <f t="shared" si="9"/>
        <v>1</v>
      </c>
      <c r="P202">
        <v>1</v>
      </c>
      <c r="Q202">
        <v>1</v>
      </c>
      <c r="R202">
        <f t="shared" si="10"/>
        <v>2</v>
      </c>
      <c r="S202" t="s">
        <v>4</v>
      </c>
      <c r="T202" t="str">
        <f>VLOOKUP(S202,Codes!$M$4:$N$6,2,FALSE)</f>
        <v>Full</v>
      </c>
      <c r="U202" t="s">
        <v>51</v>
      </c>
      <c r="V202" t="str">
        <f>VLOOKUP(U202,Codes!$Q$4:$R$45,2,FALSE)</f>
        <v>Partial</v>
      </c>
      <c r="W202" t="str">
        <f t="shared" si="11"/>
        <v>Longline</v>
      </c>
      <c r="X202" t="str">
        <f>VLOOKUP(A202,Codes!$AA$4:$AB$235,2,FALSE)</f>
        <v>Longline</v>
      </c>
      <c r="Y202" t="str">
        <f>VLOOKUP(A202,Codes!$U$4:$V$234,2,FALSE)</f>
        <v>Certified</v>
      </c>
      <c r="Z202">
        <v>2017</v>
      </c>
    </row>
    <row r="203" spans="1:26" x14ac:dyDescent="0.2">
      <c r="A203" t="s">
        <v>384</v>
      </c>
      <c r="B203" t="str">
        <f>VLOOKUP(A203,Codes!$AJ$4:$AK$234,2,FALSE)</f>
        <v>Skate - 3LNO</v>
      </c>
      <c r="C203" t="str">
        <f>VLOOKUP(A203,Codes!$AF$4:$AG$235,2,FALSE)</f>
        <v>TSKA3LNOPs</v>
      </c>
      <c r="D203" t="s">
        <v>6</v>
      </c>
      <c r="E203" t="s">
        <v>385</v>
      </c>
      <c r="F203" t="s">
        <v>386</v>
      </c>
      <c r="G203" t="str">
        <f>VLOOKUP(F203,Codes!$A$4:$B$92,2,FALSE)</f>
        <v>Elasmobranchii</v>
      </c>
      <c r="H203">
        <f>VLOOKUP(F203,Codes!$E$4:$F$92,2,FALSE)</f>
        <v>51</v>
      </c>
      <c r="I203">
        <f>VLOOKUP(F203,Codes!$I$4:$J$92,2,FALSE)</f>
        <v>4.2</v>
      </c>
      <c r="J203" t="s">
        <v>454</v>
      </c>
      <c r="K203">
        <v>969</v>
      </c>
      <c r="L203">
        <f>VLOOKUP(A203,Codes!$AN$4:$AO$232,2,FALSE)</f>
        <v>441843.06599999999</v>
      </c>
      <c r="M203">
        <v>0</v>
      </c>
      <c r="N203">
        <v>1</v>
      </c>
      <c r="O203">
        <f t="shared" si="9"/>
        <v>1</v>
      </c>
      <c r="P203">
        <v>1</v>
      </c>
      <c r="Q203">
        <v>0</v>
      </c>
      <c r="R203">
        <f t="shared" si="10"/>
        <v>1</v>
      </c>
      <c r="S203" t="s">
        <v>4</v>
      </c>
      <c r="T203" t="str">
        <f>VLOOKUP(S203,Codes!$M$4:$N$6,2,FALSE)</f>
        <v>Full</v>
      </c>
      <c r="U203" t="s">
        <v>51</v>
      </c>
      <c r="V203" t="str">
        <f>VLOOKUP(U203,Codes!$Q$4:$R$45,2,FALSE)</f>
        <v>Partial</v>
      </c>
      <c r="W203" t="str">
        <f t="shared" si="11"/>
        <v>Bycatch</v>
      </c>
      <c r="X203" t="str">
        <f>VLOOKUP(A203,Codes!$AA$4:$AB$235,2,FALSE)</f>
        <v>Bycatch</v>
      </c>
      <c r="Y203" t="str">
        <f>VLOOKUP(A203,Codes!$U$4:$V$234,2,FALSE)</f>
        <v>None</v>
      </c>
      <c r="Z203">
        <v>2021</v>
      </c>
    </row>
    <row r="204" spans="1:26" x14ac:dyDescent="0.2">
      <c r="A204" t="s">
        <v>387</v>
      </c>
      <c r="B204" t="str">
        <f>VLOOKUP(A204,Codes!$AJ$4:$AK$234,2,FALSE)</f>
        <v>N/A</v>
      </c>
      <c r="C204" t="str">
        <f>VLOOKUP(A204,Codes!$AF$4:$AG$235,2,FALSE)</f>
        <v>TSKA4T</v>
      </c>
      <c r="D204" t="s">
        <v>6</v>
      </c>
      <c r="E204" t="s">
        <v>385</v>
      </c>
      <c r="F204" t="s">
        <v>386</v>
      </c>
      <c r="G204" t="str">
        <f>VLOOKUP(F204,Codes!$A$4:$B$92,2,FALSE)</f>
        <v>Elasmobranchii</v>
      </c>
      <c r="H204">
        <f>VLOOKUP(F204,Codes!$E$4:$F$92,2,FALSE)</f>
        <v>51</v>
      </c>
      <c r="I204">
        <f>VLOOKUP(F204,Codes!$I$4:$J$92,2,FALSE)</f>
        <v>4.2</v>
      </c>
      <c r="J204" t="s">
        <v>25</v>
      </c>
      <c r="K204">
        <v>5</v>
      </c>
      <c r="L204">
        <f>VLOOKUP(A204,Codes!$AN$4:$AO$232,2,FALSE)</f>
        <v>1368.6131399999999</v>
      </c>
      <c r="M204">
        <v>0</v>
      </c>
      <c r="N204">
        <v>0</v>
      </c>
      <c r="O204">
        <f t="shared" si="9"/>
        <v>0</v>
      </c>
      <c r="P204">
        <v>0</v>
      </c>
      <c r="Q204">
        <v>0</v>
      </c>
      <c r="R204">
        <f t="shared" si="10"/>
        <v>0</v>
      </c>
      <c r="S204" t="s">
        <v>6</v>
      </c>
      <c r="T204" t="str">
        <f>VLOOKUP(S204,Codes!$M$4:$N$6,2,FALSE)</f>
        <v>Uncertain</v>
      </c>
      <c r="U204" t="s">
        <v>6</v>
      </c>
      <c r="V204" t="str">
        <f>VLOOKUP(U204,Codes!$Q$4:$R$45,2,FALSE)</f>
        <v>Uncertain</v>
      </c>
      <c r="W204" t="str">
        <f t="shared" si="11"/>
        <v>Bycatch</v>
      </c>
      <c r="X204" t="str">
        <f>VLOOKUP(A204,Codes!$AA$4:$AB$235,2,FALSE)</f>
        <v>Bycatch</v>
      </c>
      <c r="Y204" t="str">
        <f>VLOOKUP(A204,Codes!$U$4:$V$234,2,FALSE)</f>
        <v>None</v>
      </c>
      <c r="Z204">
        <v>2010</v>
      </c>
    </row>
    <row r="205" spans="1:26" x14ac:dyDescent="0.2">
      <c r="A205" t="s">
        <v>388</v>
      </c>
      <c r="B205" t="str">
        <f>VLOOKUP(A205,Codes!$AJ$4:$AK$234,2,FALSE)</f>
        <v>N/A</v>
      </c>
      <c r="C205" t="str">
        <f>VLOOKUP(A205,Codes!$AF$4:$AG$235,2,FALSE)</f>
        <v>WPOLLBCWN</v>
      </c>
      <c r="D205" t="s">
        <v>12</v>
      </c>
      <c r="E205" t="s">
        <v>389</v>
      </c>
      <c r="F205" t="s">
        <v>390</v>
      </c>
      <c r="G205" t="str">
        <f>VLOOKUP(F205,Codes!$A$4:$B$92,2,FALSE)</f>
        <v>Gadiformes</v>
      </c>
      <c r="H205">
        <f>VLOOKUP(F205,Codes!$E$4:$F$92,2,FALSE)</f>
        <v>45</v>
      </c>
      <c r="I205">
        <f>VLOOKUP(F205,Codes!$I$4:$J$92,2,FALSE)</f>
        <v>3.6</v>
      </c>
      <c r="J205" t="s">
        <v>17</v>
      </c>
      <c r="K205">
        <v>992</v>
      </c>
      <c r="L205">
        <f>VLOOKUP(A205,Codes!$AN$4:$AO$232,2,FALSE)</f>
        <v>325110.57799999998</v>
      </c>
      <c r="M205">
        <v>0</v>
      </c>
      <c r="N205">
        <v>1</v>
      </c>
      <c r="O205">
        <f t="shared" si="9"/>
        <v>1</v>
      </c>
      <c r="P205">
        <v>1</v>
      </c>
      <c r="Q205">
        <v>1</v>
      </c>
      <c r="R205">
        <f t="shared" si="10"/>
        <v>2</v>
      </c>
      <c r="S205" t="s">
        <v>4</v>
      </c>
      <c r="T205" t="str">
        <f>VLOOKUP(S205,Codes!$M$4:$N$6,2,FALSE)</f>
        <v>Full</v>
      </c>
      <c r="U205" t="s">
        <v>80</v>
      </c>
      <c r="V205" t="str">
        <f>VLOOKUP(U205,Codes!$Q$4:$R$45,2,FALSE)</f>
        <v>Full</v>
      </c>
      <c r="W205" t="str">
        <f t="shared" si="11"/>
        <v>Bottom trawl</v>
      </c>
      <c r="X205" t="str">
        <f>VLOOKUP(A205,Codes!$AA$4:$AB$235,2,FALSE)</f>
        <v>Bottom trawl</v>
      </c>
      <c r="Y205" t="str">
        <f>VLOOKUP(A205,Codes!$U$4:$V$234,2,FALSE)</f>
        <v>None</v>
      </c>
      <c r="Z205">
        <v>2017</v>
      </c>
    </row>
    <row r="206" spans="1:26" x14ac:dyDescent="0.2">
      <c r="A206" t="s">
        <v>391</v>
      </c>
      <c r="B206" t="str">
        <f>VLOOKUP(A206,Codes!$AJ$4:$AK$234,2,FALSE)</f>
        <v>N/A</v>
      </c>
      <c r="C206" t="str">
        <f>VLOOKUP(A206,Codes!$AF$4:$AG$235,2,FALSE)</f>
        <v>WPOLLBCWS</v>
      </c>
      <c r="D206" t="s">
        <v>12</v>
      </c>
      <c r="E206" t="s">
        <v>389</v>
      </c>
      <c r="F206" t="s">
        <v>390</v>
      </c>
      <c r="G206" t="str">
        <f>VLOOKUP(F206,Codes!$A$4:$B$92,2,FALSE)</f>
        <v>Gadiformes</v>
      </c>
      <c r="H206">
        <f>VLOOKUP(F206,Codes!$E$4:$F$92,2,FALSE)</f>
        <v>45</v>
      </c>
      <c r="I206">
        <f>VLOOKUP(F206,Codes!$I$4:$J$92,2,FALSE)</f>
        <v>3.6</v>
      </c>
      <c r="J206" t="s">
        <v>17</v>
      </c>
      <c r="K206">
        <v>3256</v>
      </c>
      <c r="L206">
        <f>VLOOKUP(A206,Codes!$AN$4:$AO$232,2,FALSE)</f>
        <v>1067096.82</v>
      </c>
      <c r="M206">
        <v>0</v>
      </c>
      <c r="N206">
        <v>1</v>
      </c>
      <c r="O206">
        <f t="shared" si="9"/>
        <v>1</v>
      </c>
      <c r="P206">
        <v>1</v>
      </c>
      <c r="Q206">
        <v>1</v>
      </c>
      <c r="R206">
        <f t="shared" si="10"/>
        <v>2</v>
      </c>
      <c r="S206" t="s">
        <v>4</v>
      </c>
      <c r="T206" t="str">
        <f>VLOOKUP(S206,Codes!$M$4:$N$6,2,FALSE)</f>
        <v>Full</v>
      </c>
      <c r="U206" t="s">
        <v>80</v>
      </c>
      <c r="V206" t="str">
        <f>VLOOKUP(U206,Codes!$Q$4:$R$45,2,FALSE)</f>
        <v>Full</v>
      </c>
      <c r="W206" t="str">
        <f t="shared" si="11"/>
        <v>Bottom trawl</v>
      </c>
      <c r="X206" t="str">
        <f>VLOOKUP(A206,Codes!$AA$4:$AB$235,2,FALSE)</f>
        <v>Bottom trawl</v>
      </c>
      <c r="Y206" t="str">
        <f>VLOOKUP(A206,Codes!$U$4:$V$234,2,FALSE)</f>
        <v>None</v>
      </c>
      <c r="Z206">
        <v>2017</v>
      </c>
    </row>
    <row r="207" spans="1:26" x14ac:dyDescent="0.2">
      <c r="A207" t="s">
        <v>392</v>
      </c>
      <c r="B207" t="str">
        <f>VLOOKUP(A207,Codes!$AJ$4:$AK$234,2,FALSE)</f>
        <v>N/A</v>
      </c>
      <c r="C207" t="str">
        <f>VLOOKUP(A207,Codes!$AF$4:$AG$235,2,FALSE)</f>
        <v>N/A</v>
      </c>
      <c r="D207" t="s">
        <v>6</v>
      </c>
      <c r="E207" t="s">
        <v>393</v>
      </c>
      <c r="F207" t="s">
        <v>394</v>
      </c>
      <c r="G207" t="str">
        <f>VLOOKUP(F207,Codes!$A$4:$B$92,2,FALSE)</f>
        <v>Molluscs</v>
      </c>
      <c r="H207">
        <f>VLOOKUP(F207,Codes!$E$4:$F$92,2,FALSE)</f>
        <v>10</v>
      </c>
      <c r="I207">
        <f>VLOOKUP(F207,Codes!$I$4:$J$92,2,FALSE)</f>
        <v>3.35</v>
      </c>
      <c r="J207" t="s">
        <v>454</v>
      </c>
      <c r="K207">
        <v>0</v>
      </c>
      <c r="L207">
        <f>VLOOKUP(A207,Codes!$AN$4:$AO$232,2,FALSE)</f>
        <v>0</v>
      </c>
      <c r="M207">
        <v>0</v>
      </c>
      <c r="N207">
        <v>0</v>
      </c>
      <c r="O207">
        <f t="shared" si="9"/>
        <v>0</v>
      </c>
      <c r="P207">
        <v>0</v>
      </c>
      <c r="Q207">
        <v>0</v>
      </c>
      <c r="R207">
        <f t="shared" si="10"/>
        <v>0</v>
      </c>
      <c r="S207" t="s">
        <v>6</v>
      </c>
      <c r="T207" t="str">
        <f>VLOOKUP(S207,Codes!$M$4:$N$6,2,FALSE)</f>
        <v>Uncertain</v>
      </c>
      <c r="U207" t="s">
        <v>6</v>
      </c>
      <c r="V207" t="str">
        <f>VLOOKUP(U207,Codes!$Q$4:$R$45,2,FALSE)</f>
        <v>Uncertain</v>
      </c>
      <c r="W207" t="str">
        <f t="shared" si="11"/>
        <v>No Catch</v>
      </c>
      <c r="X207" t="str">
        <f>VLOOKUP(A207,Codes!$AA$4:$AB$235,2,FALSE)</f>
        <v>Trap</v>
      </c>
      <c r="Y207" t="str">
        <f>VLOOKUP(A207,Codes!$U$4:$V$234,2,FALSE)</f>
        <v>None</v>
      </c>
      <c r="Z207" t="s">
        <v>965</v>
      </c>
    </row>
    <row r="208" spans="1:26" x14ac:dyDescent="0.2">
      <c r="A208" t="s">
        <v>395</v>
      </c>
      <c r="B208" t="str">
        <f>VLOOKUP(A208,Codes!$AJ$4:$AK$234,2,FALSE)</f>
        <v>Whelk - 3PS</v>
      </c>
      <c r="C208" t="str">
        <f>VLOOKUP(A208,Codes!$AF$4:$AG$235,2,FALSE)</f>
        <v>N/A</v>
      </c>
      <c r="D208" t="s">
        <v>6</v>
      </c>
      <c r="E208" t="s">
        <v>393</v>
      </c>
      <c r="F208" t="s">
        <v>394</v>
      </c>
      <c r="G208" t="str">
        <f>VLOOKUP(F208,Codes!$A$4:$B$92,2,FALSE)</f>
        <v>Molluscs</v>
      </c>
      <c r="H208">
        <f>VLOOKUP(F208,Codes!$E$4:$F$92,2,FALSE)</f>
        <v>10</v>
      </c>
      <c r="I208">
        <f>VLOOKUP(F208,Codes!$I$4:$J$92,2,FALSE)</f>
        <v>3.35</v>
      </c>
      <c r="J208" t="s">
        <v>454</v>
      </c>
      <c r="K208">
        <v>5819</v>
      </c>
      <c r="L208">
        <f>VLOOKUP(A208,Codes!$AN$4:$AO$232,2,FALSE)</f>
        <v>23778421</v>
      </c>
      <c r="M208">
        <v>0</v>
      </c>
      <c r="N208">
        <v>0</v>
      </c>
      <c r="O208">
        <f t="shared" si="9"/>
        <v>0</v>
      </c>
      <c r="P208">
        <v>0</v>
      </c>
      <c r="Q208">
        <v>0</v>
      </c>
      <c r="R208">
        <f t="shared" si="10"/>
        <v>0</v>
      </c>
      <c r="S208" t="s">
        <v>4</v>
      </c>
      <c r="T208" t="str">
        <f>VLOOKUP(S208,Codes!$M$4:$N$6,2,FALSE)</f>
        <v>Full</v>
      </c>
      <c r="U208" t="s">
        <v>5</v>
      </c>
      <c r="V208" t="str">
        <f>VLOOKUP(U208,Codes!$Q$4:$R$45,2,FALSE)</f>
        <v>Partial</v>
      </c>
      <c r="W208" t="str">
        <f t="shared" si="11"/>
        <v>Trap</v>
      </c>
      <c r="X208" t="str">
        <f>VLOOKUP(A208,Codes!$AA$4:$AB$235,2,FALSE)</f>
        <v>Trap</v>
      </c>
      <c r="Y208" t="str">
        <f>VLOOKUP(A208,Codes!$U$4:$V$234,2,FALSE)</f>
        <v>None</v>
      </c>
      <c r="Z208" t="s">
        <v>965</v>
      </c>
    </row>
    <row r="209" spans="1:26" x14ac:dyDescent="0.2">
      <c r="A209" t="s">
        <v>945</v>
      </c>
      <c r="B209" t="str">
        <f>VLOOKUP(A209,Codes!$AJ$4:$AK$234,2,FALSE)</f>
        <v>N/A</v>
      </c>
      <c r="C209" t="str">
        <f>VLOOKUP(A209,Codes!$AF$4:$AG$235,2,FALSE)</f>
        <v>N/A</v>
      </c>
      <c r="D209" t="s">
        <v>6</v>
      </c>
      <c r="E209" t="s">
        <v>393</v>
      </c>
      <c r="F209" t="s">
        <v>394</v>
      </c>
      <c r="G209" t="str">
        <f>VLOOKUP(F209,Codes!$A$4:$B$92,2,FALSE)</f>
        <v>Molluscs</v>
      </c>
      <c r="H209">
        <f>VLOOKUP(F209,Codes!$E$4:$F$92,2,FALSE)</f>
        <v>10</v>
      </c>
      <c r="I209">
        <f>VLOOKUP(F209,Codes!$I$4:$J$92,2,FALSE)</f>
        <v>3.35</v>
      </c>
      <c r="J209" t="s">
        <v>11</v>
      </c>
      <c r="K209">
        <v>719.15</v>
      </c>
      <c r="L209">
        <f>VLOOKUP(A209,Codes!$AN$4:$AO$232,2,FALSE)</f>
        <v>2938692.46</v>
      </c>
      <c r="M209">
        <v>0</v>
      </c>
      <c r="N209">
        <v>0</v>
      </c>
      <c r="O209">
        <f t="shared" si="9"/>
        <v>0</v>
      </c>
      <c r="P209">
        <v>0</v>
      </c>
      <c r="Q209">
        <v>0</v>
      </c>
      <c r="R209">
        <f t="shared" si="10"/>
        <v>0</v>
      </c>
      <c r="S209" t="s">
        <v>6</v>
      </c>
      <c r="T209" t="str">
        <f>VLOOKUP(S209,Codes!$M$4:$N$6,2,FALSE)</f>
        <v>Uncertain</v>
      </c>
      <c r="U209" t="s">
        <v>6</v>
      </c>
      <c r="V209" t="str">
        <f>VLOOKUP(U209,Codes!$Q$4:$R$45,2,FALSE)</f>
        <v>Uncertain</v>
      </c>
      <c r="W209" t="str">
        <f t="shared" si="11"/>
        <v>Trap</v>
      </c>
      <c r="X209" t="str">
        <f>VLOOKUP(A209,Codes!$AA$4:$AB$235,2,FALSE)</f>
        <v>Trap</v>
      </c>
      <c r="Y209" t="str">
        <f>VLOOKUP(A209,Codes!$U$4:$V$234,2,FALSE)</f>
        <v>None</v>
      </c>
      <c r="Z209">
        <v>2019</v>
      </c>
    </row>
    <row r="210" spans="1:26" x14ac:dyDescent="0.2">
      <c r="A210" t="s">
        <v>396</v>
      </c>
      <c r="B210" t="str">
        <f>VLOOKUP(A210,Codes!$AJ$4:$AK$234,2,FALSE)</f>
        <v>N/A</v>
      </c>
      <c r="C210" t="str">
        <f>VLOOKUP(A210,Codes!$AF$4:$AG$235,2,FALSE)</f>
        <v>WWHELKQCW</v>
      </c>
      <c r="D210" t="s">
        <v>6</v>
      </c>
      <c r="E210" t="s">
        <v>393</v>
      </c>
      <c r="F210" t="s">
        <v>394</v>
      </c>
      <c r="G210" t="str">
        <f>VLOOKUP(F210,Codes!$A$4:$B$92,2,FALSE)</f>
        <v>Molluscs</v>
      </c>
      <c r="H210">
        <f>VLOOKUP(F210,Codes!$E$4:$F$92,2,FALSE)</f>
        <v>10</v>
      </c>
      <c r="I210">
        <f>VLOOKUP(F210,Codes!$I$4:$J$92,2,FALSE)</f>
        <v>3.35</v>
      </c>
      <c r="J210" t="s">
        <v>56</v>
      </c>
      <c r="K210">
        <v>1329</v>
      </c>
      <c r="L210">
        <f>VLOOKUP(A210,Codes!$AN$4:$AO$232,2,FALSE)</f>
        <v>5430747.7999999998</v>
      </c>
      <c r="M210">
        <v>0</v>
      </c>
      <c r="N210">
        <v>0</v>
      </c>
      <c r="O210">
        <f t="shared" si="9"/>
        <v>0</v>
      </c>
      <c r="P210">
        <v>0</v>
      </c>
      <c r="Q210">
        <v>0</v>
      </c>
      <c r="R210">
        <f t="shared" si="10"/>
        <v>0</v>
      </c>
      <c r="S210" t="s">
        <v>6</v>
      </c>
      <c r="T210" t="str">
        <f>VLOOKUP(S210,Codes!$M$4:$N$6,2,FALSE)</f>
        <v>Uncertain</v>
      </c>
      <c r="U210" t="s">
        <v>6</v>
      </c>
      <c r="V210" t="str">
        <f>VLOOKUP(U210,Codes!$Q$4:$R$45,2,FALSE)</f>
        <v>Uncertain</v>
      </c>
      <c r="W210" t="str">
        <f t="shared" si="11"/>
        <v>Trap</v>
      </c>
      <c r="X210" t="str">
        <f>VLOOKUP(A210,Codes!$AA$4:$AB$235,2,FALSE)</f>
        <v>Trap</v>
      </c>
      <c r="Y210" t="str">
        <f>VLOOKUP(A210,Codes!$U$4:$V$234,2,FALSE)</f>
        <v>None</v>
      </c>
      <c r="Z210">
        <v>2017</v>
      </c>
    </row>
    <row r="211" spans="1:26" x14ac:dyDescent="0.2">
      <c r="A211" t="s">
        <v>397</v>
      </c>
      <c r="B211" t="str">
        <f>VLOOKUP(A211,Codes!$AJ$4:$AK$234,2,FALSE)</f>
        <v>White Hake - 3NOPs</v>
      </c>
      <c r="C211" t="str">
        <f>VLOOKUP(A211,Codes!$AF$4:$AG$235,2,FALSE)</f>
        <v>WHAKE3Ps</v>
      </c>
      <c r="D211" t="s">
        <v>6</v>
      </c>
      <c r="E211" t="s">
        <v>398</v>
      </c>
      <c r="F211" t="s">
        <v>399</v>
      </c>
      <c r="G211" t="str">
        <f>VLOOKUP(F211,Codes!$A$4:$B$92,2,FALSE)</f>
        <v>Gadiformes</v>
      </c>
      <c r="H211">
        <f>VLOOKUP(F211,Codes!$E$4:$F$92,2,FALSE)</f>
        <v>72</v>
      </c>
      <c r="I211">
        <f>VLOOKUP(F211,Codes!$I$4:$J$92,2,FALSE)</f>
        <v>4.3</v>
      </c>
      <c r="J211" t="s">
        <v>454</v>
      </c>
      <c r="K211">
        <v>260</v>
      </c>
      <c r="L211">
        <f>VLOOKUP(A211,Codes!$AN$4:$AO$232,2,FALSE)</f>
        <v>378232.478</v>
      </c>
      <c r="M211">
        <v>0</v>
      </c>
      <c r="N211">
        <v>1</v>
      </c>
      <c r="O211">
        <f t="shared" si="9"/>
        <v>1</v>
      </c>
      <c r="P211">
        <v>0</v>
      </c>
      <c r="Q211">
        <v>0</v>
      </c>
      <c r="R211">
        <f t="shared" si="10"/>
        <v>0</v>
      </c>
      <c r="S211" t="s">
        <v>4</v>
      </c>
      <c r="T211" t="str">
        <f>VLOOKUP(S211,Codes!$M$4:$N$6,2,FALSE)</f>
        <v>Full</v>
      </c>
      <c r="U211" t="s">
        <v>93</v>
      </c>
      <c r="V211" t="str">
        <f>VLOOKUP(U211,Codes!$Q$4:$R$45,2,FALSE)</f>
        <v>Partial</v>
      </c>
      <c r="W211" t="str">
        <f t="shared" si="11"/>
        <v>Bycatch</v>
      </c>
      <c r="X211" t="str">
        <f>VLOOKUP(A211,Codes!$AA$4:$AB$235,2,FALSE)</f>
        <v>Bycatch</v>
      </c>
      <c r="Y211" t="str">
        <f>VLOOKUP(A211,Codes!$U$4:$V$234,2,FALSE)</f>
        <v>None</v>
      </c>
      <c r="Z211">
        <v>2020</v>
      </c>
    </row>
    <row r="212" spans="1:26" x14ac:dyDescent="0.2">
      <c r="A212" t="s">
        <v>400</v>
      </c>
      <c r="B212" t="str">
        <f>VLOOKUP(A212,Codes!$AJ$4:$AK$234,2,FALSE)</f>
        <v>N/A</v>
      </c>
      <c r="C212" t="str">
        <f>VLOOKUP(A212,Codes!$AF$4:$AG$235,2,FALSE)</f>
        <v>WHAKE4RS</v>
      </c>
      <c r="D212" t="s">
        <v>3</v>
      </c>
      <c r="E212" t="s">
        <v>398</v>
      </c>
      <c r="F212" t="s">
        <v>399</v>
      </c>
      <c r="G212" t="str">
        <f>VLOOKUP(F212,Codes!$A$4:$B$92,2,FALSE)</f>
        <v>Gadiformes</v>
      </c>
      <c r="H212">
        <f>VLOOKUP(F212,Codes!$E$4:$F$92,2,FALSE)</f>
        <v>72</v>
      </c>
      <c r="I212">
        <f>VLOOKUP(F212,Codes!$I$4:$J$92,2,FALSE)</f>
        <v>4.3</v>
      </c>
      <c r="J212" t="s">
        <v>56</v>
      </c>
      <c r="K212">
        <v>0</v>
      </c>
      <c r="L212">
        <f>VLOOKUP(A212,Codes!$AN$4:$AO$232,2,FALSE)</f>
        <v>0</v>
      </c>
      <c r="M212">
        <v>0</v>
      </c>
      <c r="N212">
        <v>1</v>
      </c>
      <c r="O212">
        <f t="shared" si="9"/>
        <v>1</v>
      </c>
      <c r="P212">
        <v>1</v>
      </c>
      <c r="Q212">
        <v>1</v>
      </c>
      <c r="R212">
        <f t="shared" si="10"/>
        <v>2</v>
      </c>
      <c r="S212" t="s">
        <v>6</v>
      </c>
      <c r="T212" t="str">
        <f>VLOOKUP(S212,Codes!$M$4:$N$6,2,FALSE)</f>
        <v>Uncertain</v>
      </c>
      <c r="U212" t="s">
        <v>5</v>
      </c>
      <c r="V212" t="str">
        <f>VLOOKUP(U212,Codes!$Q$4:$R$45,2,FALSE)</f>
        <v>Partial</v>
      </c>
      <c r="W212" t="str">
        <f t="shared" si="11"/>
        <v>No Catch</v>
      </c>
      <c r="X212" t="str">
        <f>VLOOKUP(A212,Codes!$AA$4:$AB$235,2,FALSE)</f>
        <v>Bycatch</v>
      </c>
      <c r="Y212" t="str">
        <f>VLOOKUP(A212,Codes!$U$4:$V$234,2,FALSE)</f>
        <v>None</v>
      </c>
      <c r="Z212">
        <v>2014</v>
      </c>
    </row>
    <row r="213" spans="1:26" x14ac:dyDescent="0.2">
      <c r="A213" t="s">
        <v>401</v>
      </c>
      <c r="B213" t="str">
        <f>VLOOKUP(A213,Codes!$AJ$4:$AK$234,2,FALSE)</f>
        <v>White Hake - 4T</v>
      </c>
      <c r="C213" t="str">
        <f>VLOOKUP(A213,Codes!$AF$4:$AG$235,2,FALSE)</f>
        <v>WHAKE4T</v>
      </c>
      <c r="D213" t="s">
        <v>3</v>
      </c>
      <c r="E213" t="s">
        <v>398</v>
      </c>
      <c r="F213" t="s">
        <v>399</v>
      </c>
      <c r="G213" t="str">
        <f>VLOOKUP(F213,Codes!$A$4:$B$92,2,FALSE)</f>
        <v>Gadiformes</v>
      </c>
      <c r="H213">
        <f>VLOOKUP(F213,Codes!$E$4:$F$92,2,FALSE)</f>
        <v>72</v>
      </c>
      <c r="I213">
        <f>VLOOKUP(F213,Codes!$I$4:$J$92,2,FALSE)</f>
        <v>4.3</v>
      </c>
      <c r="J213" t="s">
        <v>25</v>
      </c>
      <c r="K213">
        <v>20</v>
      </c>
      <c r="L213">
        <f>VLOOKUP(A213,Codes!$AN$4:$AO$232,2,FALSE)</f>
        <v>10639.4509</v>
      </c>
      <c r="M213">
        <v>1</v>
      </c>
      <c r="N213">
        <v>1</v>
      </c>
      <c r="O213">
        <f t="shared" si="9"/>
        <v>1</v>
      </c>
      <c r="P213">
        <v>1</v>
      </c>
      <c r="Q213">
        <v>0</v>
      </c>
      <c r="R213">
        <f t="shared" si="10"/>
        <v>1</v>
      </c>
      <c r="S213" t="s">
        <v>4</v>
      </c>
      <c r="T213" t="str">
        <f>VLOOKUP(S213,Codes!$M$4:$N$6,2,FALSE)</f>
        <v>Full</v>
      </c>
      <c r="U213" t="s">
        <v>5</v>
      </c>
      <c r="V213" t="str">
        <f>VLOOKUP(U213,Codes!$Q$4:$R$45,2,FALSE)</f>
        <v>Partial</v>
      </c>
      <c r="W213" t="str">
        <f t="shared" si="11"/>
        <v>Bycatch</v>
      </c>
      <c r="X213" t="str">
        <f>VLOOKUP(A213,Codes!$AA$4:$AB$235,2,FALSE)</f>
        <v>Bycatch</v>
      </c>
      <c r="Y213" t="str">
        <f>VLOOKUP(A213,Codes!$U$4:$V$234,2,FALSE)</f>
        <v>None</v>
      </c>
      <c r="Z213">
        <v>2013</v>
      </c>
    </row>
    <row r="214" spans="1:26" x14ac:dyDescent="0.2">
      <c r="A214" t="s">
        <v>402</v>
      </c>
      <c r="B214" t="str">
        <f>VLOOKUP(A214,Codes!$AJ$4:$AK$234,2,FALSE)</f>
        <v>N/A</v>
      </c>
      <c r="C214" t="str">
        <f>VLOOKUP(A214,Codes!$AF$4:$AG$235,2,FALSE)</f>
        <v>WHAKE4VWX5</v>
      </c>
      <c r="D214" t="s">
        <v>3</v>
      </c>
      <c r="E214" t="s">
        <v>398</v>
      </c>
      <c r="F214" t="s">
        <v>399</v>
      </c>
      <c r="G214" t="str">
        <f>VLOOKUP(F214,Codes!$A$4:$B$92,2,FALSE)</f>
        <v>Gadiformes</v>
      </c>
      <c r="H214">
        <f>VLOOKUP(F214,Codes!$E$4:$F$92,2,FALSE)</f>
        <v>72</v>
      </c>
      <c r="I214">
        <f>VLOOKUP(F214,Codes!$I$4:$J$92,2,FALSE)</f>
        <v>4.3</v>
      </c>
      <c r="J214" t="s">
        <v>11</v>
      </c>
      <c r="K214">
        <v>128</v>
      </c>
      <c r="L214">
        <f>VLOOKUP(A214,Codes!$AN$4:$AO$232,2,FALSE)</f>
        <v>68092.485499999995</v>
      </c>
      <c r="M214">
        <v>0</v>
      </c>
      <c r="N214">
        <v>1</v>
      </c>
      <c r="O214">
        <f t="shared" si="9"/>
        <v>1</v>
      </c>
      <c r="P214">
        <v>1</v>
      </c>
      <c r="Q214">
        <v>1</v>
      </c>
      <c r="R214">
        <f t="shared" si="10"/>
        <v>2</v>
      </c>
      <c r="S214" t="s">
        <v>5</v>
      </c>
      <c r="T214" t="str">
        <f>VLOOKUP(S214,Codes!$M$4:$N$6,2,FALSE)</f>
        <v>Partial</v>
      </c>
      <c r="U214" t="s">
        <v>5</v>
      </c>
      <c r="V214" t="str">
        <f>VLOOKUP(U214,Codes!$Q$4:$R$45,2,FALSE)</f>
        <v>Partial</v>
      </c>
      <c r="W214" t="str">
        <f t="shared" si="11"/>
        <v>Bycatch</v>
      </c>
      <c r="X214" t="str">
        <f>VLOOKUP(A214,Codes!$AA$4:$AB$235,2,FALSE)</f>
        <v>Bycatch</v>
      </c>
      <c r="Y214" t="str">
        <f>VLOOKUP(A214,Codes!$U$4:$V$234,2,FALSE)</f>
        <v>None</v>
      </c>
      <c r="Z214">
        <v>2013</v>
      </c>
    </row>
    <row r="215" spans="1:26" x14ac:dyDescent="0.2">
      <c r="A215" t="s">
        <v>403</v>
      </c>
      <c r="B215" t="str">
        <f>VLOOKUP(A215,Codes!$AJ$4:$AK$234,2,FALSE)</f>
        <v>N/A</v>
      </c>
      <c r="C215" t="str">
        <f>VLOOKUP(A215,Codes!$AF$4:$AG$235,2,FALSE)</f>
        <v>WHAKE4VWX5</v>
      </c>
      <c r="D215" t="s">
        <v>8</v>
      </c>
      <c r="E215" t="s">
        <v>398</v>
      </c>
      <c r="F215" t="s">
        <v>399</v>
      </c>
      <c r="G215" t="str">
        <f>VLOOKUP(F215,Codes!$A$4:$B$92,2,FALSE)</f>
        <v>Gadiformes</v>
      </c>
      <c r="H215">
        <f>VLOOKUP(F215,Codes!$E$4:$F$92,2,FALSE)</f>
        <v>72</v>
      </c>
      <c r="I215">
        <f>VLOOKUP(F215,Codes!$I$4:$J$92,2,FALSE)</f>
        <v>4.3</v>
      </c>
      <c r="J215" t="s">
        <v>11</v>
      </c>
      <c r="K215">
        <v>520</v>
      </c>
      <c r="L215">
        <f>VLOOKUP(A215,Codes!$AN$4:$AO$232,2,FALSE)</f>
        <v>303224.34999999998</v>
      </c>
      <c r="M215">
        <v>0</v>
      </c>
      <c r="N215">
        <v>1</v>
      </c>
      <c r="O215">
        <f t="shared" si="9"/>
        <v>1</v>
      </c>
      <c r="P215">
        <v>1</v>
      </c>
      <c r="Q215">
        <v>1</v>
      </c>
      <c r="R215">
        <f t="shared" si="10"/>
        <v>2</v>
      </c>
      <c r="S215" t="s">
        <v>5</v>
      </c>
      <c r="T215" t="str">
        <f>VLOOKUP(S215,Codes!$M$4:$N$6,2,FALSE)</f>
        <v>Partial</v>
      </c>
      <c r="U215" t="s">
        <v>5</v>
      </c>
      <c r="V215" t="str">
        <f>VLOOKUP(U215,Codes!$Q$4:$R$45,2,FALSE)</f>
        <v>Partial</v>
      </c>
      <c r="W215" t="str">
        <f t="shared" si="11"/>
        <v>Bycatch</v>
      </c>
      <c r="X215" t="str">
        <f>VLOOKUP(A215,Codes!$AA$4:$AB$235,2,FALSE)</f>
        <v>Bycatch</v>
      </c>
      <c r="Y215" t="str">
        <f>VLOOKUP(A215,Codes!$U$4:$V$234,2,FALSE)</f>
        <v>None</v>
      </c>
      <c r="Z215">
        <v>2013</v>
      </c>
    </row>
    <row r="216" spans="1:26" x14ac:dyDescent="0.2">
      <c r="A216" t="s">
        <v>404</v>
      </c>
      <c r="B216" t="str">
        <f>VLOOKUP(A216,Codes!$AJ$4:$AK$234,2,FALSE)</f>
        <v>N/A</v>
      </c>
      <c r="C216" t="str">
        <f>VLOOKUP(A216,Codes!$AF$4:$AG$235,2,FALSE)</f>
        <v>WITFLOUN2J3KL</v>
      </c>
      <c r="D216" t="s">
        <v>3</v>
      </c>
      <c r="E216" t="s">
        <v>405</v>
      </c>
      <c r="F216" t="s">
        <v>406</v>
      </c>
      <c r="G216" t="str">
        <f>VLOOKUP(F216,Codes!$A$4:$B$92,2,FALSE)</f>
        <v>Pleuronectidae</v>
      </c>
      <c r="H216">
        <f>VLOOKUP(F216,Codes!$E$4:$F$92,2,FALSE)</f>
        <v>68</v>
      </c>
      <c r="I216">
        <f>VLOOKUP(F216,Codes!$I$4:$J$92,2,FALSE)</f>
        <v>3.2</v>
      </c>
      <c r="J216" t="s">
        <v>454</v>
      </c>
      <c r="K216">
        <v>141</v>
      </c>
      <c r="L216">
        <f>VLOOKUP(A216,Codes!$AN$4:$AO$232,2,FALSE)</f>
        <v>231809.114</v>
      </c>
      <c r="M216">
        <v>0</v>
      </c>
      <c r="N216">
        <v>0</v>
      </c>
      <c r="O216">
        <f t="shared" si="9"/>
        <v>0</v>
      </c>
      <c r="P216">
        <v>1</v>
      </c>
      <c r="Q216">
        <v>0</v>
      </c>
      <c r="R216">
        <f t="shared" si="10"/>
        <v>1</v>
      </c>
      <c r="S216" t="s">
        <v>4</v>
      </c>
      <c r="T216" t="str">
        <f>VLOOKUP(S216,Codes!$M$4:$N$6,2,FALSE)</f>
        <v>Full</v>
      </c>
      <c r="U216" t="s">
        <v>5</v>
      </c>
      <c r="V216" t="str">
        <f>VLOOKUP(U216,Codes!$Q$4:$R$45,2,FALSE)</f>
        <v>Partial</v>
      </c>
      <c r="W216" t="str">
        <f t="shared" si="11"/>
        <v>Bycatch</v>
      </c>
      <c r="X216" t="str">
        <f>VLOOKUP(A216,Codes!$AA$4:$AB$235,2,FALSE)</f>
        <v>Bycatch</v>
      </c>
      <c r="Y216" t="str">
        <f>VLOOKUP(A216,Codes!$U$4:$V$234,2,FALSE)</f>
        <v>None</v>
      </c>
      <c r="Z216">
        <v>2017</v>
      </c>
    </row>
    <row r="217" spans="1:26" x14ac:dyDescent="0.2">
      <c r="A217" t="s">
        <v>407</v>
      </c>
      <c r="B217" t="str">
        <f>VLOOKUP(A217,Codes!$AJ$4:$AK$234,2,FALSE)</f>
        <v>N/A</v>
      </c>
      <c r="C217" t="str">
        <f>VLOOKUP(A217,Codes!$AF$4:$AG$235,2,FALSE)</f>
        <v>N/A</v>
      </c>
      <c r="D217" t="s">
        <v>6</v>
      </c>
      <c r="E217" t="s">
        <v>408</v>
      </c>
      <c r="F217" t="s">
        <v>409</v>
      </c>
      <c r="G217" t="str">
        <f>VLOOKUP(F217,Codes!$A$4:$B$92,2,FALSE)</f>
        <v>Pleuronectidae</v>
      </c>
      <c r="H217">
        <f>VLOOKUP(F217,Codes!$E$4:$F$92,2,FALSE)</f>
        <v>34</v>
      </c>
      <c r="I217">
        <f>VLOOKUP(F217,Codes!$I$4:$J$92,2,FALSE)</f>
        <v>3.6</v>
      </c>
      <c r="J217" t="s">
        <v>454</v>
      </c>
      <c r="K217">
        <v>1000</v>
      </c>
      <c r="L217">
        <f>VLOOKUP(A217,Codes!$AN$4:$AO$232,2,FALSE)</f>
        <v>1644036.27</v>
      </c>
      <c r="M217">
        <v>0</v>
      </c>
      <c r="N217">
        <v>0</v>
      </c>
      <c r="O217">
        <f t="shared" si="9"/>
        <v>0</v>
      </c>
      <c r="P217">
        <v>0</v>
      </c>
      <c r="Q217">
        <v>0</v>
      </c>
      <c r="R217">
        <f t="shared" si="10"/>
        <v>0</v>
      </c>
      <c r="S217" t="s">
        <v>4</v>
      </c>
      <c r="T217" t="str">
        <f>VLOOKUP(S217,Codes!$M$4:$N$6,2,FALSE)</f>
        <v>Full</v>
      </c>
      <c r="U217" t="s">
        <v>51</v>
      </c>
      <c r="V217" t="str">
        <f>VLOOKUP(U217,Codes!$Q$4:$R$45,2,FALSE)</f>
        <v>Partial</v>
      </c>
      <c r="W217" t="str">
        <f t="shared" si="11"/>
        <v>Gillnet</v>
      </c>
      <c r="X217" t="str">
        <f>VLOOKUP(A217,Codes!$AA$4:$AB$235,2,FALSE)</f>
        <v>Gillnet</v>
      </c>
      <c r="Y217" t="str">
        <f>VLOOKUP(A217,Codes!$U$4:$V$234,2,FALSE)</f>
        <v>None</v>
      </c>
      <c r="Z217" t="s">
        <v>965</v>
      </c>
    </row>
    <row r="218" spans="1:26" x14ac:dyDescent="0.2">
      <c r="A218" t="s">
        <v>410</v>
      </c>
      <c r="B218" t="str">
        <f>VLOOKUP(A218,Codes!$AJ$4:$AK$234,2,FALSE)</f>
        <v>Winter Flounder - 4RST</v>
      </c>
      <c r="C218" t="str">
        <f>VLOOKUP(A218,Codes!$AF$4:$AG$235,2,FALSE)</f>
        <v>WINFLOUN4T</v>
      </c>
      <c r="D218" t="s">
        <v>3</v>
      </c>
      <c r="E218" t="s">
        <v>408</v>
      </c>
      <c r="F218" t="s">
        <v>409</v>
      </c>
      <c r="G218" t="str">
        <f>VLOOKUP(F218,Codes!$A$4:$B$92,2,FALSE)</f>
        <v>Pleuronectidae</v>
      </c>
      <c r="H218">
        <f>VLOOKUP(F218,Codes!$E$4:$F$92,2,FALSE)</f>
        <v>34</v>
      </c>
      <c r="I218">
        <f>VLOOKUP(F218,Codes!$I$4:$J$92,2,FALSE)</f>
        <v>3.6</v>
      </c>
      <c r="J218" t="s">
        <v>25</v>
      </c>
      <c r="K218">
        <v>191.9</v>
      </c>
      <c r="L218">
        <f>VLOOKUP(A218,Codes!$AN$4:$AO$232,2,FALSE)</f>
        <v>315490.56</v>
      </c>
      <c r="M218">
        <v>1</v>
      </c>
      <c r="N218">
        <v>0</v>
      </c>
      <c r="O218">
        <f t="shared" si="9"/>
        <v>1</v>
      </c>
      <c r="P218">
        <v>1</v>
      </c>
      <c r="Q218">
        <v>1</v>
      </c>
      <c r="R218">
        <f t="shared" si="10"/>
        <v>2</v>
      </c>
      <c r="S218" t="s">
        <v>4</v>
      </c>
      <c r="T218" t="str">
        <f>VLOOKUP(S218,Codes!$M$4:$N$6,2,FALSE)</f>
        <v>Full</v>
      </c>
      <c r="U218" t="s">
        <v>411</v>
      </c>
      <c r="V218" t="str">
        <f>VLOOKUP(U218,Codes!$Q$4:$R$45,2,FALSE)</f>
        <v>Partial</v>
      </c>
      <c r="W218" t="str">
        <f t="shared" si="11"/>
        <v>Bottom trawl</v>
      </c>
      <c r="X218" t="str">
        <f>VLOOKUP(A218,Codes!$AA$4:$AB$235,2,FALSE)</f>
        <v>Bottom trawl</v>
      </c>
      <c r="Y218" t="str">
        <f>VLOOKUP(A218,Codes!$U$4:$V$234,2,FALSE)</f>
        <v>None</v>
      </c>
      <c r="Z218">
        <v>2016</v>
      </c>
    </row>
    <row r="219" spans="1:26" x14ac:dyDescent="0.2">
      <c r="A219" t="s">
        <v>412</v>
      </c>
      <c r="B219" t="str">
        <f>VLOOKUP(A219,Codes!$AJ$4:$AK$234,2,FALSE)</f>
        <v>N/A</v>
      </c>
      <c r="C219" t="str">
        <f>VLOOKUP(A219,Codes!$AF$4:$AG$235,2,FALSE)</f>
        <v>WROCKBCW</v>
      </c>
      <c r="D219" t="s">
        <v>12</v>
      </c>
      <c r="E219" t="s">
        <v>413</v>
      </c>
      <c r="F219" t="s">
        <v>414</v>
      </c>
      <c r="G219" t="str">
        <f>VLOOKUP(F219,Codes!$A$4:$B$92,2,FALSE)</f>
        <v>Scorpaeniformes</v>
      </c>
      <c r="H219">
        <f>VLOOKUP(F219,Codes!$E$4:$F$92,2,FALSE)</f>
        <v>65</v>
      </c>
      <c r="I219">
        <f>VLOOKUP(F219,Codes!$I$4:$J$92,2,FALSE)</f>
        <v>3.7</v>
      </c>
      <c r="J219" t="s">
        <v>17</v>
      </c>
      <c r="K219">
        <v>2001</v>
      </c>
      <c r="L219">
        <f>VLOOKUP(A219,Codes!$AN$4:$AO$232,2,FALSE)</f>
        <v>2536972.96</v>
      </c>
      <c r="M219">
        <v>0</v>
      </c>
      <c r="N219">
        <v>1</v>
      </c>
      <c r="O219">
        <f t="shared" si="9"/>
        <v>1</v>
      </c>
      <c r="P219">
        <v>1</v>
      </c>
      <c r="Q219">
        <v>1</v>
      </c>
      <c r="R219">
        <f t="shared" si="10"/>
        <v>2</v>
      </c>
      <c r="S219" t="s">
        <v>4</v>
      </c>
      <c r="T219" t="str">
        <f>VLOOKUP(S219,Codes!$M$4:$N$6,2,FALSE)</f>
        <v>Full</v>
      </c>
      <c r="U219" t="s">
        <v>80</v>
      </c>
      <c r="V219" t="str">
        <f>VLOOKUP(U219,Codes!$Q$4:$R$45,2,FALSE)</f>
        <v>Full</v>
      </c>
      <c r="W219" t="str">
        <f t="shared" si="11"/>
        <v>Bottom trawl</v>
      </c>
      <c r="X219" t="str">
        <f>VLOOKUP(A219,Codes!$AA$4:$AB$235,2,FALSE)</f>
        <v>Bottom trawl</v>
      </c>
      <c r="Y219" t="str">
        <f>VLOOKUP(A219,Codes!$U$4:$V$234,2,FALSE)</f>
        <v>None</v>
      </c>
      <c r="Z219">
        <v>2019</v>
      </c>
    </row>
    <row r="220" spans="1:26" x14ac:dyDescent="0.2">
      <c r="A220" t="s">
        <v>415</v>
      </c>
      <c r="B220" t="str">
        <f>VLOOKUP(A220,Codes!$AJ$4:$AK$234,2,FALSE)</f>
        <v>N/A</v>
      </c>
      <c r="C220" t="str">
        <f>VLOOKUP(A220,Codes!$AF$4:$AG$235,2,FALSE)</f>
        <v>N/A</v>
      </c>
      <c r="D220" t="s">
        <v>6</v>
      </c>
      <c r="E220" t="s">
        <v>416</v>
      </c>
      <c r="F220" t="s">
        <v>417</v>
      </c>
      <c r="G220" t="str">
        <f>VLOOKUP(F220,Codes!$A$4:$B$92,2,FALSE)</f>
        <v>Elasmobranchii</v>
      </c>
      <c r="H220">
        <f>VLOOKUP(F220,Codes!$E$4:$F$92,2,FALSE)</f>
        <v>56</v>
      </c>
      <c r="I220">
        <f>VLOOKUP(F220,Codes!$I$4:$J$92,2,FALSE)</f>
        <v>4.4000000000000004</v>
      </c>
      <c r="J220" t="s">
        <v>454</v>
      </c>
      <c r="K220">
        <v>0</v>
      </c>
      <c r="L220">
        <f>VLOOKUP(A220,Codes!$AN$4:$AO$232,2,FALSE)</f>
        <v>0</v>
      </c>
      <c r="M220">
        <v>0</v>
      </c>
      <c r="N220">
        <v>0</v>
      </c>
      <c r="O220">
        <f t="shared" si="9"/>
        <v>0</v>
      </c>
      <c r="P220">
        <v>1</v>
      </c>
      <c r="Q220">
        <v>0</v>
      </c>
      <c r="R220">
        <f t="shared" si="10"/>
        <v>1</v>
      </c>
      <c r="S220" t="s">
        <v>4</v>
      </c>
      <c r="T220" t="str">
        <f>VLOOKUP(S220,Codes!$M$4:$N$6,2,FALSE)</f>
        <v>Full</v>
      </c>
      <c r="U220" t="s">
        <v>93</v>
      </c>
      <c r="V220" t="str">
        <f>VLOOKUP(U220,Codes!$Q$4:$R$45,2,FALSE)</f>
        <v>Partial</v>
      </c>
      <c r="W220" t="str">
        <f t="shared" si="11"/>
        <v>No Catch</v>
      </c>
      <c r="X220" t="str">
        <f>VLOOKUP(A220,Codes!$AA$4:$AB$235,2,FALSE)</f>
        <v>Bottom trawl</v>
      </c>
      <c r="Y220" t="str">
        <f>VLOOKUP(A220,Codes!$U$4:$V$234,2,FALSE)</f>
        <v>None</v>
      </c>
      <c r="Z220">
        <v>2015</v>
      </c>
    </row>
    <row r="221" spans="1:26" x14ac:dyDescent="0.2">
      <c r="A221" t="s">
        <v>418</v>
      </c>
      <c r="B221" t="str">
        <f>VLOOKUP(A221,Codes!$AJ$4:$AK$234,2,FALSE)</f>
        <v>N/A</v>
      </c>
      <c r="C221" t="str">
        <f>VLOOKUP(A221,Codes!$AF$4:$AG$235,2,FALSE)</f>
        <v>N/A</v>
      </c>
      <c r="D221" t="s">
        <v>3</v>
      </c>
      <c r="E221" t="s">
        <v>946</v>
      </c>
      <c r="F221" t="s">
        <v>417</v>
      </c>
      <c r="G221" t="str">
        <f>VLOOKUP(F221,Codes!$A$4:$B$92,2,FALSE)</f>
        <v>Elasmobranchii</v>
      </c>
      <c r="H221">
        <f>VLOOKUP(F221,Codes!$E$4:$F$92,2,FALSE)</f>
        <v>56</v>
      </c>
      <c r="I221">
        <f>VLOOKUP(F221,Codes!$I$4:$J$92,2,FALSE)</f>
        <v>4.4000000000000004</v>
      </c>
      <c r="J221" t="s">
        <v>25</v>
      </c>
      <c r="K221">
        <v>34.6</v>
      </c>
      <c r="L221">
        <f>VLOOKUP(A221,Codes!$AN$4:$AO$232,2,FALSE)</f>
        <v>9470.8029200000001</v>
      </c>
      <c r="M221">
        <v>1</v>
      </c>
      <c r="N221">
        <v>0</v>
      </c>
      <c r="O221">
        <f t="shared" si="9"/>
        <v>1</v>
      </c>
      <c r="P221">
        <v>1</v>
      </c>
      <c r="Q221">
        <v>0</v>
      </c>
      <c r="R221">
        <f t="shared" si="10"/>
        <v>1</v>
      </c>
      <c r="S221" t="s">
        <v>5</v>
      </c>
      <c r="T221" t="str">
        <f>VLOOKUP(S221,Codes!$M$4:$N$6,2,FALSE)</f>
        <v>Partial</v>
      </c>
      <c r="U221" t="s">
        <v>5</v>
      </c>
      <c r="V221" t="str">
        <f>VLOOKUP(U221,Codes!$Q$4:$R$45,2,FALSE)</f>
        <v>Partial</v>
      </c>
      <c r="W221" t="str">
        <f t="shared" si="11"/>
        <v>Bycatch</v>
      </c>
      <c r="X221" t="str">
        <f>VLOOKUP(A221,Codes!$AA$4:$AB$235,2,FALSE)</f>
        <v>Bycatch</v>
      </c>
      <c r="Y221" t="str">
        <f>VLOOKUP(A221,Codes!$U$4:$V$234,2,FALSE)</f>
        <v>None</v>
      </c>
      <c r="Z221">
        <v>2014</v>
      </c>
    </row>
    <row r="222" spans="1:26" x14ac:dyDescent="0.2">
      <c r="A222" t="s">
        <v>419</v>
      </c>
      <c r="B222" t="str">
        <f>VLOOKUP(A222,Codes!$AJ$4:$AK$234,2,FALSE)</f>
        <v>N/A</v>
      </c>
      <c r="C222" t="str">
        <f>VLOOKUP(A222,Codes!$AF$4:$AG$235,2,FALSE)</f>
        <v>N/A</v>
      </c>
      <c r="D222" t="s">
        <v>3</v>
      </c>
      <c r="E222" t="s">
        <v>416</v>
      </c>
      <c r="F222" t="s">
        <v>417</v>
      </c>
      <c r="G222" t="str">
        <f>VLOOKUP(F222,Codes!$A$4:$B$92,2,FALSE)</f>
        <v>Elasmobranchii</v>
      </c>
      <c r="H222">
        <f>VLOOKUP(F222,Codes!$E$4:$F$92,2,FALSE)</f>
        <v>56</v>
      </c>
      <c r="I222">
        <f>VLOOKUP(F222,Codes!$I$4:$J$92,2,FALSE)</f>
        <v>4.4000000000000004</v>
      </c>
      <c r="J222" t="s">
        <v>11</v>
      </c>
      <c r="K222">
        <v>0</v>
      </c>
      <c r="L222">
        <f>VLOOKUP(A222,Codes!$AN$4:$AO$232,2,FALSE)</f>
        <v>0</v>
      </c>
      <c r="M222">
        <v>0</v>
      </c>
      <c r="N222">
        <v>1</v>
      </c>
      <c r="O222">
        <f t="shared" si="9"/>
        <v>1</v>
      </c>
      <c r="P222">
        <v>1</v>
      </c>
      <c r="Q222">
        <v>0</v>
      </c>
      <c r="R222">
        <f t="shared" si="10"/>
        <v>1</v>
      </c>
      <c r="S222" t="s">
        <v>5</v>
      </c>
      <c r="T222" t="str">
        <f>VLOOKUP(S222,Codes!$M$4:$N$6,2,FALSE)</f>
        <v>Partial</v>
      </c>
      <c r="U222" t="s">
        <v>5</v>
      </c>
      <c r="V222" t="str">
        <f>VLOOKUP(U222,Codes!$Q$4:$R$45,2,FALSE)</f>
        <v>Partial</v>
      </c>
      <c r="W222" t="str">
        <f t="shared" si="11"/>
        <v>No Catch</v>
      </c>
      <c r="X222" t="str">
        <f>VLOOKUP(A222,Codes!$AA$4:$AB$235,2,FALSE)</f>
        <v>Bycatch</v>
      </c>
      <c r="Y222" t="str">
        <f>VLOOKUP(A222,Codes!$U$4:$V$234,2,FALSE)</f>
        <v>None</v>
      </c>
      <c r="Z222">
        <v>2015</v>
      </c>
    </row>
    <row r="223" spans="1:26" x14ac:dyDescent="0.2">
      <c r="A223" t="s">
        <v>420</v>
      </c>
      <c r="B223" t="str">
        <f>VLOOKUP(A223,Codes!$AJ$4:$AK$234,2,FALSE)</f>
        <v>Witch Flounder - 3NO</v>
      </c>
      <c r="C223" t="str">
        <f>VLOOKUP(A223,Codes!$AF$4:$AG$235,2,FALSE)</f>
        <v>N/A</v>
      </c>
      <c r="D223" t="s">
        <v>8</v>
      </c>
      <c r="E223" t="s">
        <v>405</v>
      </c>
      <c r="F223" t="s">
        <v>406</v>
      </c>
      <c r="G223" t="str">
        <f>VLOOKUP(F223,Codes!$A$4:$B$92,2,FALSE)</f>
        <v>Pleuronectidae</v>
      </c>
      <c r="H223">
        <f>VLOOKUP(F223,Codes!$E$4:$F$92,2,FALSE)</f>
        <v>68</v>
      </c>
      <c r="I223">
        <f>VLOOKUP(F223,Codes!$I$4:$J$92,2,FALSE)</f>
        <v>3.2</v>
      </c>
      <c r="J223" t="s">
        <v>454</v>
      </c>
      <c r="K223">
        <v>625</v>
      </c>
      <c r="L223">
        <f>VLOOKUP(A223,Codes!$AN$4:$AO$232,2,FALSE)</f>
        <v>789137.41</v>
      </c>
      <c r="M223">
        <v>1</v>
      </c>
      <c r="N223">
        <v>1</v>
      </c>
      <c r="O223">
        <f t="shared" si="9"/>
        <v>1</v>
      </c>
      <c r="P223">
        <v>1</v>
      </c>
      <c r="Q223">
        <v>0</v>
      </c>
      <c r="R223">
        <f t="shared" si="10"/>
        <v>1</v>
      </c>
      <c r="S223" t="s">
        <v>4</v>
      </c>
      <c r="T223" t="str">
        <f>VLOOKUP(S223,Codes!$M$4:$N$6,2,FALSE)</f>
        <v>Full</v>
      </c>
      <c r="U223" t="s">
        <v>51</v>
      </c>
      <c r="V223" t="str">
        <f>VLOOKUP(U223,Codes!$Q$4:$R$45,2,FALSE)</f>
        <v>Partial</v>
      </c>
      <c r="W223" t="str">
        <f t="shared" si="11"/>
        <v>Bottom trawl</v>
      </c>
      <c r="X223" t="str">
        <f>VLOOKUP(A223,Codes!$AA$4:$AB$235,2,FALSE)</f>
        <v>Bottom trawl</v>
      </c>
      <c r="Y223" t="str">
        <f>VLOOKUP(A223,Codes!$U$4:$V$234,2,FALSE)</f>
        <v>None</v>
      </c>
      <c r="Z223">
        <v>2021</v>
      </c>
    </row>
    <row r="224" spans="1:26" x14ac:dyDescent="0.2">
      <c r="A224" t="s">
        <v>421</v>
      </c>
      <c r="B224" t="str">
        <f>VLOOKUP(A224,Codes!$AJ$4:$AK$234,2,FALSE)</f>
        <v>Witch Flounder - 3Ps</v>
      </c>
      <c r="C224" t="str">
        <f>VLOOKUP(A224,Codes!$AF$4:$AG$235,2,FALSE)</f>
        <v>WITFLOUN3Ps</v>
      </c>
      <c r="D224" t="s">
        <v>6</v>
      </c>
      <c r="E224" t="s">
        <v>405</v>
      </c>
      <c r="F224" t="s">
        <v>406</v>
      </c>
      <c r="G224" t="str">
        <f>VLOOKUP(F224,Codes!$A$4:$B$92,2,FALSE)</f>
        <v>Pleuronectidae</v>
      </c>
      <c r="H224">
        <f>VLOOKUP(F224,Codes!$E$4:$F$92,2,FALSE)</f>
        <v>68</v>
      </c>
      <c r="I224">
        <f>VLOOKUP(F224,Codes!$I$4:$J$92,2,FALSE)</f>
        <v>3.2</v>
      </c>
      <c r="J224" t="s">
        <v>454</v>
      </c>
      <c r="K224">
        <v>472</v>
      </c>
      <c r="L224">
        <f>VLOOKUP(A224,Codes!$AN$4:$AO$232,2,FALSE)</f>
        <v>775985.12</v>
      </c>
      <c r="M224">
        <v>0</v>
      </c>
      <c r="N224">
        <v>1</v>
      </c>
      <c r="O224">
        <f t="shared" si="9"/>
        <v>1</v>
      </c>
      <c r="P224">
        <v>1</v>
      </c>
      <c r="Q224">
        <v>0</v>
      </c>
      <c r="R224">
        <f t="shared" si="10"/>
        <v>1</v>
      </c>
      <c r="S224" t="s">
        <v>4</v>
      </c>
      <c r="T224" t="str">
        <f>VLOOKUP(S224,Codes!$M$4:$N$6,2,FALSE)</f>
        <v>Full</v>
      </c>
      <c r="U224" t="s">
        <v>5</v>
      </c>
      <c r="V224" t="str">
        <f>VLOOKUP(U224,Codes!$Q$4:$R$45,2,FALSE)</f>
        <v>Partial</v>
      </c>
      <c r="W224" t="str">
        <f t="shared" si="11"/>
        <v>Bottom trawl</v>
      </c>
      <c r="X224" t="str">
        <f>VLOOKUP(A224,Codes!$AA$4:$AB$235,2,FALSE)</f>
        <v>Bottom trawl</v>
      </c>
      <c r="Y224" t="str">
        <f>VLOOKUP(A224,Codes!$U$4:$V$234,2,FALSE)</f>
        <v>None</v>
      </c>
      <c r="Z224">
        <v>2017</v>
      </c>
    </row>
    <row r="225" spans="1:26" x14ac:dyDescent="0.2">
      <c r="A225" t="s">
        <v>422</v>
      </c>
      <c r="B225" t="str">
        <f>VLOOKUP(A225,Codes!$AJ$4:$AK$234,2,FALSE)</f>
        <v>Witch Flounder - 4RST</v>
      </c>
      <c r="C225" t="str">
        <f>VLOOKUP(A225,Codes!$AF$4:$AG$235,2,FALSE)</f>
        <v>WITFLOUN4RST</v>
      </c>
      <c r="D225" t="s">
        <v>8</v>
      </c>
      <c r="E225" t="s">
        <v>405</v>
      </c>
      <c r="F225" t="s">
        <v>406</v>
      </c>
      <c r="G225" t="str">
        <f>VLOOKUP(F225,Codes!$A$4:$B$92,2,FALSE)</f>
        <v>Pleuronectidae</v>
      </c>
      <c r="H225">
        <f>VLOOKUP(F225,Codes!$E$4:$F$92,2,FALSE)</f>
        <v>68</v>
      </c>
      <c r="I225">
        <f>VLOOKUP(F225,Codes!$I$4:$J$92,2,FALSE)</f>
        <v>3.2</v>
      </c>
      <c r="J225" t="s">
        <v>25</v>
      </c>
      <c r="K225">
        <v>263</v>
      </c>
      <c r="L225">
        <f>VLOOKUP(A225,Codes!$AN$4:$AO$232,2,FALSE)</f>
        <v>432381.53899999999</v>
      </c>
      <c r="M225">
        <v>0</v>
      </c>
      <c r="N225">
        <v>1</v>
      </c>
      <c r="O225">
        <f t="shared" si="9"/>
        <v>1</v>
      </c>
      <c r="P225">
        <v>1</v>
      </c>
      <c r="Q225">
        <v>1</v>
      </c>
      <c r="R225">
        <f t="shared" si="10"/>
        <v>2</v>
      </c>
      <c r="S225" t="s">
        <v>4</v>
      </c>
      <c r="T225" t="str">
        <f>VLOOKUP(S225,Codes!$M$4:$N$6,2,FALSE)</f>
        <v>Full</v>
      </c>
      <c r="U225" t="s">
        <v>411</v>
      </c>
      <c r="V225" t="str">
        <f>VLOOKUP(U225,Codes!$Q$4:$R$45,2,FALSE)</f>
        <v>Partial</v>
      </c>
      <c r="W225" t="str">
        <f t="shared" si="11"/>
        <v>Bottom trawl</v>
      </c>
      <c r="X225" t="str">
        <f>VLOOKUP(A225,Codes!$AA$4:$AB$235,2,FALSE)</f>
        <v>Bottom trawl</v>
      </c>
      <c r="Y225" t="str">
        <f>VLOOKUP(A225,Codes!$U$4:$V$234,2,FALSE)</f>
        <v>None</v>
      </c>
      <c r="Z225">
        <v>2016</v>
      </c>
    </row>
    <row r="226" spans="1:26" x14ac:dyDescent="0.2">
      <c r="A226" t="s">
        <v>423</v>
      </c>
      <c r="B226" t="str">
        <f>VLOOKUP(A226,Codes!$AJ$4:$AK$234,2,FALSE)</f>
        <v>Yelloweye Rockfish - Inside Population</v>
      </c>
      <c r="C226" t="str">
        <f>VLOOKUP(A226,Codes!$AF$4:$AG$235,2,FALSE)</f>
        <v>YEYEROCKPCOASTIN</v>
      </c>
      <c r="D226" t="s">
        <v>8</v>
      </c>
      <c r="E226" t="s">
        <v>424</v>
      </c>
      <c r="F226" t="s">
        <v>425</v>
      </c>
      <c r="G226" t="str">
        <f>VLOOKUP(F226,Codes!$A$4:$B$92,2,FALSE)</f>
        <v>Scorpaeniformes</v>
      </c>
      <c r="H226">
        <f>VLOOKUP(F226,Codes!$E$4:$F$92,2,FALSE)</f>
        <v>73</v>
      </c>
      <c r="I226">
        <f>VLOOKUP(F226,Codes!$I$4:$J$92,2,FALSE)</f>
        <v>4.4000000000000004</v>
      </c>
      <c r="J226" t="s">
        <v>17</v>
      </c>
      <c r="K226">
        <v>8.1</v>
      </c>
      <c r="L226">
        <f>VLOOKUP(A226,Codes!$AN$4:$AO$232,2,FALSE)</f>
        <v>10269.6057</v>
      </c>
      <c r="M226">
        <v>1</v>
      </c>
      <c r="N226">
        <v>0</v>
      </c>
      <c r="O226">
        <f t="shared" si="9"/>
        <v>1</v>
      </c>
      <c r="P226">
        <v>1</v>
      </c>
      <c r="Q226">
        <v>1</v>
      </c>
      <c r="R226">
        <f t="shared" si="10"/>
        <v>2</v>
      </c>
      <c r="S226" t="s">
        <v>4</v>
      </c>
      <c r="T226" t="str">
        <f>VLOOKUP(S226,Codes!$M$4:$N$6,2,FALSE)</f>
        <v>Full</v>
      </c>
      <c r="U226" t="s">
        <v>80</v>
      </c>
      <c r="V226" t="str">
        <f>VLOOKUP(U226,Codes!$Q$4:$R$45,2,FALSE)</f>
        <v>Full</v>
      </c>
      <c r="W226" t="str">
        <f t="shared" si="11"/>
        <v>Bottom longline</v>
      </c>
      <c r="X226" t="str">
        <f>VLOOKUP(A226,Codes!$AA$4:$AB$235,2,FALSE)</f>
        <v>Bottom longline</v>
      </c>
      <c r="Y226" t="str">
        <f>VLOOKUP(A226,Codes!$U$4:$V$234,2,FALSE)</f>
        <v>None</v>
      </c>
      <c r="Z226">
        <v>2019</v>
      </c>
    </row>
    <row r="227" spans="1:26" x14ac:dyDescent="0.2">
      <c r="A227" t="s">
        <v>426</v>
      </c>
      <c r="B227" t="str">
        <f>VLOOKUP(A227,Codes!$AJ$4:$AK$234,2,FALSE)</f>
        <v>Yelloweye Rockfish - Outside Population</v>
      </c>
      <c r="C227" t="str">
        <f>VLOOKUP(A227,Codes!$AF$4:$AG$235,2,FALSE)</f>
        <v>YEYEROCKPCOAST</v>
      </c>
      <c r="D227" t="s">
        <v>12</v>
      </c>
      <c r="E227" t="s">
        <v>424</v>
      </c>
      <c r="F227" t="s">
        <v>425</v>
      </c>
      <c r="G227" t="str">
        <f>VLOOKUP(F227,Codes!$A$4:$B$92,2,FALSE)</f>
        <v>Scorpaeniformes</v>
      </c>
      <c r="H227">
        <f>VLOOKUP(F227,Codes!$E$4:$F$92,2,FALSE)</f>
        <v>73</v>
      </c>
      <c r="I227">
        <f>VLOOKUP(F227,Codes!$I$4:$J$92,2,FALSE)</f>
        <v>4.4000000000000004</v>
      </c>
      <c r="J227" t="s">
        <v>17</v>
      </c>
      <c r="K227">
        <v>67.400000000000006</v>
      </c>
      <c r="L227">
        <f>VLOOKUP(A227,Codes!$AN$4:$AO$232,2,FALSE)</f>
        <v>85453.262300000002</v>
      </c>
      <c r="M227">
        <v>1</v>
      </c>
      <c r="N227">
        <v>0</v>
      </c>
      <c r="O227">
        <f t="shared" si="9"/>
        <v>1</v>
      </c>
      <c r="P227">
        <v>1</v>
      </c>
      <c r="Q227">
        <v>1</v>
      </c>
      <c r="R227">
        <f t="shared" si="10"/>
        <v>2</v>
      </c>
      <c r="S227" t="s">
        <v>4</v>
      </c>
      <c r="T227" t="str">
        <f>VLOOKUP(S227,Codes!$M$4:$N$6,2,FALSE)</f>
        <v>Full</v>
      </c>
      <c r="U227" t="s">
        <v>80</v>
      </c>
      <c r="V227" t="str">
        <f>VLOOKUP(U227,Codes!$Q$4:$R$45,2,FALSE)</f>
        <v>Full</v>
      </c>
      <c r="W227" t="str">
        <f t="shared" si="11"/>
        <v>Bottom longline</v>
      </c>
      <c r="X227" t="str">
        <f>VLOOKUP(A227,Codes!$AA$4:$AB$235,2,FALSE)</f>
        <v>Bottom longline</v>
      </c>
      <c r="Y227" t="str">
        <f>VLOOKUP(A227,Codes!$U$4:$V$234,2,FALSE)</f>
        <v>None</v>
      </c>
      <c r="Z227">
        <v>2018</v>
      </c>
    </row>
    <row r="228" spans="1:26" x14ac:dyDescent="0.2">
      <c r="A228" t="s">
        <v>427</v>
      </c>
      <c r="B228" t="str">
        <f>VLOOKUP(A228,Codes!$AJ$4:$AK$234,2,FALSE)</f>
        <v>Yellowtail Flounder - 3LNO</v>
      </c>
      <c r="C228" t="str">
        <f>VLOOKUP(A228,Codes!$AF$4:$AG$235,2,FALSE)</f>
        <v>YELL3LNO</v>
      </c>
      <c r="D228" t="s">
        <v>12</v>
      </c>
      <c r="E228" t="s">
        <v>428</v>
      </c>
      <c r="F228" t="s">
        <v>429</v>
      </c>
      <c r="G228" t="str">
        <f>VLOOKUP(F228,Codes!$A$4:$B$92,2,FALSE)</f>
        <v>Pleuronectidae</v>
      </c>
      <c r="H228">
        <f>VLOOKUP(F228,Codes!$E$4:$F$92,2,FALSE)</f>
        <v>37</v>
      </c>
      <c r="I228">
        <f>VLOOKUP(F228,Codes!$I$4:$J$92,2,FALSE)</f>
        <v>3.3</v>
      </c>
      <c r="J228" t="s">
        <v>454</v>
      </c>
      <c r="K228">
        <v>13478</v>
      </c>
      <c r="L228">
        <f>VLOOKUP(A228,Codes!$AN$4:$AO$232,2,FALSE)</f>
        <v>14303115.6</v>
      </c>
      <c r="M228">
        <v>1</v>
      </c>
      <c r="N228">
        <v>1</v>
      </c>
      <c r="O228">
        <f t="shared" si="9"/>
        <v>1</v>
      </c>
      <c r="P228">
        <v>1</v>
      </c>
      <c r="Q228">
        <v>0</v>
      </c>
      <c r="R228">
        <f t="shared" si="10"/>
        <v>1</v>
      </c>
      <c r="S228" t="s">
        <v>4</v>
      </c>
      <c r="T228" t="str">
        <f>VLOOKUP(S228,Codes!$M$4:$N$6,2,FALSE)</f>
        <v>Full</v>
      </c>
      <c r="U228" t="s">
        <v>51</v>
      </c>
      <c r="V228" t="str">
        <f>VLOOKUP(U228,Codes!$Q$4:$R$45,2,FALSE)</f>
        <v>Partial</v>
      </c>
      <c r="W228" t="str">
        <f t="shared" si="11"/>
        <v>Bottom trawl</v>
      </c>
      <c r="X228" t="str">
        <f>VLOOKUP(A228,Codes!$AA$4:$AB$235,2,FALSE)</f>
        <v>Bottom trawl</v>
      </c>
      <c r="Y228" t="str">
        <f>VLOOKUP(A228,Codes!$U$4:$V$234,2,FALSE)</f>
        <v>None</v>
      </c>
      <c r="Z228">
        <v>2020</v>
      </c>
    </row>
    <row r="229" spans="1:26" x14ac:dyDescent="0.2">
      <c r="A229" t="s">
        <v>430</v>
      </c>
      <c r="B229" t="str">
        <f>VLOOKUP(A229,Codes!$AJ$4:$AK$234,2,FALSE)</f>
        <v>N/A</v>
      </c>
      <c r="C229" t="str">
        <f>VLOOKUP(A229,Codes!$AF$4:$AG$235,2,FALSE)</f>
        <v>YELL4T</v>
      </c>
      <c r="D229" t="s">
        <v>3</v>
      </c>
      <c r="E229" t="s">
        <v>428</v>
      </c>
      <c r="F229" t="s">
        <v>429</v>
      </c>
      <c r="G229" t="str">
        <f>VLOOKUP(F229,Codes!$A$4:$B$92,2,FALSE)</f>
        <v>Pleuronectidae</v>
      </c>
      <c r="H229">
        <f>VLOOKUP(F229,Codes!$E$4:$F$92,2,FALSE)</f>
        <v>37</v>
      </c>
      <c r="I229">
        <f>VLOOKUP(F229,Codes!$I$4:$J$92,2,FALSE)</f>
        <v>3.3</v>
      </c>
      <c r="J229" t="s">
        <v>25</v>
      </c>
      <c r="K229">
        <v>136</v>
      </c>
      <c r="L229">
        <f>VLOOKUP(A229,Codes!$AN$4:$AO$232,2,FALSE)</f>
        <v>166902.56200000001</v>
      </c>
      <c r="M229">
        <v>1</v>
      </c>
      <c r="N229">
        <v>1</v>
      </c>
      <c r="O229">
        <f t="shared" si="9"/>
        <v>1</v>
      </c>
      <c r="P229">
        <v>1</v>
      </c>
      <c r="Q229">
        <v>1</v>
      </c>
      <c r="R229">
        <f t="shared" si="10"/>
        <v>2</v>
      </c>
      <c r="S229" t="s">
        <v>4</v>
      </c>
      <c r="T229" t="str">
        <f>VLOOKUP(S229,Codes!$M$4:$N$6,2,FALSE)</f>
        <v>Full</v>
      </c>
      <c r="U229" t="s">
        <v>5</v>
      </c>
      <c r="V229" t="str">
        <f>VLOOKUP(U229,Codes!$Q$4:$R$45,2,FALSE)</f>
        <v>Partial</v>
      </c>
      <c r="W229" t="str">
        <f t="shared" si="11"/>
        <v>Bottom trawl</v>
      </c>
      <c r="X229" t="str">
        <f>VLOOKUP(A229,Codes!$AA$4:$AB$235,2,FALSE)</f>
        <v>Bottom trawl</v>
      </c>
      <c r="Y229" t="str">
        <f>VLOOKUP(A229,Codes!$U$4:$V$234,2,FALSE)</f>
        <v>None</v>
      </c>
      <c r="Z229">
        <v>2020</v>
      </c>
    </row>
    <row r="230" spans="1:26" x14ac:dyDescent="0.2">
      <c r="A230" t="s">
        <v>431</v>
      </c>
      <c r="B230" t="str">
        <f>VLOOKUP(A230,Codes!$AJ$4:$AK$234,2,FALSE)</f>
        <v>Yellowtail Flounder - 5Z</v>
      </c>
      <c r="C230" t="str">
        <f>VLOOKUP(A230,Codes!$AF$4:$AG$235,2,FALSE)</f>
        <v>N/A</v>
      </c>
      <c r="D230" t="s">
        <v>6</v>
      </c>
      <c r="E230" t="s">
        <v>428</v>
      </c>
      <c r="F230" t="s">
        <v>429</v>
      </c>
      <c r="G230" t="str">
        <f>VLOOKUP(F230,Codes!$A$4:$B$92,2,FALSE)</f>
        <v>Pleuronectidae</v>
      </c>
      <c r="H230">
        <f>VLOOKUP(F230,Codes!$E$4:$F$92,2,FALSE)</f>
        <v>37</v>
      </c>
      <c r="I230">
        <f>VLOOKUP(F230,Codes!$I$4:$J$92,2,FALSE)</f>
        <v>3.3</v>
      </c>
      <c r="J230" t="s">
        <v>11</v>
      </c>
      <c r="K230">
        <v>1.4999999999999999E-2</v>
      </c>
      <c r="L230">
        <f>VLOOKUP(A230,Codes!$AN$4:$AO$232,2,FALSE)</f>
        <v>1644.0362700000001</v>
      </c>
      <c r="M230">
        <v>0</v>
      </c>
      <c r="N230">
        <v>1</v>
      </c>
      <c r="O230">
        <f t="shared" si="9"/>
        <v>1</v>
      </c>
      <c r="P230">
        <v>0</v>
      </c>
      <c r="Q230">
        <v>0</v>
      </c>
      <c r="R230">
        <f t="shared" si="10"/>
        <v>0</v>
      </c>
      <c r="S230" t="s">
        <v>4</v>
      </c>
      <c r="T230" t="str">
        <f>VLOOKUP(S230,Codes!$M$4:$N$6,2,FALSE)</f>
        <v>Full</v>
      </c>
      <c r="U230" t="s">
        <v>26</v>
      </c>
      <c r="V230" t="str">
        <f>VLOOKUP(U230,Codes!$Q$4:$R$45,2,FALSE)</f>
        <v>Partial</v>
      </c>
      <c r="W230" t="str">
        <f t="shared" si="11"/>
        <v>Bycatch</v>
      </c>
      <c r="X230" t="str">
        <f>VLOOKUP(A230,Codes!$AA$4:$AB$235,2,FALSE)</f>
        <v>Bycatch</v>
      </c>
      <c r="Y230" t="str">
        <f>VLOOKUP(A230,Codes!$U$4:$V$234,2,FALSE)</f>
        <v>None</v>
      </c>
      <c r="Z230">
        <v>2020</v>
      </c>
    </row>
    <row r="231" spans="1:26" x14ac:dyDescent="0.2">
      <c r="A231" t="s">
        <v>433</v>
      </c>
      <c r="D231" t="s">
        <v>12</v>
      </c>
      <c r="E231" t="s">
        <v>434</v>
      </c>
      <c r="F231" t="s">
        <v>435</v>
      </c>
      <c r="G231" t="str">
        <f>VLOOKUP(F231,Codes!$A$4:$B$91,2,FALSE)</f>
        <v>Scorpaeniformes</v>
      </c>
      <c r="H231">
        <f>VLOOKUP(F231,Codes!$E$4:$F$92,2,FALSE)</f>
        <v>63</v>
      </c>
      <c r="I231">
        <f>VLOOKUP(F231,Codes!$I$4:$J$92,2,FALSE)</f>
        <v>3.9</v>
      </c>
      <c r="J231" t="s">
        <v>17</v>
      </c>
      <c r="K231">
        <v>1057</v>
      </c>
      <c r="L231">
        <f>VLOOKUP(A231,Codes!$AN$4:$AO$232,2,FALSE)</f>
        <v>1828243.39</v>
      </c>
      <c r="M231">
        <v>0</v>
      </c>
      <c r="N231">
        <v>1</v>
      </c>
      <c r="O231">
        <f t="shared" si="9"/>
        <v>1</v>
      </c>
      <c r="P231">
        <v>1</v>
      </c>
      <c r="Q231">
        <v>1</v>
      </c>
      <c r="R231">
        <v>2</v>
      </c>
      <c r="S231" t="s">
        <v>4</v>
      </c>
      <c r="T231" t="str">
        <f>VLOOKUP(S231,Codes!$M$4:$N$6,2,FALSE)</f>
        <v>Full</v>
      </c>
      <c r="U231" t="s">
        <v>80</v>
      </c>
      <c r="V231" t="str">
        <f>VLOOKUP(U231,Codes!$Q$4:$R$45,2,FALSE)</f>
        <v>Full</v>
      </c>
      <c r="W231" t="str">
        <f t="shared" si="11"/>
        <v>Bottom trawl</v>
      </c>
      <c r="X231" t="str">
        <f>VLOOKUP(A231,Codes!$AA$4:$AB$235,2,FALSE)</f>
        <v>Bottom trawl</v>
      </c>
      <c r="Y231" t="str">
        <f>VLOOKUP(A231,Codes!$U$4:$V$234,2,FALSE)</f>
        <v>None</v>
      </c>
      <c r="Z231">
        <v>2021</v>
      </c>
    </row>
  </sheetData>
  <autoFilter ref="A1:BG231" xr:uid="{8D1FD458-5789-4546-80E8-621222F471EE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7F2F-6FEC-1340-94A7-EB6D7F31305D}">
  <dimension ref="A1:AA230"/>
  <sheetViews>
    <sheetView topLeftCell="B44" workbookViewId="0">
      <selection activeCell="X85" sqref="X85"/>
    </sheetView>
  </sheetViews>
  <sheetFormatPr baseColWidth="10" defaultRowHeight="16" x14ac:dyDescent="0.2"/>
  <cols>
    <col min="1" max="1" width="22.33203125" customWidth="1"/>
    <col min="2" max="2" width="23" customWidth="1"/>
    <col min="3" max="3" width="16.6640625" customWidth="1"/>
    <col min="12" max="12" width="16.6640625" customWidth="1"/>
    <col min="13" max="13" width="21.6640625" customWidth="1"/>
    <col min="25" max="25" width="14" customWidth="1"/>
  </cols>
  <sheetData>
    <row r="1" spans="1:27" ht="15.75" customHeight="1" x14ac:dyDescent="0.2">
      <c r="A1" s="2" t="s">
        <v>441</v>
      </c>
      <c r="B1" s="2" t="s">
        <v>654</v>
      </c>
      <c r="C1" s="2" t="s">
        <v>781</v>
      </c>
      <c r="D1" s="2" t="s">
        <v>440</v>
      </c>
      <c r="E1" s="2" t="s">
        <v>436</v>
      </c>
      <c r="F1" s="2" t="s">
        <v>437</v>
      </c>
      <c r="G1" s="2" t="s">
        <v>438</v>
      </c>
      <c r="H1" s="2" t="s">
        <v>461</v>
      </c>
      <c r="I1" s="2" t="s">
        <v>446</v>
      </c>
      <c r="J1" s="2" t="s">
        <v>462</v>
      </c>
      <c r="K1" s="2" t="s">
        <v>780</v>
      </c>
      <c r="L1" s="2" t="s">
        <v>439</v>
      </c>
      <c r="M1" s="2" t="s">
        <v>448</v>
      </c>
      <c r="N1" s="2" t="s">
        <v>450</v>
      </c>
      <c r="O1" s="2" t="s">
        <v>478</v>
      </c>
      <c r="P1" s="2" t="s">
        <v>479</v>
      </c>
      <c r="Q1" s="2" t="s">
        <v>452</v>
      </c>
      <c r="R1" s="2" t="s">
        <v>480</v>
      </c>
      <c r="S1" s="2" t="s">
        <v>481</v>
      </c>
      <c r="T1" s="2" t="s">
        <v>451</v>
      </c>
      <c r="U1" s="2" t="s">
        <v>459</v>
      </c>
      <c r="V1" s="2" t="s">
        <v>456</v>
      </c>
      <c r="W1" s="2" t="s">
        <v>460</v>
      </c>
      <c r="X1" s="2" t="s">
        <v>455</v>
      </c>
      <c r="Y1" s="2" t="s">
        <v>962</v>
      </c>
      <c r="Z1" s="2" t="s">
        <v>464</v>
      </c>
      <c r="AA1" s="2" t="s">
        <v>463</v>
      </c>
    </row>
    <row r="2" spans="1:27" ht="15.75" customHeight="1" x14ac:dyDescent="0.2">
      <c r="A2" t="s">
        <v>941</v>
      </c>
      <c r="B2" t="str">
        <f>VLOOKUP(A2,Codes!$AJ$4:$AK$234,2,FALSE)</f>
        <v>N/A</v>
      </c>
      <c r="C2" t="str">
        <f>VLOOKUP(A2,Codes!$AF$4:$AG$234,2,FALSE)</f>
        <v>N/A</v>
      </c>
      <c r="D2" t="s">
        <v>6</v>
      </c>
      <c r="E2" t="s">
        <v>942</v>
      </c>
      <c r="F2" t="s">
        <v>443</v>
      </c>
      <c r="G2" t="str">
        <f>VLOOKUP(F2,Codes!$A$4:$B$91,2,FALSE)</f>
        <v>Molluscs</v>
      </c>
      <c r="H2">
        <f>VLOOKUP(F2,Codes!$E$4:$F$91,2,FALSE)</f>
        <v>13</v>
      </c>
      <c r="I2">
        <f>VLOOKUP(F2,Codes!$I$4:$J$91,2,FALSE)</f>
        <v>2</v>
      </c>
      <c r="L2" t="s">
        <v>17</v>
      </c>
      <c r="M2">
        <v>0</v>
      </c>
      <c r="N2">
        <v>0</v>
      </c>
      <c r="O2">
        <v>0</v>
      </c>
      <c r="P2">
        <v>0</v>
      </c>
      <c r="Q2">
        <f t="shared" ref="Q2:Q65" si="0">IF(OR(O2=1,P2=1),1,0)</f>
        <v>0</v>
      </c>
      <c r="R2">
        <v>0</v>
      </c>
      <c r="S2">
        <v>0</v>
      </c>
      <c r="T2">
        <f t="shared" ref="T2:T65" si="1">SUM(R2:S2)</f>
        <v>0</v>
      </c>
      <c r="U2" t="s">
        <v>6</v>
      </c>
      <c r="V2" t="str">
        <f>VLOOKUP(U2,Codes!$M$4:$N$6,2,FALSE)</f>
        <v>Uncertain</v>
      </c>
      <c r="W2" t="s">
        <v>6</v>
      </c>
      <c r="X2" t="str">
        <f>VLOOKUP(W2,Codes!$Q$4:$R$45,2,FALSE)</f>
        <v>Uncertain</v>
      </c>
      <c r="Y2" t="str">
        <f t="shared" ref="Y2:Y65" si="2">IF(M2=0, "No Catch",Z2)</f>
        <v>No Catch</v>
      </c>
      <c r="Z2" t="str">
        <f>VLOOKUP(A2,Codes!$AA$4:$AB$234,2,FALSE)</f>
        <v>Bycatch</v>
      </c>
      <c r="AA2" t="str">
        <f>VLOOKUP(A2,Codes!$U$4:$V$234,2,FALSE)</f>
        <v>None</v>
      </c>
    </row>
    <row r="3" spans="1:27" ht="15.75" customHeight="1" x14ac:dyDescent="0.2">
      <c r="A3" t="s">
        <v>0</v>
      </c>
      <c r="B3" t="str">
        <f>VLOOKUP(A3,Codes!$AJ$4:$AK$234,2,FALSE)</f>
        <v>N/A</v>
      </c>
      <c r="C3" t="str">
        <f>VLOOKUP(A3,Codes!$AF$4:$AG$234,2,FALSE)</f>
        <v>ACADRED2J3K</v>
      </c>
      <c r="D3" t="s">
        <v>6</v>
      </c>
      <c r="E3" t="s">
        <v>1</v>
      </c>
      <c r="F3" t="s">
        <v>2</v>
      </c>
      <c r="G3" t="str">
        <f>VLOOKUP(F3,Codes!$A$4:$B$91,2,FALSE)</f>
        <v>Scorpaeniformes</v>
      </c>
      <c r="H3">
        <f>VLOOKUP(F3,Codes!$E$4:$F$91,2,FALSE)</f>
        <v>44</v>
      </c>
      <c r="I3">
        <f>VLOOKUP(F3,Codes!$I$4:$J$91,2,FALSE)</f>
        <v>3.2</v>
      </c>
      <c r="L3" t="s">
        <v>454</v>
      </c>
      <c r="M3">
        <v>0</v>
      </c>
      <c r="N3">
        <v>0</v>
      </c>
      <c r="O3">
        <v>0</v>
      </c>
      <c r="P3">
        <v>1</v>
      </c>
      <c r="Q3">
        <f t="shared" si="0"/>
        <v>1</v>
      </c>
      <c r="R3">
        <v>0</v>
      </c>
      <c r="S3">
        <v>0</v>
      </c>
      <c r="T3">
        <f t="shared" si="1"/>
        <v>0</v>
      </c>
      <c r="U3" t="s">
        <v>4</v>
      </c>
      <c r="V3" t="str">
        <f>VLOOKUP(U3,Codes!$M$4:$N$6,2,FALSE)</f>
        <v>Full</v>
      </c>
      <c r="W3" t="s">
        <v>5</v>
      </c>
      <c r="X3" t="str">
        <f>VLOOKUP(W3,Codes!$Q$4:$R$45,2,FALSE)</f>
        <v>Partial</v>
      </c>
      <c r="Y3" t="str">
        <f t="shared" si="2"/>
        <v>No Catch</v>
      </c>
      <c r="Z3" t="str">
        <f>VLOOKUP(A3,Codes!$AA$4:$AB$234,2,FALSE)</f>
        <v>Bycatch</v>
      </c>
      <c r="AA3" t="str">
        <f>VLOOKUP(A3,Codes!$U$4:$V$234,2,FALSE)</f>
        <v>None</v>
      </c>
    </row>
    <row r="4" spans="1:27" ht="15.75" customHeight="1" x14ac:dyDescent="0.2">
      <c r="A4" t="s">
        <v>7</v>
      </c>
      <c r="B4" t="str">
        <f>VLOOKUP(A4,Codes!$AJ$4:$AK$234,2,FALSE)</f>
        <v>Redfish (Sebastes fasciatus) Unit 1 + 2</v>
      </c>
      <c r="C4" t="str">
        <f>VLOOKUP(A4,Codes!$AF$4:$AG$234,2,FALSE)</f>
        <v>ACADRED3LNO-UT12</v>
      </c>
      <c r="D4" t="s">
        <v>8</v>
      </c>
      <c r="E4" t="s">
        <v>1</v>
      </c>
      <c r="F4" t="s">
        <v>2</v>
      </c>
      <c r="G4" t="str">
        <f>VLOOKUP(F4,Codes!$A$4:$B$91,2,FALSE)</f>
        <v>Scorpaeniformes</v>
      </c>
      <c r="H4">
        <f>VLOOKUP(F4,Codes!$E$4:$F$91,2,FALSE)</f>
        <v>44</v>
      </c>
      <c r="I4">
        <f>VLOOKUP(F4,Codes!$I$4:$J$91,2,FALSE)</f>
        <v>3.2</v>
      </c>
      <c r="L4" t="s">
        <v>453</v>
      </c>
      <c r="M4">
        <v>592</v>
      </c>
      <c r="N4">
        <v>745176.56974294141</v>
      </c>
      <c r="O4">
        <v>0</v>
      </c>
      <c r="P4">
        <v>0</v>
      </c>
      <c r="Q4">
        <f t="shared" si="0"/>
        <v>0</v>
      </c>
      <c r="R4">
        <v>1</v>
      </c>
      <c r="S4">
        <v>1</v>
      </c>
      <c r="T4">
        <f t="shared" si="1"/>
        <v>2</v>
      </c>
      <c r="U4" t="s">
        <v>4</v>
      </c>
      <c r="V4" t="str">
        <f>VLOOKUP(U4,Codes!$M$4:$N$6,2,FALSE)</f>
        <v>Full</v>
      </c>
      <c r="W4" t="s">
        <v>956</v>
      </c>
      <c r="X4" t="str">
        <f>VLOOKUP(W4,Codes!$Q$4:$R$45,2,FALSE)</f>
        <v>Partial</v>
      </c>
      <c r="Y4" t="str">
        <f t="shared" si="2"/>
        <v>Bottom trawl</v>
      </c>
      <c r="Z4" t="str">
        <f>VLOOKUP(A4,Codes!$AA$4:$AB$234,2,FALSE)</f>
        <v>Bottom trawl</v>
      </c>
      <c r="AA4" t="str">
        <f>VLOOKUP(A4,Codes!$U$4:$V$234,2,FALSE)</f>
        <v>None</v>
      </c>
    </row>
    <row r="5" spans="1:27" ht="15.75" customHeight="1" x14ac:dyDescent="0.2">
      <c r="A5" t="s">
        <v>10</v>
      </c>
      <c r="B5" t="str">
        <f>VLOOKUP(A5,Codes!$AJ$4:$AK$234,2,FALSE)</f>
        <v>Redfish - Unit 3</v>
      </c>
      <c r="C5" t="str">
        <f>VLOOKUP(A5,Codes!$AF$4:$AG$234,2,FALSE)</f>
        <v>ACADREDUT3</v>
      </c>
      <c r="D5" t="s">
        <v>12</v>
      </c>
      <c r="E5" t="s">
        <v>1</v>
      </c>
      <c r="F5" t="s">
        <v>2</v>
      </c>
      <c r="G5" t="str">
        <f>VLOOKUP(F5,Codes!$A$4:$B$91,2,FALSE)</f>
        <v>Scorpaeniformes</v>
      </c>
      <c r="H5">
        <f>VLOOKUP(F5,Codes!$E$4:$F$91,2,FALSE)</f>
        <v>44</v>
      </c>
      <c r="I5">
        <f>VLOOKUP(F5,Codes!$I$4:$J$91,2,FALSE)</f>
        <v>3.2</v>
      </c>
      <c r="L5" t="s">
        <v>11</v>
      </c>
      <c r="M5">
        <v>2948</v>
      </c>
      <c r="N5">
        <v>3710777.9182469449</v>
      </c>
      <c r="O5">
        <v>1</v>
      </c>
      <c r="P5">
        <v>1</v>
      </c>
      <c r="Q5">
        <f t="shared" si="0"/>
        <v>1</v>
      </c>
      <c r="R5">
        <v>1</v>
      </c>
      <c r="S5">
        <v>1</v>
      </c>
      <c r="T5">
        <f t="shared" si="1"/>
        <v>2</v>
      </c>
      <c r="U5" t="s">
        <v>4</v>
      </c>
      <c r="V5" t="str">
        <f>VLOOKUP(U5,Codes!$M$4:$N$6,2,FALSE)</f>
        <v>Full</v>
      </c>
      <c r="W5" t="s">
        <v>13</v>
      </c>
      <c r="X5" t="str">
        <f>VLOOKUP(W5,Codes!$Q$4:$R$45,2,FALSE)</f>
        <v>Partial</v>
      </c>
      <c r="Y5" t="str">
        <f t="shared" si="2"/>
        <v>Bottom trawl</v>
      </c>
      <c r="Z5" t="str">
        <f>VLOOKUP(A5,Codes!$AA$4:$AB$234,2,FALSE)</f>
        <v>Bottom trawl</v>
      </c>
      <c r="AA5" t="str">
        <f>VLOOKUP(A5,Codes!$U$4:$V$234,2,FALSE)</f>
        <v>None</v>
      </c>
    </row>
    <row r="6" spans="1:27" ht="15.75" customHeight="1" x14ac:dyDescent="0.2">
      <c r="A6" t="s">
        <v>14</v>
      </c>
      <c r="B6" t="str">
        <f>VLOOKUP(A6,Codes!$AJ$4:$AK$234,2,FALSE)</f>
        <v>Albacore Tuna - North Pacific</v>
      </c>
      <c r="C6" t="str">
        <f>VLOOKUP(A6,Codes!$AF$4:$AG$234,2,FALSE)</f>
        <v>ALBANPAC</v>
      </c>
      <c r="D6" t="s">
        <v>12</v>
      </c>
      <c r="E6" t="s">
        <v>15</v>
      </c>
      <c r="F6" t="s">
        <v>16</v>
      </c>
      <c r="G6" t="str">
        <f>VLOOKUP(F6,Codes!$A$4:$B$91,2,FALSE)</f>
        <v>Scombridae</v>
      </c>
      <c r="H6">
        <f>VLOOKUP(F6,Codes!$E$4:$F$91,2,FALSE)</f>
        <v>58</v>
      </c>
      <c r="I6">
        <f>VLOOKUP(F6,Codes!$I$4:$J$91,2,FALSE)</f>
        <v>4.3</v>
      </c>
      <c r="L6" t="s">
        <v>17</v>
      </c>
      <c r="M6">
        <v>2662</v>
      </c>
      <c r="N6">
        <v>237536363.63636363</v>
      </c>
      <c r="O6">
        <v>1</v>
      </c>
      <c r="P6">
        <v>0</v>
      </c>
      <c r="Q6">
        <f t="shared" si="0"/>
        <v>1</v>
      </c>
      <c r="R6">
        <v>1</v>
      </c>
      <c r="S6">
        <v>0</v>
      </c>
      <c r="T6">
        <f t="shared" si="1"/>
        <v>1</v>
      </c>
      <c r="U6" t="s">
        <v>6</v>
      </c>
      <c r="V6" t="str">
        <f>VLOOKUP(U6,Codes!$M$4:$N$6,2,FALSE)</f>
        <v>Uncertain</v>
      </c>
      <c r="W6" t="s">
        <v>6</v>
      </c>
      <c r="X6" t="str">
        <f>VLOOKUP(W6,Codes!$Q$4:$R$45,2,FALSE)</f>
        <v>Uncertain</v>
      </c>
      <c r="Y6" t="str">
        <f t="shared" si="2"/>
        <v>Troll</v>
      </c>
      <c r="Z6" t="str">
        <f>VLOOKUP(A6,Codes!$AA$4:$AB$234,2,FALSE)</f>
        <v>Troll</v>
      </c>
      <c r="AA6" t="str">
        <f>VLOOKUP(A6,Codes!$U$4:$V$234,2,FALSE)</f>
        <v>Certified</v>
      </c>
    </row>
    <row r="7" spans="1:27" ht="15.75" customHeight="1" x14ac:dyDescent="0.2">
      <c r="A7" t="s">
        <v>18</v>
      </c>
      <c r="B7" t="str">
        <f>VLOOKUP(A7,Codes!$AJ$4:$AK$234,2,FALSE)</f>
        <v>N/A</v>
      </c>
      <c r="C7" t="str">
        <f>VLOOKUP(A7,Codes!$AF$4:$AG$234,2,FALSE)</f>
        <v>AMPL23K</v>
      </c>
      <c r="D7" t="s">
        <v>3</v>
      </c>
      <c r="E7" t="s">
        <v>19</v>
      </c>
      <c r="F7" t="s">
        <v>20</v>
      </c>
      <c r="G7" t="str">
        <f>VLOOKUP(F7,Codes!$A$4:$B$91,2,FALSE)</f>
        <v>Pleuronectidae</v>
      </c>
      <c r="H7">
        <f>VLOOKUP(F7,Codes!$E$4:$F$91,2,FALSE)</f>
        <v>66</v>
      </c>
      <c r="I7">
        <f>VLOOKUP(F7,Codes!$I$4:$J$91,2,FALSE)</f>
        <v>4.0999999999999996</v>
      </c>
      <c r="L7" t="s">
        <v>454</v>
      </c>
      <c r="M7">
        <v>17</v>
      </c>
      <c r="N7">
        <v>27948.616600790516</v>
      </c>
      <c r="O7">
        <v>0</v>
      </c>
      <c r="P7">
        <v>1</v>
      </c>
      <c r="Q7">
        <f t="shared" si="0"/>
        <v>1</v>
      </c>
      <c r="R7">
        <v>1</v>
      </c>
      <c r="S7">
        <v>0</v>
      </c>
      <c r="T7">
        <f t="shared" si="1"/>
        <v>1</v>
      </c>
      <c r="U7" t="s">
        <v>4</v>
      </c>
      <c r="V7" t="str">
        <f>VLOOKUP(U7,Codes!$M$4:$N$6,2,FALSE)</f>
        <v>Full</v>
      </c>
      <c r="W7" t="s">
        <v>5</v>
      </c>
      <c r="X7" t="str">
        <f>VLOOKUP(W7,Codes!$Q$4:$R$45,2,FALSE)</f>
        <v>Partial</v>
      </c>
      <c r="Y7" t="str">
        <f t="shared" si="2"/>
        <v>Bycatch</v>
      </c>
      <c r="Z7" t="str">
        <f>VLOOKUP(A7,Codes!$AA$4:$AB$234,2,FALSE)</f>
        <v>Bycatch</v>
      </c>
      <c r="AA7" t="str">
        <f>VLOOKUP(A7,Codes!$U$4:$V$234,2,FALSE)</f>
        <v>None</v>
      </c>
    </row>
    <row r="8" spans="1:27" ht="15.75" customHeight="1" x14ac:dyDescent="0.2">
      <c r="A8" t="s">
        <v>21</v>
      </c>
      <c r="B8" t="str">
        <f>VLOOKUP(A8,Codes!$AJ$4:$AK$234,2,FALSE)</f>
        <v>N/A</v>
      </c>
      <c r="C8" t="str">
        <f>VLOOKUP(A8,Codes!$AF$4:$AG$234,2,FALSE)</f>
        <v>AMPL3LNO</v>
      </c>
      <c r="D8" t="s">
        <v>3</v>
      </c>
      <c r="E8" t="s">
        <v>19</v>
      </c>
      <c r="F8" t="s">
        <v>20</v>
      </c>
      <c r="G8" t="str">
        <f>VLOOKUP(F8,Codes!$A$4:$B$91,2,FALSE)</f>
        <v>Pleuronectidae</v>
      </c>
      <c r="H8">
        <f>VLOOKUP(F8,Codes!$E$4:$F$91,2,FALSE)</f>
        <v>66</v>
      </c>
      <c r="I8">
        <f>VLOOKUP(F8,Codes!$I$4:$J$91,2,FALSE)</f>
        <v>4.0999999999999996</v>
      </c>
      <c r="L8" t="s">
        <v>454</v>
      </c>
      <c r="M8">
        <v>1248</v>
      </c>
      <c r="N8">
        <v>1647324.3431760056</v>
      </c>
      <c r="O8">
        <v>1</v>
      </c>
      <c r="P8">
        <v>0</v>
      </c>
      <c r="Q8">
        <f t="shared" si="0"/>
        <v>1</v>
      </c>
      <c r="R8">
        <v>1</v>
      </c>
      <c r="S8">
        <v>1</v>
      </c>
      <c r="T8">
        <f t="shared" si="1"/>
        <v>2</v>
      </c>
      <c r="U8" t="s">
        <v>5</v>
      </c>
      <c r="V8" t="str">
        <f>VLOOKUP(U8,Codes!$M$4:$N$6,2,FALSE)</f>
        <v>Partial</v>
      </c>
      <c r="W8" t="s">
        <v>51</v>
      </c>
      <c r="X8" t="str">
        <f>VLOOKUP(W8,Codes!$Q$4:$R$45,2,FALSE)</f>
        <v>Partial</v>
      </c>
      <c r="Y8" t="str">
        <f t="shared" si="2"/>
        <v>Bycatch</v>
      </c>
      <c r="Z8" t="str">
        <f>VLOOKUP(A8,Codes!$AA$4:$AB$234,2,FALSE)</f>
        <v>Bycatch</v>
      </c>
      <c r="AA8" t="str">
        <f>VLOOKUP(A8,Codes!$U$4:$V$234,2,FALSE)</f>
        <v>None</v>
      </c>
    </row>
    <row r="9" spans="1:27" ht="15.75" customHeight="1" x14ac:dyDescent="0.2">
      <c r="A9" t="s">
        <v>22</v>
      </c>
      <c r="B9" t="str">
        <f>VLOOKUP(A9,Codes!$AJ$4:$AK$234,2,FALSE)</f>
        <v>N/A</v>
      </c>
      <c r="C9" t="str">
        <f>VLOOKUP(A9,Codes!$AF$4:$AG$234,2,FALSE)</f>
        <v>AMPL3Ps</v>
      </c>
      <c r="D9" t="s">
        <v>3</v>
      </c>
      <c r="E9" t="s">
        <v>19</v>
      </c>
      <c r="F9" t="s">
        <v>20</v>
      </c>
      <c r="G9" t="str">
        <f>VLOOKUP(F9,Codes!$A$4:$B$91,2,FALSE)</f>
        <v>Pleuronectidae</v>
      </c>
      <c r="H9">
        <f>VLOOKUP(F9,Codes!$E$4:$F$91,2,FALSE)</f>
        <v>66</v>
      </c>
      <c r="I9">
        <f>VLOOKUP(F9,Codes!$I$4:$J$91,2,FALSE)</f>
        <v>4.0999999999999996</v>
      </c>
      <c r="L9" t="s">
        <v>454</v>
      </c>
      <c r="M9">
        <v>97</v>
      </c>
      <c r="N9">
        <v>159471.51825156942</v>
      </c>
      <c r="O9">
        <v>1</v>
      </c>
      <c r="P9">
        <v>0</v>
      </c>
      <c r="Q9">
        <f t="shared" si="0"/>
        <v>1</v>
      </c>
      <c r="R9">
        <v>1</v>
      </c>
      <c r="S9">
        <v>1</v>
      </c>
      <c r="T9">
        <f t="shared" si="1"/>
        <v>2</v>
      </c>
      <c r="U9" t="s">
        <v>4</v>
      </c>
      <c r="V9" t="str">
        <f>VLOOKUP(U9,Codes!$M$4:$N$6,2,FALSE)</f>
        <v>Full</v>
      </c>
      <c r="W9" t="s">
        <v>5</v>
      </c>
      <c r="X9" t="str">
        <f>VLOOKUP(W9,Codes!$Q$4:$R$45,2,FALSE)</f>
        <v>Partial</v>
      </c>
      <c r="Y9" t="str">
        <f t="shared" si="2"/>
        <v>Bycatch</v>
      </c>
      <c r="Z9" t="str">
        <f>VLOOKUP(A9,Codes!$AA$4:$AB$234,2,FALSE)</f>
        <v>Bycatch</v>
      </c>
      <c r="AA9" t="str">
        <f>VLOOKUP(A9,Codes!$U$4:$V$234,2,FALSE)</f>
        <v>None</v>
      </c>
    </row>
    <row r="10" spans="1:27" ht="15.75" customHeight="1" x14ac:dyDescent="0.2">
      <c r="A10" t="s">
        <v>24</v>
      </c>
      <c r="B10" t="str">
        <f>VLOOKUP(A10,Codes!$AJ$4:$AK$234,2,FALSE)</f>
        <v>American Plaice - Southern Gulf of St. Lawrence (4T)</v>
      </c>
      <c r="C10" t="str">
        <f>VLOOKUP(A10,Codes!$AF$4:$AG$234,2,FALSE)</f>
        <v>AMPL4T</v>
      </c>
      <c r="D10" t="s">
        <v>3</v>
      </c>
      <c r="E10" t="s">
        <v>19</v>
      </c>
      <c r="F10" t="s">
        <v>20</v>
      </c>
      <c r="G10" t="str">
        <f>VLOOKUP(F10,Codes!$A$4:$B$91,2,FALSE)</f>
        <v>Pleuronectidae</v>
      </c>
      <c r="H10">
        <f>VLOOKUP(F10,Codes!$E$4:$F$91,2,FALSE)</f>
        <v>66</v>
      </c>
      <c r="I10">
        <f>VLOOKUP(F10,Codes!$I$4:$J$91,2,FALSE)</f>
        <v>4.0999999999999996</v>
      </c>
      <c r="L10" t="s">
        <v>25</v>
      </c>
      <c r="M10">
        <v>40</v>
      </c>
      <c r="N10">
        <v>65761.450825389446</v>
      </c>
      <c r="O10">
        <v>1</v>
      </c>
      <c r="P10">
        <v>0</v>
      </c>
      <c r="Q10">
        <f t="shared" si="0"/>
        <v>1</v>
      </c>
      <c r="R10">
        <v>1</v>
      </c>
      <c r="S10">
        <v>0</v>
      </c>
      <c r="T10">
        <f t="shared" si="1"/>
        <v>1</v>
      </c>
      <c r="U10" t="s">
        <v>4</v>
      </c>
      <c r="V10" t="str">
        <f>VLOOKUP(U10,Codes!$M$4:$N$6,2,FALSE)</f>
        <v>Full</v>
      </c>
      <c r="W10" t="s">
        <v>26</v>
      </c>
      <c r="X10" t="str">
        <f>VLOOKUP(W10,Codes!$Q$4:$R$45,2,FALSE)</f>
        <v>Partial</v>
      </c>
      <c r="Y10" t="str">
        <f t="shared" si="2"/>
        <v>Bycatch</v>
      </c>
      <c r="Z10" t="str">
        <f>VLOOKUP(A10,Codes!$AA$4:$AB$234,2,FALSE)</f>
        <v>Bycatch</v>
      </c>
      <c r="AA10" t="str">
        <f>VLOOKUP(A10,Codes!$U$4:$V$234,2,FALSE)</f>
        <v>None</v>
      </c>
    </row>
    <row r="11" spans="1:27" ht="15.75" customHeight="1" x14ac:dyDescent="0.2">
      <c r="A11" t="s">
        <v>27</v>
      </c>
      <c r="B11" t="str">
        <f>VLOOKUP(A11,Codes!$AJ$4:$AK$234,2,FALSE)</f>
        <v>N/A</v>
      </c>
      <c r="C11" t="str">
        <f>VLOOKUP(A11,Codes!$AF$4:$AG$234,2,FALSE)</f>
        <v>AMPL4VWX</v>
      </c>
      <c r="D11" t="s">
        <v>8</v>
      </c>
      <c r="E11" t="s">
        <v>19</v>
      </c>
      <c r="F11" t="s">
        <v>20</v>
      </c>
      <c r="G11" t="str">
        <f>VLOOKUP(F11,Codes!$A$4:$B$91,2,FALSE)</f>
        <v>Pleuronectidae</v>
      </c>
      <c r="H11">
        <f>VLOOKUP(F11,Codes!$E$4:$F$91,2,FALSE)</f>
        <v>66</v>
      </c>
      <c r="I11">
        <f>VLOOKUP(F11,Codes!$I$4:$J$91,2,FALSE)</f>
        <v>4.0999999999999996</v>
      </c>
      <c r="L11" t="s">
        <v>11</v>
      </c>
      <c r="M11">
        <v>0</v>
      </c>
      <c r="N11">
        <v>0</v>
      </c>
      <c r="O11">
        <v>0</v>
      </c>
      <c r="P11">
        <v>1</v>
      </c>
      <c r="Q11">
        <f t="shared" si="0"/>
        <v>1</v>
      </c>
      <c r="R11">
        <v>1</v>
      </c>
      <c r="S11">
        <v>1</v>
      </c>
      <c r="T11">
        <f t="shared" si="1"/>
        <v>2</v>
      </c>
      <c r="U11" t="s">
        <v>4</v>
      </c>
      <c r="V11" t="str">
        <f>VLOOKUP(U11,Codes!$M$4:$N$6,2,FALSE)</f>
        <v>Full</v>
      </c>
      <c r="W11" t="s">
        <v>5</v>
      </c>
      <c r="X11" t="str">
        <f>VLOOKUP(W11,Codes!$Q$4:$R$45,2,FALSE)</f>
        <v>Partial</v>
      </c>
      <c r="Y11" t="str">
        <f t="shared" si="2"/>
        <v>No Catch</v>
      </c>
      <c r="Z11" t="str">
        <f>VLOOKUP(A11,Codes!$AA$4:$AB$234,2,FALSE)</f>
        <v>Bottom trawl</v>
      </c>
      <c r="AA11" t="str">
        <f>VLOOKUP(A11,Codes!$U$4:$V$234,2,FALSE)</f>
        <v>None</v>
      </c>
    </row>
    <row r="12" spans="1:27" ht="15.75" customHeight="1" x14ac:dyDescent="0.2">
      <c r="A12" t="s">
        <v>28</v>
      </c>
      <c r="B12" t="str">
        <f>VLOOKUP(A12,Codes!$AJ$4:$AK$234,2,FALSE)</f>
        <v>N/A</v>
      </c>
      <c r="C12" t="str">
        <f>VLOOKUP(A12,Codes!$AF$4:$AG$234,2,FALSE)</f>
        <v>N/A</v>
      </c>
      <c r="D12" t="s">
        <v>6</v>
      </c>
      <c r="E12" t="s">
        <v>29</v>
      </c>
      <c r="F12" t="s">
        <v>30</v>
      </c>
      <c r="G12" t="str">
        <f>VLOOKUP(F12,Codes!$A$4:$B$91,2,FALSE)</f>
        <v>Gadiformes</v>
      </c>
      <c r="H12">
        <f>VLOOKUP(F12,Codes!$E$4:$F$91,2,FALSE)</f>
        <v>46</v>
      </c>
      <c r="I12">
        <f>VLOOKUP(F12,Codes!$I$4:$J$91,2,FALSE)</f>
        <v>3.1</v>
      </c>
      <c r="L12" t="s">
        <v>31</v>
      </c>
      <c r="M12">
        <v>124.5</v>
      </c>
      <c r="N12">
        <v>279268.34862385324</v>
      </c>
      <c r="O12">
        <v>0</v>
      </c>
      <c r="P12">
        <v>0</v>
      </c>
      <c r="Q12">
        <f t="shared" si="0"/>
        <v>0</v>
      </c>
      <c r="R12">
        <v>0</v>
      </c>
      <c r="S12">
        <v>0</v>
      </c>
      <c r="T12">
        <f t="shared" si="1"/>
        <v>0</v>
      </c>
      <c r="U12" t="s">
        <v>6</v>
      </c>
      <c r="V12" t="str">
        <f>VLOOKUP(U12,Codes!$M$4:$N$6,2,FALSE)</f>
        <v>Uncertain</v>
      </c>
      <c r="W12" t="s">
        <v>6</v>
      </c>
      <c r="X12" t="str">
        <f>VLOOKUP(W12,Codes!$Q$4:$R$45,2,FALSE)</f>
        <v>Uncertain</v>
      </c>
      <c r="Y12" t="str">
        <f t="shared" si="2"/>
        <v>Bycatch</v>
      </c>
      <c r="Z12" t="str">
        <f>VLOOKUP(A12,Codes!$AA$4:$AB$234,2,FALSE)</f>
        <v>Bycatch</v>
      </c>
      <c r="AA12" t="str">
        <f>VLOOKUP(A12,Codes!$U$4:$V$234,2,FALSE)</f>
        <v>None</v>
      </c>
    </row>
    <row r="13" spans="1:27" ht="15.75" customHeight="1" x14ac:dyDescent="0.2">
      <c r="A13" t="s">
        <v>32</v>
      </c>
      <c r="B13" t="str">
        <f>VLOOKUP(A13,Codes!$AJ$4:$AK$234,2,FALSE)</f>
        <v>Surf Clam - Banquereau</v>
      </c>
      <c r="C13" t="str">
        <f>VLOOKUP(A13,Codes!$AF$4:$AG$234,2,FALSE)</f>
        <v>ARCSURFBANQ</v>
      </c>
      <c r="D13" t="s">
        <v>12</v>
      </c>
      <c r="E13" t="s">
        <v>33</v>
      </c>
      <c r="F13" t="s">
        <v>34</v>
      </c>
      <c r="G13" t="str">
        <f>VLOOKUP(F13,Codes!$A$4:$B$91,2,FALSE)</f>
        <v>Molluscs</v>
      </c>
      <c r="H13">
        <f>VLOOKUP(F13,Codes!$E$4:$F$91,2,FALSE)</f>
        <v>10</v>
      </c>
      <c r="I13">
        <f>VLOOKUP(F13,Codes!$I$4:$J$91,2,FALSE)</f>
        <v>2</v>
      </c>
      <c r="L13" t="s">
        <v>11</v>
      </c>
      <c r="M13" s="8">
        <v>20000</v>
      </c>
      <c r="N13">
        <v>33500124.470998257</v>
      </c>
      <c r="O13">
        <v>1</v>
      </c>
      <c r="P13">
        <v>1</v>
      </c>
      <c r="Q13">
        <f t="shared" si="0"/>
        <v>1</v>
      </c>
      <c r="R13">
        <v>1</v>
      </c>
      <c r="S13">
        <v>1</v>
      </c>
      <c r="T13">
        <f t="shared" si="1"/>
        <v>2</v>
      </c>
      <c r="U13" t="s">
        <v>4</v>
      </c>
      <c r="V13" t="str">
        <f>VLOOKUP(U13,Codes!$M$4:$N$6,2,FALSE)</f>
        <v>Full</v>
      </c>
      <c r="W13" t="s">
        <v>952</v>
      </c>
      <c r="X13" t="str">
        <f>VLOOKUP(W13,Codes!$Q$4:$R$45,2,FALSE)</f>
        <v>Partial</v>
      </c>
      <c r="Y13" t="str">
        <f t="shared" si="2"/>
        <v>Dredge</v>
      </c>
      <c r="Z13" t="str">
        <f>VLOOKUP(A13,Codes!$AA$4:$AB$234,2,FALSE)</f>
        <v>Dredge</v>
      </c>
      <c r="AA13" t="str">
        <f>VLOOKUP(A13,Codes!$U$4:$V$234,2,FALSE)</f>
        <v>Certified</v>
      </c>
    </row>
    <row r="14" spans="1:27" ht="15.75" customHeight="1" x14ac:dyDescent="0.2">
      <c r="A14" t="s">
        <v>36</v>
      </c>
      <c r="B14" t="str">
        <f>VLOOKUP(A14,Codes!$AJ$4:$AK$234,2,FALSE)</f>
        <v>Surf Clam - Grand Bank</v>
      </c>
      <c r="C14" t="str">
        <f>VLOOKUP(A14,Codes!$AF$4:$AG$234,2,FALSE)</f>
        <v>ARCSURFGB</v>
      </c>
      <c r="D14" t="s">
        <v>12</v>
      </c>
      <c r="E14" t="s">
        <v>33</v>
      </c>
      <c r="F14" t="s">
        <v>34</v>
      </c>
      <c r="G14" t="str">
        <f>VLOOKUP(F14,Codes!$A$4:$B$91,2,FALSE)</f>
        <v>Molluscs</v>
      </c>
      <c r="H14">
        <f>VLOOKUP(F14,Codes!$E$4:$F$91,2,FALSE)</f>
        <v>10</v>
      </c>
      <c r="I14">
        <f>VLOOKUP(F14,Codes!$I$4:$J$91,2,FALSE)</f>
        <v>2</v>
      </c>
      <c r="L14" t="s">
        <v>11</v>
      </c>
      <c r="M14" s="8">
        <v>15000</v>
      </c>
      <c r="N14">
        <v>25125093.353248693</v>
      </c>
      <c r="O14">
        <v>0</v>
      </c>
      <c r="P14">
        <v>0</v>
      </c>
      <c r="Q14">
        <f t="shared" si="0"/>
        <v>0</v>
      </c>
      <c r="R14">
        <v>1</v>
      </c>
      <c r="S14">
        <v>1</v>
      </c>
      <c r="T14">
        <f t="shared" si="1"/>
        <v>2</v>
      </c>
      <c r="U14" t="s">
        <v>4</v>
      </c>
      <c r="V14" t="str">
        <f>VLOOKUP(U14,Codes!$M$4:$N$6,2,FALSE)</f>
        <v>Full</v>
      </c>
      <c r="W14" t="s">
        <v>952</v>
      </c>
      <c r="X14" t="str">
        <f>VLOOKUP(W14,Codes!$Q$4:$R$45,2,FALSE)</f>
        <v>Partial</v>
      </c>
      <c r="Y14" t="str">
        <f t="shared" si="2"/>
        <v>Dredge</v>
      </c>
      <c r="Z14" t="str">
        <f>VLOOKUP(A14,Codes!$AA$4:$AB$234,2,FALSE)</f>
        <v>Dredge</v>
      </c>
      <c r="AA14" t="str">
        <f>VLOOKUP(A14,Codes!$U$4:$V$234,2,FALSE)</f>
        <v>Certified</v>
      </c>
    </row>
    <row r="15" spans="1:27" ht="15.75" customHeight="1" x14ac:dyDescent="0.2">
      <c r="A15" t="s">
        <v>37</v>
      </c>
      <c r="B15" t="str">
        <f>VLOOKUP(A15,Codes!$AJ$4:$AK$234,2,FALSE)</f>
        <v>N/A</v>
      </c>
      <c r="C15" t="str">
        <f>VLOOKUP(A15,Codes!$AF$4:$AG$234,2,FALSE)</f>
        <v>N/A</v>
      </c>
      <c r="D15" t="s">
        <v>6</v>
      </c>
      <c r="E15" t="s">
        <v>38</v>
      </c>
      <c r="F15" t="s">
        <v>39</v>
      </c>
      <c r="G15" t="str">
        <f>VLOOKUP(F15,Codes!$A$4:$B$91,2,FALSE)</f>
        <v>Pleuronectidae</v>
      </c>
      <c r="H15">
        <f>VLOOKUP(F15,Codes!$E$4:$F$91,2,FALSE)</f>
        <v>64</v>
      </c>
      <c r="I15">
        <f>VLOOKUP(F15,Codes!$I$4:$J$91,2,FALSE)</f>
        <v>4.2</v>
      </c>
      <c r="L15" t="s">
        <v>17</v>
      </c>
      <c r="M15">
        <v>11990.5</v>
      </c>
      <c r="N15">
        <v>9577341.2872841451</v>
      </c>
      <c r="O15">
        <v>1</v>
      </c>
      <c r="P15">
        <v>1</v>
      </c>
      <c r="Q15">
        <f t="shared" si="0"/>
        <v>1</v>
      </c>
      <c r="R15">
        <v>1</v>
      </c>
      <c r="S15">
        <v>1</v>
      </c>
      <c r="T15">
        <f t="shared" si="1"/>
        <v>2</v>
      </c>
      <c r="U15" t="s">
        <v>4</v>
      </c>
      <c r="V15" t="str">
        <f>VLOOKUP(U15,Codes!$M$4:$N$6,2,FALSE)</f>
        <v>Full</v>
      </c>
      <c r="W15" t="s">
        <v>80</v>
      </c>
      <c r="X15" t="str">
        <f>VLOOKUP(W15,Codes!$Q$4:$R$45,2,FALSE)</f>
        <v>Full</v>
      </c>
      <c r="Y15" t="str">
        <f t="shared" si="2"/>
        <v>Bottom trawl</v>
      </c>
      <c r="Z15" t="str">
        <f>VLOOKUP(A15,Codes!$AA$4:$AB$234,2,FALSE)</f>
        <v>Bottom trawl</v>
      </c>
      <c r="AA15" t="str">
        <f>VLOOKUP(A15,Codes!$U$4:$V$234,2,FALSE)</f>
        <v>None</v>
      </c>
    </row>
    <row r="16" spans="1:27" ht="15.75" customHeight="1" x14ac:dyDescent="0.2">
      <c r="A16" t="s">
        <v>40</v>
      </c>
      <c r="B16" t="str">
        <f>VLOOKUP(A16,Codes!$AJ$4:$AK$234,2,FALSE)</f>
        <v>Bluefin Tuna - Western Atlantic</v>
      </c>
      <c r="C16" t="str">
        <f>VLOOKUP(A16,Codes!$AF$4:$AG$234,2,FALSE)</f>
        <v>ATBTUNAWATL</v>
      </c>
      <c r="D16" t="s">
        <v>6</v>
      </c>
      <c r="E16" t="s">
        <v>41</v>
      </c>
      <c r="F16" t="s">
        <v>42</v>
      </c>
      <c r="G16" t="str">
        <f>VLOOKUP(F16,Codes!$A$4:$B$91,2,FALSE)</f>
        <v>Scombridae</v>
      </c>
      <c r="H16">
        <f>VLOOKUP(F16,Codes!$E$4:$F$91,2,FALSE)</f>
        <v>82</v>
      </c>
      <c r="I16">
        <f>VLOOKUP(F16,Codes!$I$4:$J$91,2,FALSE)</f>
        <v>4.5</v>
      </c>
      <c r="L16" t="s">
        <v>453</v>
      </c>
      <c r="M16">
        <v>1912</v>
      </c>
      <c r="N16">
        <v>22264609.137055837</v>
      </c>
      <c r="O16">
        <v>1</v>
      </c>
      <c r="P16">
        <v>0</v>
      </c>
      <c r="Q16">
        <f t="shared" si="0"/>
        <v>1</v>
      </c>
      <c r="R16">
        <v>0</v>
      </c>
      <c r="S16">
        <v>0</v>
      </c>
      <c r="T16">
        <f t="shared" si="1"/>
        <v>0</v>
      </c>
      <c r="U16" t="s">
        <v>4</v>
      </c>
      <c r="V16" t="str">
        <f>VLOOKUP(U16,Codes!$M$4:$N$6,2,FALSE)</f>
        <v>Full</v>
      </c>
      <c r="W16" t="s">
        <v>43</v>
      </c>
      <c r="X16" t="str">
        <f>VLOOKUP(W16,Codes!$Q$4:$R$45,2,FALSE)</f>
        <v>Partial</v>
      </c>
      <c r="Y16" t="str">
        <f t="shared" si="2"/>
        <v>Rod-and-reel</v>
      </c>
      <c r="Z16" t="str">
        <f>VLOOKUP(A16,Codes!$AA$4:$AB$234,2,FALSE)</f>
        <v>Rod-and-reel</v>
      </c>
      <c r="AA16" t="str">
        <f>VLOOKUP(A16,Codes!$U$4:$V$234,2,FALSE)</f>
        <v>None</v>
      </c>
    </row>
    <row r="17" spans="1:27" ht="15.75" customHeight="1" x14ac:dyDescent="0.2">
      <c r="A17" t="s">
        <v>44</v>
      </c>
      <c r="B17" t="str">
        <f>VLOOKUP(A17,Codes!$AJ$4:$AK$234,2,FALSE)</f>
        <v>N/A</v>
      </c>
      <c r="C17" t="str">
        <f>VLOOKUP(A17,Codes!$AF$4:$AG$234,2,FALSE)</f>
        <v>N/A</v>
      </c>
      <c r="D17" t="s">
        <v>6</v>
      </c>
      <c r="E17" t="s">
        <v>45</v>
      </c>
      <c r="F17" t="s">
        <v>46</v>
      </c>
      <c r="G17" t="str">
        <f>VLOOKUP(F17,Codes!$A$4:$B$91,2,FALSE)</f>
        <v>Gadiformes</v>
      </c>
      <c r="H17">
        <f>VLOOKUP(F17,Codes!$E$4:$F$91,2,FALSE)</f>
        <v>65</v>
      </c>
      <c r="I17">
        <f>VLOOKUP(F17,Codes!$I$4:$J$91,2,FALSE)</f>
        <v>4.0999999999999996</v>
      </c>
      <c r="L17" t="s">
        <v>454</v>
      </c>
      <c r="M17">
        <v>0</v>
      </c>
      <c r="N17">
        <v>0</v>
      </c>
      <c r="O17">
        <v>0</v>
      </c>
      <c r="P17">
        <v>0</v>
      </c>
      <c r="Q17">
        <f t="shared" si="0"/>
        <v>0</v>
      </c>
      <c r="R17">
        <v>0</v>
      </c>
      <c r="S17">
        <v>0</v>
      </c>
      <c r="T17">
        <f t="shared" si="1"/>
        <v>0</v>
      </c>
      <c r="U17" t="s">
        <v>5</v>
      </c>
      <c r="V17" t="str">
        <f>VLOOKUP(U17,Codes!$M$4:$N$6,2,FALSE)</f>
        <v>Partial</v>
      </c>
      <c r="W17" t="s">
        <v>5</v>
      </c>
      <c r="X17" t="str">
        <f>VLOOKUP(W17,Codes!$Q$4:$R$45,2,FALSE)</f>
        <v>Partial</v>
      </c>
      <c r="Y17" t="str">
        <f t="shared" si="2"/>
        <v>No Catch</v>
      </c>
      <c r="Z17" t="str">
        <f>VLOOKUP(A17,Codes!$AA$4:$AB$234,2,FALSE)</f>
        <v>Bycatch</v>
      </c>
      <c r="AA17" t="str">
        <f>VLOOKUP(A17,Codes!$U$4:$V$234,2,FALSE)</f>
        <v>None</v>
      </c>
    </row>
    <row r="18" spans="1:27" ht="15.75" customHeight="1" x14ac:dyDescent="0.2">
      <c r="A18" t="s">
        <v>47</v>
      </c>
      <c r="B18" t="str">
        <f>VLOOKUP(A18,Codes!$AJ$4:$AK$234,2,FALSE)</f>
        <v>Atlantic Canada Dogfish - 4VWNX - 5</v>
      </c>
      <c r="C18" t="str">
        <f>VLOOKUP(A18,Codes!$AF$4:$AG$234,2,FALSE)</f>
        <v>SDOG4VWX5</v>
      </c>
      <c r="D18" t="s">
        <v>8</v>
      </c>
      <c r="E18" t="s">
        <v>48</v>
      </c>
      <c r="F18" t="s">
        <v>49</v>
      </c>
      <c r="G18" t="str">
        <f>VLOOKUP(F18,Codes!$A$4:$B$91,2,FALSE)</f>
        <v>Elasmobranchii</v>
      </c>
      <c r="H18">
        <f>VLOOKUP(F18,Codes!$E$4:$F$91,2,FALSE)</f>
        <v>64</v>
      </c>
      <c r="I18">
        <f>VLOOKUP(F18,Codes!$I$4:$J$91,2,FALSE)</f>
        <v>4.4000000000000004</v>
      </c>
      <c r="L18" t="s">
        <v>11</v>
      </c>
      <c r="M18">
        <v>659</v>
      </c>
      <c r="N18">
        <v>659000</v>
      </c>
      <c r="O18">
        <v>0</v>
      </c>
      <c r="P18">
        <v>1</v>
      </c>
      <c r="Q18">
        <f t="shared" si="0"/>
        <v>1</v>
      </c>
      <c r="R18">
        <v>1</v>
      </c>
      <c r="S18">
        <v>1</v>
      </c>
      <c r="T18">
        <f t="shared" si="1"/>
        <v>2</v>
      </c>
      <c r="U18" t="s">
        <v>5</v>
      </c>
      <c r="V18" t="str">
        <f>VLOOKUP(U18,Codes!$M$4:$N$6,2,FALSE)</f>
        <v>Partial</v>
      </c>
      <c r="W18" t="s">
        <v>51</v>
      </c>
      <c r="X18" t="str">
        <f>VLOOKUP(W18,Codes!$Q$4:$R$45,2,FALSE)</f>
        <v>Partial</v>
      </c>
      <c r="Y18" t="str">
        <f t="shared" si="2"/>
        <v>Bottom longline</v>
      </c>
      <c r="Z18" t="str">
        <f>VLOOKUP(A18,Codes!$AA$4:$AB$234,2,FALSE)</f>
        <v>Bottom longline</v>
      </c>
      <c r="AA18" t="str">
        <f>VLOOKUP(A18,Codes!$U$4:$V$234,2,FALSE)</f>
        <v>None</v>
      </c>
    </row>
    <row r="19" spans="1:27" ht="15.75" customHeight="1" x14ac:dyDescent="0.2">
      <c r="A19" t="s">
        <v>52</v>
      </c>
      <c r="B19" t="str">
        <f>VLOOKUP(A19,Codes!$AJ$4:$AK$234,2,FALSE)</f>
        <v>Atlantic Halibut - 3NOPs4VWX+5</v>
      </c>
      <c r="C19" t="str">
        <f>VLOOKUP(A19,Codes!$AF$4:$AG$234,2,FALSE)</f>
        <v>ATHAL3NOPs4VWX5Zc</v>
      </c>
      <c r="D19" t="s">
        <v>12</v>
      </c>
      <c r="E19" t="s">
        <v>53</v>
      </c>
      <c r="F19" t="s">
        <v>54</v>
      </c>
      <c r="G19" t="str">
        <f>VLOOKUP(F19,Codes!$A$4:$B$91,2,FALSE)</f>
        <v>Pleuronectidae</v>
      </c>
      <c r="H19">
        <f>VLOOKUP(F19,Codes!$E$4:$F$91,2,FALSE)</f>
        <v>88</v>
      </c>
      <c r="I19">
        <f>VLOOKUP(F19,Codes!$I$4:$J$91,2,FALSE)</f>
        <v>4</v>
      </c>
      <c r="L19" t="s">
        <v>11</v>
      </c>
      <c r="M19">
        <v>4160</v>
      </c>
      <c r="N19">
        <v>49483442.94699011</v>
      </c>
      <c r="O19">
        <v>1</v>
      </c>
      <c r="P19">
        <v>1</v>
      </c>
      <c r="Q19">
        <f t="shared" si="0"/>
        <v>1</v>
      </c>
      <c r="R19">
        <v>1</v>
      </c>
      <c r="S19">
        <v>1</v>
      </c>
      <c r="T19">
        <f t="shared" si="1"/>
        <v>2</v>
      </c>
      <c r="U19" t="s">
        <v>5</v>
      </c>
      <c r="V19" t="str">
        <f>VLOOKUP(U19,Codes!$M$4:$N$6,2,FALSE)</f>
        <v>Partial</v>
      </c>
      <c r="W19" t="s">
        <v>9</v>
      </c>
      <c r="X19" t="str">
        <f>VLOOKUP(W19,Codes!$Q$4:$R$45,2,FALSE)</f>
        <v>Partial</v>
      </c>
      <c r="Y19" t="str">
        <f t="shared" si="2"/>
        <v>Longline</v>
      </c>
      <c r="Z19" t="str">
        <f>VLOOKUP(A19,Codes!$AA$4:$AB$234,2,FALSE)</f>
        <v>Longline</v>
      </c>
      <c r="AA19" t="str">
        <f>VLOOKUP(A19,Codes!$U$4:$V$234,2,FALSE)</f>
        <v>Certified</v>
      </c>
    </row>
    <row r="20" spans="1:27" ht="15.75" customHeight="1" x14ac:dyDescent="0.2">
      <c r="A20" t="s">
        <v>55</v>
      </c>
      <c r="B20" t="str">
        <f>VLOOKUP(A20,Codes!$AJ$4:$AK$234,2,FALSE)</f>
        <v>Atlantic Halibut - 4RST</v>
      </c>
      <c r="C20" t="str">
        <f>VLOOKUP(A20,Codes!$AF$4:$AG$234,2,FALSE)</f>
        <v>ATHAL4RST</v>
      </c>
      <c r="D20" t="s">
        <v>6</v>
      </c>
      <c r="E20" t="s">
        <v>53</v>
      </c>
      <c r="F20" t="s">
        <v>54</v>
      </c>
      <c r="G20" t="str">
        <f>VLOOKUP(F20,Codes!$A$4:$B$91,2,FALSE)</f>
        <v>Pleuronectidae</v>
      </c>
      <c r="H20">
        <f>VLOOKUP(F20,Codes!$E$4:$F$91,2,FALSE)</f>
        <v>88</v>
      </c>
      <c r="I20">
        <f>VLOOKUP(F20,Codes!$I$4:$J$91,2,FALSE)</f>
        <v>4</v>
      </c>
      <c r="L20" t="s">
        <v>56</v>
      </c>
      <c r="M20">
        <v>1269</v>
      </c>
      <c r="N20">
        <v>15094829.110512128</v>
      </c>
      <c r="O20">
        <v>0</v>
      </c>
      <c r="P20">
        <v>0</v>
      </c>
      <c r="Q20">
        <f t="shared" si="0"/>
        <v>0</v>
      </c>
      <c r="R20">
        <v>0</v>
      </c>
      <c r="S20">
        <v>0</v>
      </c>
      <c r="T20">
        <f t="shared" si="1"/>
        <v>0</v>
      </c>
      <c r="U20" t="s">
        <v>4</v>
      </c>
      <c r="V20" t="str">
        <f>VLOOKUP(U20,Codes!$M$4:$N$6,2,FALSE)</f>
        <v>Full</v>
      </c>
      <c r="W20" t="s">
        <v>5</v>
      </c>
      <c r="X20" t="str">
        <f>VLOOKUP(W20,Codes!$Q$4:$R$45,2,FALSE)</f>
        <v>Partial</v>
      </c>
      <c r="Y20" t="str">
        <f t="shared" si="2"/>
        <v>Longline</v>
      </c>
      <c r="Z20" t="str">
        <f>VLOOKUP(A20,Codes!$AA$4:$AB$234,2,FALSE)</f>
        <v>Longline</v>
      </c>
      <c r="AA20" t="str">
        <f>VLOOKUP(A20,Codes!$U$4:$V$234,2,FALSE)</f>
        <v>None</v>
      </c>
    </row>
    <row r="21" spans="1:27" ht="15.75" customHeight="1" x14ac:dyDescent="0.2">
      <c r="A21" t="s">
        <v>57</v>
      </c>
      <c r="B21" t="str">
        <f>VLOOKUP(A21,Codes!$AJ$4:$AK$234,2,FALSE)</f>
        <v>Herring - 2J3IKLPs</v>
      </c>
      <c r="C21" t="str">
        <f>VLOOKUP(A21,Codes!$AF$4:$AG$234,2,FALSE)</f>
        <v>HERRNFLDESC</v>
      </c>
      <c r="D21" t="s">
        <v>6</v>
      </c>
      <c r="E21" t="s">
        <v>58</v>
      </c>
      <c r="F21" t="s">
        <v>59</v>
      </c>
      <c r="G21" t="str">
        <f>VLOOKUP(F21,Codes!$A$4:$B$91,2,FALSE)</f>
        <v>Clupeidae</v>
      </c>
      <c r="H21">
        <f>VLOOKUP(F21,Codes!$E$4:$F$91,2,FALSE)</f>
        <v>39</v>
      </c>
      <c r="I21">
        <f>VLOOKUP(F21,Codes!$I$4:$J$91,2,FALSE)</f>
        <v>3.4</v>
      </c>
      <c r="L21" t="s">
        <v>454</v>
      </c>
      <c r="M21">
        <v>5907</v>
      </c>
      <c r="N21">
        <v>4982228.3510623826</v>
      </c>
      <c r="O21">
        <v>0</v>
      </c>
      <c r="P21">
        <v>0</v>
      </c>
      <c r="Q21">
        <f t="shared" si="0"/>
        <v>0</v>
      </c>
      <c r="R21">
        <v>0</v>
      </c>
      <c r="S21">
        <v>0</v>
      </c>
      <c r="T21">
        <f t="shared" si="1"/>
        <v>0</v>
      </c>
      <c r="U21" t="s">
        <v>4</v>
      </c>
      <c r="V21" t="str">
        <f>VLOOKUP(U21,Codes!$M$4:$N$6,2,FALSE)</f>
        <v>Full</v>
      </c>
      <c r="W21" t="s">
        <v>5</v>
      </c>
      <c r="X21" t="str">
        <f>VLOOKUP(W21,Codes!$Q$4:$R$45,2,FALSE)</f>
        <v>Partial</v>
      </c>
      <c r="Y21" t="str">
        <f t="shared" si="2"/>
        <v>Purse seine</v>
      </c>
      <c r="Z21" t="str">
        <f>VLOOKUP(A21,Codes!$AA$4:$AB$234,2,FALSE)</f>
        <v>Purse seine</v>
      </c>
      <c r="AA21" t="str">
        <f>VLOOKUP(A21,Codes!$U$4:$V$234,2,FALSE)</f>
        <v>None</v>
      </c>
    </row>
    <row r="22" spans="1:27" ht="15.75" customHeight="1" x14ac:dyDescent="0.2">
      <c r="A22" t="s">
        <v>60</v>
      </c>
      <c r="B22" t="str">
        <f>VLOOKUP(A22,Codes!$AJ$4:$AK$234,2,FALSE)</f>
        <v>Herring - 4R (Fall Spawner)</v>
      </c>
      <c r="C22" t="str">
        <f>VLOOKUP(A22,Codes!$AF$4:$AG$234,2,FALSE)</f>
        <v>HERR4RFA</v>
      </c>
      <c r="D22" t="s">
        <v>6</v>
      </c>
      <c r="E22" t="s">
        <v>58</v>
      </c>
      <c r="F22" t="s">
        <v>59</v>
      </c>
      <c r="G22" t="str">
        <f>VLOOKUP(F22,Codes!$A$4:$B$91,2,FALSE)</f>
        <v>Clupeidae</v>
      </c>
      <c r="H22">
        <f>VLOOKUP(F22,Codes!$E$4:$F$91,2,FALSE)</f>
        <v>39</v>
      </c>
      <c r="I22">
        <f>VLOOKUP(F22,Codes!$I$4:$J$91,2,FALSE)</f>
        <v>3.4</v>
      </c>
      <c r="L22" t="s">
        <v>454</v>
      </c>
      <c r="M22">
        <v>11064.2</v>
      </c>
      <c r="N22">
        <v>9332041.801561607</v>
      </c>
      <c r="O22">
        <v>1</v>
      </c>
      <c r="P22">
        <v>1</v>
      </c>
      <c r="Q22">
        <f t="shared" si="0"/>
        <v>1</v>
      </c>
      <c r="R22">
        <v>1</v>
      </c>
      <c r="S22">
        <v>1</v>
      </c>
      <c r="T22">
        <f t="shared" si="1"/>
        <v>2</v>
      </c>
      <c r="U22" t="s">
        <v>4</v>
      </c>
      <c r="V22" t="str">
        <f>VLOOKUP(U22,Codes!$M$4:$N$6,2,FALSE)</f>
        <v>Full</v>
      </c>
      <c r="W22" t="s">
        <v>5</v>
      </c>
      <c r="X22" t="str">
        <f>VLOOKUP(W22,Codes!$Q$4:$R$45,2,FALSE)</f>
        <v>Partial</v>
      </c>
      <c r="Y22" t="str">
        <f t="shared" si="2"/>
        <v>Purse seine</v>
      </c>
      <c r="Z22" t="str">
        <f>VLOOKUP(A22,Codes!$AA$4:$AB$234,2,FALSE)</f>
        <v>Purse seine</v>
      </c>
      <c r="AA22" t="str">
        <f>VLOOKUP(A22,Codes!$U$4:$V$234,2,FALSE)</f>
        <v>Withdrawn</v>
      </c>
    </row>
    <row r="23" spans="1:27" ht="15.75" customHeight="1" x14ac:dyDescent="0.2">
      <c r="A23" t="s">
        <v>61</v>
      </c>
      <c r="B23" t="str">
        <f>VLOOKUP(A23,Codes!$AJ$4:$AK$234,2,FALSE)</f>
        <v>Herring – 4R (Spring Spawner)</v>
      </c>
      <c r="C23" t="str">
        <f>VLOOKUP(A23,Codes!$AF$4:$AG$234,2,FALSE)</f>
        <v>HERR4RSP</v>
      </c>
      <c r="D23" t="s">
        <v>6</v>
      </c>
      <c r="E23" t="s">
        <v>58</v>
      </c>
      <c r="F23" t="s">
        <v>59</v>
      </c>
      <c r="G23" t="str">
        <f>VLOOKUP(F23,Codes!$A$4:$B$91,2,FALSE)</f>
        <v>Clupeidae</v>
      </c>
      <c r="H23">
        <f>VLOOKUP(F23,Codes!$E$4:$F$91,2,FALSE)</f>
        <v>39</v>
      </c>
      <c r="I23">
        <f>VLOOKUP(F23,Codes!$I$4:$J$91,2,FALSE)</f>
        <v>3.4</v>
      </c>
      <c r="L23" t="s">
        <v>454</v>
      </c>
      <c r="M23">
        <v>4741.8</v>
      </c>
      <c r="N23">
        <v>3999446.4863835461</v>
      </c>
      <c r="O23">
        <v>1</v>
      </c>
      <c r="P23">
        <v>1</v>
      </c>
      <c r="Q23">
        <f t="shared" si="0"/>
        <v>1</v>
      </c>
      <c r="R23">
        <v>1</v>
      </c>
      <c r="S23">
        <v>1</v>
      </c>
      <c r="T23">
        <f t="shared" si="1"/>
        <v>2</v>
      </c>
      <c r="U23" t="s">
        <v>4</v>
      </c>
      <c r="V23" t="str">
        <f>VLOOKUP(U23,Codes!$M$4:$N$6,2,FALSE)</f>
        <v>Full</v>
      </c>
      <c r="W23" t="s">
        <v>5</v>
      </c>
      <c r="X23" t="str">
        <f>VLOOKUP(W23,Codes!$Q$4:$R$45,2,FALSE)</f>
        <v>Partial</v>
      </c>
      <c r="Y23" t="str">
        <f t="shared" si="2"/>
        <v>Purse seine</v>
      </c>
      <c r="Z23" t="str">
        <f>VLOOKUP(A23,Codes!$AA$4:$AB$234,2,FALSE)</f>
        <v>Purse seine</v>
      </c>
      <c r="AA23" t="str">
        <f>VLOOKUP(A23,Codes!$U$4:$V$234,2,FALSE)</f>
        <v>Withdrawn</v>
      </c>
    </row>
    <row r="24" spans="1:27" ht="15.75" customHeight="1" x14ac:dyDescent="0.2">
      <c r="A24" t="s">
        <v>62</v>
      </c>
      <c r="B24" t="str">
        <f>VLOOKUP(A24,Codes!$AJ$4:$AK$234,2,FALSE)</f>
        <v>Herring - 4S</v>
      </c>
      <c r="C24" t="str">
        <f>VLOOKUP(A24,Codes!$AF$4:$AG$234,2,FALSE)</f>
        <v>HERR4S</v>
      </c>
      <c r="D24" t="s">
        <v>6</v>
      </c>
      <c r="E24" t="s">
        <v>58</v>
      </c>
      <c r="F24" t="s">
        <v>59</v>
      </c>
      <c r="G24" t="str">
        <f>VLOOKUP(F24,Codes!$A$4:$B$91,2,FALSE)</f>
        <v>Clupeidae</v>
      </c>
      <c r="H24">
        <f>VLOOKUP(F24,Codes!$E$4:$F$91,2,FALSE)</f>
        <v>39</v>
      </c>
      <c r="I24">
        <f>VLOOKUP(F24,Codes!$I$4:$J$91,2,FALSE)</f>
        <v>3.4</v>
      </c>
      <c r="L24" t="s">
        <v>56</v>
      </c>
      <c r="M24">
        <v>2501</v>
      </c>
      <c r="N24">
        <v>2109455.4098539054</v>
      </c>
      <c r="O24">
        <v>0</v>
      </c>
      <c r="P24">
        <v>0</v>
      </c>
      <c r="Q24">
        <f t="shared" si="0"/>
        <v>0</v>
      </c>
      <c r="R24">
        <v>0</v>
      </c>
      <c r="S24">
        <v>0</v>
      </c>
      <c r="T24">
        <f t="shared" si="1"/>
        <v>0</v>
      </c>
      <c r="U24" t="s">
        <v>5</v>
      </c>
      <c r="V24" t="str">
        <f>VLOOKUP(U24,Codes!$M$4:$N$6,2,FALSE)</f>
        <v>Partial</v>
      </c>
      <c r="W24" t="s">
        <v>26</v>
      </c>
      <c r="X24" t="str">
        <f>VLOOKUP(W24,Codes!$Q$4:$R$45,2,FALSE)</f>
        <v>Partial</v>
      </c>
      <c r="Y24" t="str">
        <f t="shared" si="2"/>
        <v>Purse seine</v>
      </c>
      <c r="Z24" t="str">
        <f>VLOOKUP(A24,Codes!$AA$4:$AB$234,2,FALSE)</f>
        <v>Purse seine</v>
      </c>
      <c r="AA24" t="str">
        <f>VLOOKUP(A24,Codes!$U$4:$V$234,2,FALSE)</f>
        <v>None</v>
      </c>
    </row>
    <row r="25" spans="1:27" ht="15.75" customHeight="1" x14ac:dyDescent="0.2">
      <c r="A25" t="s">
        <v>63</v>
      </c>
      <c r="B25" t="str">
        <f>VLOOKUP(A25,Codes!$AJ$4:$AK$234,2,FALSE)</f>
        <v>Herring - 4T (Fall Spawner)</v>
      </c>
      <c r="C25" t="str">
        <f>VLOOKUP(A25,Codes!$AF$4:$AG$234,2,FALSE)</f>
        <v>HERR4TFA</v>
      </c>
      <c r="D25" t="s">
        <v>8</v>
      </c>
      <c r="E25" t="s">
        <v>58</v>
      </c>
      <c r="F25" t="s">
        <v>59</v>
      </c>
      <c r="G25" t="str">
        <f>VLOOKUP(F25,Codes!$A$4:$B$91,2,FALSE)</f>
        <v>Clupeidae</v>
      </c>
      <c r="H25">
        <f>VLOOKUP(F25,Codes!$E$4:$F$91,2,FALSE)</f>
        <v>39</v>
      </c>
      <c r="I25">
        <f>VLOOKUP(F25,Codes!$I$4:$J$91,2,FALSE)</f>
        <v>3.4</v>
      </c>
      <c r="L25" t="s">
        <v>25</v>
      </c>
      <c r="M25">
        <v>15544</v>
      </c>
      <c r="N25">
        <v>13110505.754006039</v>
      </c>
      <c r="O25">
        <v>1</v>
      </c>
      <c r="P25">
        <v>1</v>
      </c>
      <c r="Q25">
        <f t="shared" si="0"/>
        <v>1</v>
      </c>
      <c r="R25">
        <v>1</v>
      </c>
      <c r="S25">
        <v>1</v>
      </c>
      <c r="T25">
        <f t="shared" si="1"/>
        <v>2</v>
      </c>
      <c r="U25" t="s">
        <v>4</v>
      </c>
      <c r="V25" t="str">
        <f>VLOOKUP(U25,Codes!$M$4:$N$6,2,FALSE)</f>
        <v>Full</v>
      </c>
      <c r="W25" t="s">
        <v>64</v>
      </c>
      <c r="X25" t="str">
        <f>VLOOKUP(W25,Codes!$Q$4:$R$45,2,FALSE)</f>
        <v>Partial</v>
      </c>
      <c r="Y25" t="str">
        <f t="shared" si="2"/>
        <v>Gillnet</v>
      </c>
      <c r="Z25" t="str">
        <f>VLOOKUP(A25,Codes!$AA$4:$AB$234,2,FALSE)</f>
        <v>Gillnet</v>
      </c>
      <c r="AA25" t="str">
        <f>VLOOKUP(A25,Codes!$U$4:$V$234,2,FALSE)</f>
        <v>Withdrawn</v>
      </c>
    </row>
    <row r="26" spans="1:27" ht="15.75" customHeight="1" x14ac:dyDescent="0.2">
      <c r="A26" t="s">
        <v>65</v>
      </c>
      <c r="B26" t="str">
        <f>VLOOKUP(A26,Codes!$AJ$4:$AK$234,2,FALSE)</f>
        <v>Herring - 4T (Spring Spawner)</v>
      </c>
      <c r="C26" t="str">
        <f>VLOOKUP(A26,Codes!$AF$4:$AG$234,2,FALSE)</f>
        <v>HERR4TSP</v>
      </c>
      <c r="D26" t="s">
        <v>3</v>
      </c>
      <c r="E26" t="s">
        <v>58</v>
      </c>
      <c r="F26" t="s">
        <v>59</v>
      </c>
      <c r="G26" t="str">
        <f>VLOOKUP(F26,Codes!$A$4:$B$91,2,FALSE)</f>
        <v>Clupeidae</v>
      </c>
      <c r="H26">
        <f>VLOOKUP(F26,Codes!$E$4:$F$91,2,FALSE)</f>
        <v>39</v>
      </c>
      <c r="I26">
        <f>VLOOKUP(F26,Codes!$I$4:$J$91,2,FALSE)</f>
        <v>3.4</v>
      </c>
      <c r="L26" t="s">
        <v>25</v>
      </c>
      <c r="M26">
        <v>1047</v>
      </c>
      <c r="N26">
        <v>883086.69097042736</v>
      </c>
      <c r="O26">
        <v>1</v>
      </c>
      <c r="P26">
        <v>1</v>
      </c>
      <c r="Q26">
        <f t="shared" si="0"/>
        <v>1</v>
      </c>
      <c r="R26">
        <v>1</v>
      </c>
      <c r="S26">
        <v>1</v>
      </c>
      <c r="T26">
        <f t="shared" si="1"/>
        <v>2</v>
      </c>
      <c r="U26" t="s">
        <v>4</v>
      </c>
      <c r="V26" t="str">
        <f>VLOOKUP(U26,Codes!$M$4:$N$6,2,FALSE)</f>
        <v>Full</v>
      </c>
      <c r="W26" t="s">
        <v>6</v>
      </c>
      <c r="X26" t="str">
        <f>VLOOKUP(W26,Codes!$Q$4:$R$45,2,FALSE)</f>
        <v>Uncertain</v>
      </c>
      <c r="Y26" t="str">
        <f t="shared" si="2"/>
        <v>Gillnet</v>
      </c>
      <c r="Z26" t="str">
        <f>VLOOKUP(A26,Codes!$AA$4:$AB$234,2,FALSE)</f>
        <v>Gillnet</v>
      </c>
      <c r="AA26" t="str">
        <f>VLOOKUP(A26,Codes!$U$4:$V$234,2,FALSE)</f>
        <v>None</v>
      </c>
    </row>
    <row r="27" spans="1:27" ht="15.75" customHeight="1" x14ac:dyDescent="0.2">
      <c r="A27" s="1" t="s">
        <v>66</v>
      </c>
      <c r="B27" t="str">
        <f>VLOOKUP(A27,Codes!$AJ$4:$AK$234,2,FALSE)</f>
        <v>Herring - 4VWX</v>
      </c>
      <c r="C27" t="str">
        <f>VLOOKUP(A27,Codes!$AF$4:$AG$234,2,FALSE)</f>
        <v>HERR4VWX</v>
      </c>
      <c r="D27" t="s">
        <v>3</v>
      </c>
      <c r="E27" s="1" t="s">
        <v>58</v>
      </c>
      <c r="F27" s="1" t="s">
        <v>59</v>
      </c>
      <c r="G27" t="str">
        <f>VLOOKUP(F27,Codes!$A$4:$B$91,2,FALSE)</f>
        <v>Clupeidae</v>
      </c>
      <c r="H27">
        <f>VLOOKUP(F27,Codes!$E$4:$F$91,2,FALSE)</f>
        <v>39</v>
      </c>
      <c r="I27">
        <f>VLOOKUP(F27,Codes!$I$4:$J$91,2,FALSE)</f>
        <v>3.4</v>
      </c>
      <c r="J27" s="1"/>
      <c r="K27" s="1"/>
      <c r="L27" s="1" t="s">
        <v>11</v>
      </c>
      <c r="M27" s="21">
        <v>53334</v>
      </c>
      <c r="N27" s="1">
        <v>44984284.217972085</v>
      </c>
      <c r="O27">
        <v>0</v>
      </c>
      <c r="P27">
        <v>1</v>
      </c>
      <c r="Q27">
        <f t="shared" si="0"/>
        <v>1</v>
      </c>
      <c r="R27">
        <v>1</v>
      </c>
      <c r="S27">
        <v>0</v>
      </c>
      <c r="T27">
        <f t="shared" si="1"/>
        <v>1</v>
      </c>
      <c r="U27" s="1" t="s">
        <v>5</v>
      </c>
      <c r="V27" t="str">
        <f>VLOOKUP(U27,Codes!$M$4:$N$6,2,FALSE)</f>
        <v>Partial</v>
      </c>
      <c r="W27" s="1" t="s">
        <v>5</v>
      </c>
      <c r="X27" t="str">
        <f>VLOOKUP(W27,Codes!$Q$4:$R$45,2,FALSE)</f>
        <v>Partial</v>
      </c>
      <c r="Y27" t="str">
        <f t="shared" si="2"/>
        <v>Purse seine</v>
      </c>
      <c r="Z27" t="str">
        <f>VLOOKUP(A27,Codes!$AA$4:$AB$234,2,FALSE)</f>
        <v>Purse seine</v>
      </c>
      <c r="AA27" t="str">
        <f>VLOOKUP(A27,Codes!$U$4:$V$234,2,FALSE)</f>
        <v>Withdrawn</v>
      </c>
    </row>
    <row r="28" spans="1:27" ht="15.75" customHeight="1" x14ac:dyDescent="0.2">
      <c r="A28" t="s">
        <v>67</v>
      </c>
      <c r="B28" t="str">
        <f>VLOOKUP(A28,Codes!$AJ$4:$AK$234,2,FALSE)</f>
        <v>Herring - 5Y, 5Z (weirs)</v>
      </c>
      <c r="C28" t="str">
        <f>VLOOKUP(A28,Codes!$AF$4:$AG$234,2,FALSE)</f>
        <v>N/A</v>
      </c>
      <c r="D28" t="s">
        <v>8</v>
      </c>
      <c r="E28" t="s">
        <v>58</v>
      </c>
      <c r="F28" t="s">
        <v>59</v>
      </c>
      <c r="G28" t="str">
        <f>VLOOKUP(F28,Codes!$A$4:$B$91,2,FALSE)</f>
        <v>Clupeidae</v>
      </c>
      <c r="H28">
        <f>VLOOKUP(F28,Codes!$E$4:$F$91,2,FALSE)</f>
        <v>39</v>
      </c>
      <c r="I28">
        <f>VLOOKUP(F28,Codes!$I$4:$J$91,2,FALSE)</f>
        <v>3.4</v>
      </c>
      <c r="L28" t="s">
        <v>11</v>
      </c>
      <c r="M28">
        <v>2103</v>
      </c>
      <c r="N28">
        <v>1773764.3850150991</v>
      </c>
      <c r="O28">
        <v>1</v>
      </c>
      <c r="P28">
        <v>0</v>
      </c>
      <c r="Q28">
        <f t="shared" si="0"/>
        <v>1</v>
      </c>
      <c r="R28">
        <v>1</v>
      </c>
      <c r="S28">
        <v>1</v>
      </c>
      <c r="T28">
        <f t="shared" si="1"/>
        <v>2</v>
      </c>
      <c r="U28" t="s">
        <v>5</v>
      </c>
      <c r="V28" t="str">
        <f>VLOOKUP(U28,Codes!$M$4:$N$6,2,FALSE)</f>
        <v>Partial</v>
      </c>
      <c r="W28" t="s">
        <v>6</v>
      </c>
      <c r="X28" t="str">
        <f>VLOOKUP(W28,Codes!$Q$4:$R$45,2,FALSE)</f>
        <v>Uncertain</v>
      </c>
      <c r="Y28" t="str">
        <f t="shared" si="2"/>
        <v>Weir</v>
      </c>
      <c r="Z28" t="str">
        <f>VLOOKUP(A28,Codes!$AA$4:$AB$234,2,FALSE)</f>
        <v>Weir</v>
      </c>
      <c r="AA28" t="str">
        <f>VLOOKUP(A28,Codes!$U$4:$V$234,2,FALSE)</f>
        <v>None</v>
      </c>
    </row>
    <row r="29" spans="1:27" ht="15.75" customHeight="1" x14ac:dyDescent="0.2">
      <c r="A29" t="s">
        <v>68</v>
      </c>
      <c r="B29" t="str">
        <f>VLOOKUP(A29,Codes!$AJ$4:$AK$234,2,FALSE)</f>
        <v>Mackerel - Atlantic (NAFO 3-4)</v>
      </c>
      <c r="C29" t="str">
        <f>VLOOKUP(A29,Codes!$AF$4:$AG$234,2,FALSE)</f>
        <v>MACKNWATLSA3-4</v>
      </c>
      <c r="D29" t="s">
        <v>3</v>
      </c>
      <c r="E29" t="s">
        <v>69</v>
      </c>
      <c r="F29" t="s">
        <v>70</v>
      </c>
      <c r="G29" t="str">
        <f>VLOOKUP(F29,Codes!$A$4:$B$91,2,FALSE)</f>
        <v>Scombridae</v>
      </c>
      <c r="H29">
        <f>VLOOKUP(F29,Codes!$E$4:$F$91,2,FALSE)</f>
        <v>44</v>
      </c>
      <c r="I29">
        <f>VLOOKUP(F29,Codes!$I$4:$J$91,2,FALSE)</f>
        <v>3.6</v>
      </c>
      <c r="L29" t="s">
        <v>453</v>
      </c>
      <c r="M29">
        <v>10449</v>
      </c>
      <c r="N29">
        <v>16822590.88740458</v>
      </c>
      <c r="O29">
        <v>1</v>
      </c>
      <c r="P29">
        <v>1</v>
      </c>
      <c r="Q29">
        <f t="shared" si="0"/>
        <v>1</v>
      </c>
      <c r="R29">
        <v>1</v>
      </c>
      <c r="S29">
        <v>1</v>
      </c>
      <c r="T29">
        <f t="shared" si="1"/>
        <v>2</v>
      </c>
      <c r="U29" t="s">
        <v>5</v>
      </c>
      <c r="V29" t="str">
        <f>VLOOKUP(U29,Codes!$M$4:$N$6,2,FALSE)</f>
        <v>Partial</v>
      </c>
      <c r="W29" t="s">
        <v>5</v>
      </c>
      <c r="X29" t="str">
        <f>VLOOKUP(W29,Codes!$Q$4:$R$45,2,FALSE)</f>
        <v>Partial</v>
      </c>
      <c r="Y29" t="str">
        <f t="shared" si="2"/>
        <v>Purse seine</v>
      </c>
      <c r="Z29" t="str">
        <f>VLOOKUP(A29,Codes!$AA$4:$AB$234,2,FALSE)</f>
        <v>Purse seine</v>
      </c>
      <c r="AA29" t="str">
        <f>VLOOKUP(A29,Codes!$U$4:$V$234,2,FALSE)</f>
        <v>None</v>
      </c>
    </row>
    <row r="30" spans="1:27" ht="15.75" customHeight="1" x14ac:dyDescent="0.2">
      <c r="A30" t="s">
        <v>71</v>
      </c>
      <c r="B30" t="str">
        <f>VLOOKUP(A30,Codes!$AJ$4:$AK$234,2,FALSE)</f>
        <v>N/A</v>
      </c>
      <c r="C30" t="str">
        <f>VLOOKUP(A30,Codes!$AF$4:$AG$234,2,FALSE)</f>
        <v>BIGSKA5CDE</v>
      </c>
      <c r="D30" t="s">
        <v>6</v>
      </c>
      <c r="E30" t="s">
        <v>72</v>
      </c>
      <c r="F30" t="s">
        <v>73</v>
      </c>
      <c r="G30" t="str">
        <f>VLOOKUP(F30,Codes!$A$4:$B$91,2,FALSE)</f>
        <v>Elasmobranchii</v>
      </c>
      <c r="H30">
        <f>VLOOKUP(F30,Codes!$E$4:$F$91,2,FALSE)</f>
        <v>86</v>
      </c>
      <c r="I30">
        <f>VLOOKUP(F30,Codes!$I$4:$J$91,2,FALSE)</f>
        <v>3.9</v>
      </c>
      <c r="L30" t="s">
        <v>17</v>
      </c>
      <c r="M30">
        <v>601.33000000000004</v>
      </c>
      <c r="N30">
        <v>431915.04643962852</v>
      </c>
      <c r="O30">
        <v>0</v>
      </c>
      <c r="P30">
        <v>0</v>
      </c>
      <c r="Q30">
        <f t="shared" si="0"/>
        <v>0</v>
      </c>
      <c r="R30">
        <v>0</v>
      </c>
      <c r="S30">
        <v>0</v>
      </c>
      <c r="T30">
        <f t="shared" si="1"/>
        <v>0</v>
      </c>
      <c r="U30" t="s">
        <v>4</v>
      </c>
      <c r="V30" t="str">
        <f>VLOOKUP(U30,Codes!$M$4:$N$6,2,FALSE)</f>
        <v>Full</v>
      </c>
      <c r="W30" t="s">
        <v>80</v>
      </c>
      <c r="X30" t="str">
        <f>VLOOKUP(W30,Codes!$Q$4:$R$45,2,FALSE)</f>
        <v>Full</v>
      </c>
      <c r="Y30" t="str">
        <f t="shared" si="2"/>
        <v>Bycatch</v>
      </c>
      <c r="Z30" t="str">
        <f>VLOOKUP(A30,Codes!$AA$4:$AB$234,2,FALSE)</f>
        <v>Bycatch</v>
      </c>
      <c r="AA30" t="str">
        <f>VLOOKUP(A30,Codes!$U$4:$V$234,2,FALSE)</f>
        <v>None</v>
      </c>
    </row>
    <row r="31" spans="1:27" ht="15.75" customHeight="1" x14ac:dyDescent="0.2">
      <c r="A31" t="s">
        <v>74</v>
      </c>
      <c r="B31" t="str">
        <f>VLOOKUP(A31,Codes!$AJ$4:$AK$234,2,FALSE)</f>
        <v>N/A</v>
      </c>
      <c r="C31" t="str">
        <f>VLOOKUP(A31,Codes!$AF$4:$AG$234,2,FALSE)</f>
        <v>BIGSKA5AB</v>
      </c>
      <c r="D31" t="s">
        <v>6</v>
      </c>
      <c r="E31" t="s">
        <v>72</v>
      </c>
      <c r="F31" t="s">
        <v>73</v>
      </c>
      <c r="G31" t="str">
        <f>VLOOKUP(F31,Codes!$A$4:$B$91,2,FALSE)</f>
        <v>Elasmobranchii</v>
      </c>
      <c r="H31">
        <f>VLOOKUP(F31,Codes!$E$4:$F$91,2,FALSE)</f>
        <v>86</v>
      </c>
      <c r="I31">
        <f>VLOOKUP(F31,Codes!$I$4:$J$91,2,FALSE)</f>
        <v>3.9</v>
      </c>
      <c r="L31" t="s">
        <v>17</v>
      </c>
      <c r="M31">
        <v>300.05</v>
      </c>
      <c r="N31">
        <v>215515.78947368424</v>
      </c>
      <c r="O31">
        <v>0</v>
      </c>
      <c r="P31">
        <v>0</v>
      </c>
      <c r="Q31">
        <f t="shared" si="0"/>
        <v>0</v>
      </c>
      <c r="R31">
        <v>0</v>
      </c>
      <c r="S31">
        <v>0</v>
      </c>
      <c r="T31">
        <f t="shared" si="1"/>
        <v>0</v>
      </c>
      <c r="U31" t="s">
        <v>4</v>
      </c>
      <c r="V31" t="str">
        <f>VLOOKUP(U31,Codes!$M$4:$N$6,2,FALSE)</f>
        <v>Full</v>
      </c>
      <c r="W31" t="s">
        <v>80</v>
      </c>
      <c r="X31" t="str">
        <f>VLOOKUP(W31,Codes!$Q$4:$R$45,2,FALSE)</f>
        <v>Full</v>
      </c>
      <c r="Y31" t="str">
        <f t="shared" si="2"/>
        <v>Bycatch</v>
      </c>
      <c r="Z31" t="str">
        <f>VLOOKUP(A31,Codes!$AA$4:$AB$234,2,FALSE)</f>
        <v>Bycatch</v>
      </c>
      <c r="AA31" t="str">
        <f>VLOOKUP(A31,Codes!$U$4:$V$234,2,FALSE)</f>
        <v>None</v>
      </c>
    </row>
    <row r="32" spans="1:27" ht="15.75" customHeight="1" x14ac:dyDescent="0.2">
      <c r="A32" t="s">
        <v>75</v>
      </c>
      <c r="B32" t="str">
        <f>VLOOKUP(A32,Codes!$AJ$4:$AK$234,2,FALSE)</f>
        <v>N/A</v>
      </c>
      <c r="C32" t="str">
        <f>VLOOKUP(A32,Codes!$AF$4:$AG$234,2,FALSE)</f>
        <v>BIGSKA4B</v>
      </c>
      <c r="D32" t="s">
        <v>6</v>
      </c>
      <c r="E32" t="s">
        <v>72</v>
      </c>
      <c r="F32" t="s">
        <v>73</v>
      </c>
      <c r="G32" t="str">
        <f>VLOOKUP(F32,Codes!$A$4:$B$91,2,FALSE)</f>
        <v>Elasmobranchii</v>
      </c>
      <c r="H32">
        <f>VLOOKUP(F32,Codes!$E$4:$F$91,2,FALSE)</f>
        <v>86</v>
      </c>
      <c r="I32">
        <f>VLOOKUP(F32,Codes!$I$4:$J$91,2,FALSE)</f>
        <v>3.9</v>
      </c>
      <c r="L32" t="s">
        <v>17</v>
      </c>
      <c r="M32">
        <v>8.6300000000000008</v>
      </c>
      <c r="N32">
        <v>6198.6377708978334</v>
      </c>
      <c r="O32">
        <v>0</v>
      </c>
      <c r="P32">
        <v>0</v>
      </c>
      <c r="Q32">
        <f t="shared" si="0"/>
        <v>0</v>
      </c>
      <c r="R32">
        <v>0</v>
      </c>
      <c r="S32">
        <v>0</v>
      </c>
      <c r="T32">
        <f t="shared" si="1"/>
        <v>0</v>
      </c>
      <c r="U32" t="s">
        <v>4</v>
      </c>
      <c r="V32" t="str">
        <f>VLOOKUP(U32,Codes!$M$4:$N$6,2,FALSE)</f>
        <v>Full</v>
      </c>
      <c r="W32" t="s">
        <v>80</v>
      </c>
      <c r="X32" t="str">
        <f>VLOOKUP(W32,Codes!$Q$4:$R$45,2,FALSE)</f>
        <v>Full</v>
      </c>
      <c r="Y32" t="str">
        <f t="shared" si="2"/>
        <v>Bycatch</v>
      </c>
      <c r="Z32" t="str">
        <f>VLOOKUP(A32,Codes!$AA$4:$AB$234,2,FALSE)</f>
        <v>Bycatch</v>
      </c>
      <c r="AA32" t="str">
        <f>VLOOKUP(A32,Codes!$U$4:$V$234,2,FALSE)</f>
        <v>None</v>
      </c>
    </row>
    <row r="33" spans="1:27" ht="15.75" customHeight="1" x14ac:dyDescent="0.2">
      <c r="A33" t="s">
        <v>76</v>
      </c>
      <c r="B33" t="str">
        <f>VLOOKUP(A33,Codes!$AJ$4:$AK$234,2,FALSE)</f>
        <v>N/A</v>
      </c>
      <c r="C33" t="str">
        <f>VLOOKUP(A33,Codes!$AF$4:$AG$234,2,FALSE)</f>
        <v>BIGSKA3CD</v>
      </c>
      <c r="D33" t="s">
        <v>6</v>
      </c>
      <c r="E33" t="s">
        <v>72</v>
      </c>
      <c r="F33" t="s">
        <v>73</v>
      </c>
      <c r="G33" t="str">
        <f>VLOOKUP(F33,Codes!$A$4:$B$91,2,FALSE)</f>
        <v>Elasmobranchii</v>
      </c>
      <c r="H33">
        <f>VLOOKUP(F33,Codes!$E$4:$F$91,2,FALSE)</f>
        <v>86</v>
      </c>
      <c r="I33">
        <f>VLOOKUP(F33,Codes!$I$4:$J$91,2,FALSE)</f>
        <v>3.9</v>
      </c>
      <c r="L33" t="s">
        <v>17</v>
      </c>
      <c r="M33">
        <v>37.53</v>
      </c>
      <c r="N33">
        <v>26956.532507739939</v>
      </c>
      <c r="O33">
        <v>0</v>
      </c>
      <c r="P33">
        <v>0</v>
      </c>
      <c r="Q33">
        <f t="shared" si="0"/>
        <v>0</v>
      </c>
      <c r="R33">
        <v>0</v>
      </c>
      <c r="S33">
        <v>0</v>
      </c>
      <c r="T33">
        <f t="shared" si="1"/>
        <v>0</v>
      </c>
      <c r="U33" t="s">
        <v>4</v>
      </c>
      <c r="V33" t="str">
        <f>VLOOKUP(U33,Codes!$M$4:$N$6,2,FALSE)</f>
        <v>Full</v>
      </c>
      <c r="W33" t="s">
        <v>80</v>
      </c>
      <c r="X33" t="str">
        <f>VLOOKUP(W33,Codes!$Q$4:$R$45,2,FALSE)</f>
        <v>Full</v>
      </c>
      <c r="Y33" t="str">
        <f t="shared" si="2"/>
        <v>Bycatch</v>
      </c>
      <c r="Z33" t="str">
        <f>VLOOKUP(A33,Codes!$AA$4:$AB$234,2,FALSE)</f>
        <v>Bycatch</v>
      </c>
      <c r="AA33" t="str">
        <f>VLOOKUP(A33,Codes!$U$4:$V$234,2,FALSE)</f>
        <v>None</v>
      </c>
    </row>
    <row r="34" spans="1:27" ht="15.75" customHeight="1" x14ac:dyDescent="0.2">
      <c r="A34" t="s">
        <v>77</v>
      </c>
      <c r="B34" t="str">
        <f>VLOOKUP(A34,Codes!$AJ$4:$AK$234,2,FALSE)</f>
        <v>Bocaccio</v>
      </c>
      <c r="C34" t="str">
        <f>VLOOKUP(A34,Codes!$AF$4:$AG$234,2,FALSE)</f>
        <v>BOCACCBCW</v>
      </c>
      <c r="D34" t="s">
        <v>3</v>
      </c>
      <c r="E34" t="s">
        <v>78</v>
      </c>
      <c r="F34" t="s">
        <v>79</v>
      </c>
      <c r="G34" t="str">
        <f>VLOOKUP(F34,Codes!$A$4:$B$91,2,FALSE)</f>
        <v>Scorpaeniformes</v>
      </c>
      <c r="H34">
        <f>VLOOKUP(F34,Codes!$E$4:$F$91,2,FALSE)</f>
        <v>63</v>
      </c>
      <c r="I34">
        <f>VLOOKUP(F34,Codes!$I$4:$J$91,2,FALSE)</f>
        <v>3.5</v>
      </c>
      <c r="L34" t="s">
        <v>17</v>
      </c>
      <c r="M34">
        <v>69</v>
      </c>
      <c r="N34">
        <v>87481.826354996141</v>
      </c>
      <c r="O34">
        <v>0</v>
      </c>
      <c r="P34">
        <v>1</v>
      </c>
      <c r="Q34">
        <f t="shared" si="0"/>
        <v>1</v>
      </c>
      <c r="R34">
        <v>1</v>
      </c>
      <c r="S34">
        <v>1</v>
      </c>
      <c r="T34">
        <f t="shared" si="1"/>
        <v>2</v>
      </c>
      <c r="U34" t="s">
        <v>4</v>
      </c>
      <c r="V34" t="str">
        <f>VLOOKUP(U34,Codes!$M$4:$N$6,2,FALSE)</f>
        <v>Full</v>
      </c>
      <c r="W34" t="s">
        <v>80</v>
      </c>
      <c r="X34" t="str">
        <f>VLOOKUP(W34,Codes!$Q$4:$R$45,2,FALSE)</f>
        <v>Full</v>
      </c>
      <c r="Y34" t="str">
        <f t="shared" si="2"/>
        <v>Bottom trawl</v>
      </c>
      <c r="Z34" t="str">
        <f>VLOOKUP(A34,Codes!$AA$4:$AB$234,2,FALSE)</f>
        <v>Bottom trawl</v>
      </c>
      <c r="AA34" t="str">
        <f>VLOOKUP(A34,Codes!$U$4:$V$234,2,FALSE)</f>
        <v>None</v>
      </c>
    </row>
    <row r="35" spans="1:27" ht="15.75" customHeight="1" x14ac:dyDescent="0.2">
      <c r="A35" t="s">
        <v>81</v>
      </c>
      <c r="B35" t="str">
        <f>VLOOKUP(A35,Codes!$AJ$4:$AK$234,2,FALSE)</f>
        <v>Capelin - SA2+3KLPs</v>
      </c>
      <c r="C35" t="str">
        <f>VLOOKUP(A35,Codes!$AF$4:$AG$234,2,FALSE)</f>
        <v>CAPE2J3KL</v>
      </c>
      <c r="D35" t="s">
        <v>6</v>
      </c>
      <c r="E35" t="s">
        <v>82</v>
      </c>
      <c r="F35" t="s">
        <v>83</v>
      </c>
      <c r="G35" t="str">
        <f>VLOOKUP(F35,Codes!$A$4:$B$91,2,FALSE)</f>
        <v>Osmeridae</v>
      </c>
      <c r="H35">
        <f>VLOOKUP(F35,Codes!$E$4:$F$91,2,FALSE)</f>
        <v>27</v>
      </c>
      <c r="I35">
        <f>VLOOKUP(F35,Codes!$I$4:$J$91,2,FALSE)</f>
        <v>3.2</v>
      </c>
      <c r="L35" t="s">
        <v>454</v>
      </c>
      <c r="M35">
        <v>19823</v>
      </c>
      <c r="N35">
        <v>17903670.543879353</v>
      </c>
      <c r="O35">
        <v>0</v>
      </c>
      <c r="P35">
        <v>0</v>
      </c>
      <c r="Q35">
        <f t="shared" si="0"/>
        <v>0</v>
      </c>
      <c r="R35">
        <v>0</v>
      </c>
      <c r="S35">
        <v>0</v>
      </c>
      <c r="T35">
        <f t="shared" si="1"/>
        <v>0</v>
      </c>
      <c r="U35" t="s">
        <v>4</v>
      </c>
      <c r="V35" t="str">
        <f>VLOOKUP(U35,Codes!$M$4:$N$6,2,FALSE)</f>
        <v>Full</v>
      </c>
      <c r="W35" t="s">
        <v>5</v>
      </c>
      <c r="X35" t="str">
        <f>VLOOKUP(W35,Codes!$Q$4:$R$45,2,FALSE)</f>
        <v>Partial</v>
      </c>
      <c r="Y35" t="str">
        <f t="shared" si="2"/>
        <v>Purse seine</v>
      </c>
      <c r="Z35" t="str">
        <f>VLOOKUP(A35,Codes!$AA$4:$AB$234,2,FALSE)</f>
        <v>Purse seine</v>
      </c>
      <c r="AA35" t="str">
        <f>VLOOKUP(A35,Codes!$U$4:$V$234,2,FALSE)</f>
        <v>None</v>
      </c>
    </row>
    <row r="36" spans="1:27" ht="15.75" customHeight="1" x14ac:dyDescent="0.2">
      <c r="A36" t="s">
        <v>84</v>
      </c>
      <c r="B36" t="str">
        <f>VLOOKUP(A36,Codes!$AJ$4:$AK$234,2,FALSE)</f>
        <v>Capelin - 4RST</v>
      </c>
      <c r="C36" t="str">
        <f>VLOOKUP(A36,Codes!$AF$4:$AG$234,2,FALSE)</f>
        <v>CAPE4RST</v>
      </c>
      <c r="D36" t="s">
        <v>6</v>
      </c>
      <c r="E36" t="s">
        <v>82</v>
      </c>
      <c r="F36" t="s">
        <v>83</v>
      </c>
      <c r="G36" t="str">
        <f>VLOOKUP(F36,Codes!$A$4:$B$91,2,FALSE)</f>
        <v>Osmeridae</v>
      </c>
      <c r="H36">
        <f>VLOOKUP(F36,Codes!$E$4:$F$91,2,FALSE)</f>
        <v>27</v>
      </c>
      <c r="I36">
        <f>VLOOKUP(F36,Codes!$I$4:$J$91,2,FALSE)</f>
        <v>3.2</v>
      </c>
      <c r="L36" t="s">
        <v>454</v>
      </c>
      <c r="M36">
        <v>1973</v>
      </c>
      <c r="N36">
        <v>1781967.511631638</v>
      </c>
      <c r="O36">
        <v>0</v>
      </c>
      <c r="P36">
        <v>0</v>
      </c>
      <c r="Q36">
        <f t="shared" si="0"/>
        <v>0</v>
      </c>
      <c r="R36">
        <v>0</v>
      </c>
      <c r="S36">
        <v>0</v>
      </c>
      <c r="T36">
        <f t="shared" si="1"/>
        <v>0</v>
      </c>
      <c r="U36" t="s">
        <v>4</v>
      </c>
      <c r="V36" t="str">
        <f>VLOOKUP(U36,Codes!$M$4:$N$6,2,FALSE)</f>
        <v>Full</v>
      </c>
      <c r="W36" t="s">
        <v>5</v>
      </c>
      <c r="X36" t="str">
        <f>VLOOKUP(W36,Codes!$Q$4:$R$45,2,FALSE)</f>
        <v>Partial</v>
      </c>
      <c r="Y36" t="str">
        <f t="shared" si="2"/>
        <v>Purse seine</v>
      </c>
      <c r="Z36" t="str">
        <f>VLOOKUP(A36,Codes!$AA$4:$AB$234,2,FALSE)</f>
        <v>Purse seine</v>
      </c>
      <c r="AA36" t="str">
        <f>VLOOKUP(A36,Codes!$U$4:$V$234,2,FALSE)</f>
        <v>None</v>
      </c>
    </row>
    <row r="37" spans="1:27" ht="15.75" customHeight="1" x14ac:dyDescent="0.2">
      <c r="A37" t="s">
        <v>85</v>
      </c>
      <c r="B37" t="str">
        <f>VLOOKUP(A37,Codes!$AJ$4:$AK$234,2,FALSE)</f>
        <v>Canary Rockfish</v>
      </c>
      <c r="C37" t="str">
        <f>VLOOKUP(A37,Codes!$AF$4:$AG$234,2,FALSE)</f>
        <v>CROCKWCVANISOGQCI</v>
      </c>
      <c r="D37" t="s">
        <v>8</v>
      </c>
      <c r="E37" t="s">
        <v>86</v>
      </c>
      <c r="F37" t="s">
        <v>87</v>
      </c>
      <c r="G37" t="str">
        <f>VLOOKUP(F37,Codes!$A$4:$B$91,2,FALSE)</f>
        <v>Scorpaeniformes</v>
      </c>
      <c r="H37">
        <f>VLOOKUP(F37,Codes!$E$4:$F$91,2,FALSE)</f>
        <v>62</v>
      </c>
      <c r="I37">
        <f>VLOOKUP(F37,Codes!$I$4:$J$91,2,FALSE)</f>
        <v>3.8</v>
      </c>
      <c r="L37" t="s">
        <v>17</v>
      </c>
      <c r="M37">
        <v>751</v>
      </c>
      <c r="N37">
        <v>952157.2694580016</v>
      </c>
      <c r="O37">
        <v>0</v>
      </c>
      <c r="P37">
        <v>1</v>
      </c>
      <c r="Q37">
        <f t="shared" si="0"/>
        <v>1</v>
      </c>
      <c r="R37">
        <v>1</v>
      </c>
      <c r="S37">
        <v>1</v>
      </c>
      <c r="T37">
        <f t="shared" si="1"/>
        <v>2</v>
      </c>
      <c r="U37" t="s">
        <v>4</v>
      </c>
      <c r="V37" t="str">
        <f>VLOOKUP(U37,Codes!$M$4:$N$6,2,FALSE)</f>
        <v>Full</v>
      </c>
      <c r="W37" t="s">
        <v>80</v>
      </c>
      <c r="X37" t="str">
        <f>VLOOKUP(W37,Codes!$Q$4:$R$45,2,FALSE)</f>
        <v>Full</v>
      </c>
      <c r="Y37" t="str">
        <f t="shared" si="2"/>
        <v>Bottom trawl</v>
      </c>
      <c r="Z37" t="str">
        <f>VLOOKUP(A37,Codes!$AA$4:$AB$234,2,FALSE)</f>
        <v>Bottom trawl</v>
      </c>
      <c r="AA37" t="str">
        <f>VLOOKUP(A37,Codes!$U$4:$V$234,2,FALSE)</f>
        <v>None</v>
      </c>
    </row>
    <row r="38" spans="1:27" ht="15.75" customHeight="1" x14ac:dyDescent="0.2">
      <c r="A38" t="s">
        <v>91</v>
      </c>
      <c r="B38" t="str">
        <f>VLOOKUP(A38,Codes!$AJ$4:$AK$234,2,FALSE)</f>
        <v>Common Clam</v>
      </c>
      <c r="C38" t="str">
        <f>VLOOKUP(A38,Codes!$AF$4:$AG$234,2,FALSE)</f>
        <v>SSCLAMQCW</v>
      </c>
      <c r="D38" t="s">
        <v>6</v>
      </c>
      <c r="E38" t="s">
        <v>89</v>
      </c>
      <c r="F38" t="s">
        <v>90</v>
      </c>
      <c r="G38" t="str">
        <f>VLOOKUP(F38,Codes!$A$4:$B$91,2,FALSE)</f>
        <v>Molluscs</v>
      </c>
      <c r="H38">
        <f>VLOOKUP(F38,Codes!$E$4:$F$91,2,FALSE)</f>
        <v>39</v>
      </c>
      <c r="I38">
        <f>VLOOKUP(F38,Codes!$I$4:$J$91,2,FALSE)</f>
        <v>2.31</v>
      </c>
      <c r="L38" t="s">
        <v>56</v>
      </c>
      <c r="M38">
        <v>21.3</v>
      </c>
      <c r="N38">
        <v>35677.632561613143</v>
      </c>
      <c r="O38">
        <v>0</v>
      </c>
      <c r="P38">
        <v>1</v>
      </c>
      <c r="Q38">
        <f t="shared" si="0"/>
        <v>1</v>
      </c>
      <c r="R38">
        <v>0</v>
      </c>
      <c r="S38">
        <v>0</v>
      </c>
      <c r="T38">
        <f t="shared" si="1"/>
        <v>0</v>
      </c>
      <c r="U38" t="s">
        <v>6</v>
      </c>
      <c r="V38" t="str">
        <f>VLOOKUP(U38,Codes!$M$4:$N$6,2,FALSE)</f>
        <v>Uncertain</v>
      </c>
      <c r="W38" t="s">
        <v>6</v>
      </c>
      <c r="X38" t="str">
        <f>VLOOKUP(W38,Codes!$Q$4:$R$45,2,FALSE)</f>
        <v>Uncertain</v>
      </c>
      <c r="Y38" t="str">
        <f t="shared" si="2"/>
        <v>Hand</v>
      </c>
      <c r="Z38" t="str">
        <f>VLOOKUP(A38,Codes!$AA$4:$AB$234,2,FALSE)</f>
        <v>Hand</v>
      </c>
      <c r="AA38" t="str">
        <f>VLOOKUP(A38,Codes!$U$4:$V$234,2,FALSE)</f>
        <v>None</v>
      </c>
    </row>
    <row r="39" spans="1:27" ht="15.75" customHeight="1" x14ac:dyDescent="0.2">
      <c r="A39" t="s">
        <v>92</v>
      </c>
      <c r="B39" t="str">
        <f>VLOOKUP(A39,Codes!$AJ$4:$AK$234,2,FALSE)</f>
        <v xml:space="preserve"> Atlantic Cod 2J3KL</v>
      </c>
      <c r="C39" t="str">
        <f>VLOOKUP(A39,Codes!$AF$4:$AG$234,2,FALSE)</f>
        <v>COD2J3KL</v>
      </c>
      <c r="D39" t="s">
        <v>3</v>
      </c>
      <c r="E39" t="s">
        <v>45</v>
      </c>
      <c r="F39" t="s">
        <v>46</v>
      </c>
      <c r="G39" t="str">
        <f>VLOOKUP(F39,Codes!$A$4:$B$91,2,FALSE)</f>
        <v>Gadiformes</v>
      </c>
      <c r="H39">
        <f>VLOOKUP(F39,Codes!$E$4:$F$91,2,FALSE)</f>
        <v>65</v>
      </c>
      <c r="I39">
        <f>VLOOKUP(F39,Codes!$I$4:$J$91,2,FALSE)</f>
        <v>4.0999999999999996</v>
      </c>
      <c r="L39" t="s">
        <v>454</v>
      </c>
      <c r="M39">
        <v>10559</v>
      </c>
      <c r="N39">
        <v>15963739.060580285</v>
      </c>
      <c r="O39">
        <v>1</v>
      </c>
      <c r="P39">
        <v>0</v>
      </c>
      <c r="Q39">
        <f t="shared" si="0"/>
        <v>1</v>
      </c>
      <c r="R39">
        <v>1</v>
      </c>
      <c r="S39">
        <v>0</v>
      </c>
      <c r="T39">
        <f t="shared" si="1"/>
        <v>1</v>
      </c>
      <c r="U39" t="s">
        <v>4</v>
      </c>
      <c r="V39" t="str">
        <f>VLOOKUP(U39,Codes!$M$4:$N$6,2,FALSE)</f>
        <v>Full</v>
      </c>
      <c r="W39" t="s">
        <v>51</v>
      </c>
      <c r="X39" t="str">
        <f>VLOOKUP(W39,Codes!$Q$4:$R$45,2,FALSE)</f>
        <v>Partial</v>
      </c>
      <c r="Y39" t="str">
        <f t="shared" si="2"/>
        <v>Gillnet</v>
      </c>
      <c r="Z39" t="str">
        <f>VLOOKUP(A39,Codes!$AA$4:$AB$234,2,FALSE)</f>
        <v>Gillnet</v>
      </c>
      <c r="AA39" t="str">
        <f>VLOOKUP(A39,Codes!$U$4:$V$234,2,FALSE)</f>
        <v>None</v>
      </c>
    </row>
    <row r="40" spans="1:27" ht="15.75" customHeight="1" x14ac:dyDescent="0.2">
      <c r="A40" t="s">
        <v>94</v>
      </c>
      <c r="B40" t="str">
        <f>VLOOKUP(A40,Codes!$AJ$4:$AK$234,2,FALSE)</f>
        <v>N/A</v>
      </c>
      <c r="C40" t="str">
        <f>VLOOKUP(A40,Codes!$AF$4:$AG$234,2,FALSE)</f>
        <v>COD3NO</v>
      </c>
      <c r="D40" t="s">
        <v>3</v>
      </c>
      <c r="E40" t="s">
        <v>45</v>
      </c>
      <c r="F40" t="s">
        <v>46</v>
      </c>
      <c r="G40" t="str">
        <f>VLOOKUP(F40,Codes!$A$4:$B$91,2,FALSE)</f>
        <v>Gadiformes</v>
      </c>
      <c r="H40">
        <f>VLOOKUP(F40,Codes!$E$4:$F$91,2,FALSE)</f>
        <v>65</v>
      </c>
      <c r="I40">
        <f>VLOOKUP(F40,Codes!$I$4:$J$91,2,FALSE)</f>
        <v>4.0999999999999996</v>
      </c>
      <c r="L40" t="s">
        <v>454</v>
      </c>
      <c r="M40">
        <v>500</v>
      </c>
      <c r="N40">
        <v>606256.21396843391</v>
      </c>
      <c r="O40">
        <v>1</v>
      </c>
      <c r="P40">
        <v>0</v>
      </c>
      <c r="Q40">
        <f t="shared" si="0"/>
        <v>1</v>
      </c>
      <c r="R40">
        <v>1</v>
      </c>
      <c r="S40">
        <v>1</v>
      </c>
      <c r="T40">
        <f t="shared" si="1"/>
        <v>2</v>
      </c>
      <c r="U40" t="s">
        <v>5</v>
      </c>
      <c r="V40" t="str">
        <f>VLOOKUP(U40,Codes!$M$4:$N$6,2,FALSE)</f>
        <v>Partial</v>
      </c>
      <c r="W40" t="s">
        <v>5</v>
      </c>
      <c r="X40" t="str">
        <f>VLOOKUP(W40,Codes!$Q$4:$R$45,2,FALSE)</f>
        <v>Partial</v>
      </c>
      <c r="Y40" t="str">
        <f t="shared" si="2"/>
        <v>Bycatch</v>
      </c>
      <c r="Z40" t="str">
        <f>VLOOKUP(A40,Codes!$AA$4:$AB$234,2,FALSE)</f>
        <v>Bycatch</v>
      </c>
      <c r="AA40" t="str">
        <f>VLOOKUP(A40,Codes!$U$4:$V$234,2,FALSE)</f>
        <v>None</v>
      </c>
    </row>
    <row r="41" spans="1:27" ht="15.75" customHeight="1" x14ac:dyDescent="0.2">
      <c r="A41" t="s">
        <v>95</v>
      </c>
      <c r="B41" t="str">
        <f>VLOOKUP(A41,Codes!$AJ$4:$AK$234,2,FALSE)</f>
        <v>Cod - 4RS-3Pn</v>
      </c>
      <c r="C41" t="str">
        <f>VLOOKUP(A41,Codes!$AF$4:$AG$234,2,FALSE)</f>
        <v>COD3Pn4RS</v>
      </c>
      <c r="D41" t="s">
        <v>3</v>
      </c>
      <c r="E41" t="s">
        <v>45</v>
      </c>
      <c r="F41" t="s">
        <v>46</v>
      </c>
      <c r="G41" t="str">
        <f>VLOOKUP(F41,Codes!$A$4:$B$91,2,FALSE)</f>
        <v>Gadiformes</v>
      </c>
      <c r="H41">
        <f>VLOOKUP(F41,Codes!$E$4:$F$91,2,FALSE)</f>
        <v>65</v>
      </c>
      <c r="I41">
        <f>VLOOKUP(F41,Codes!$I$4:$J$91,2,FALSE)</f>
        <v>4.0999999999999996</v>
      </c>
      <c r="L41" t="s">
        <v>56</v>
      </c>
      <c r="M41">
        <v>662</v>
      </c>
      <c r="N41">
        <v>1000851.904356866</v>
      </c>
      <c r="O41">
        <v>0</v>
      </c>
      <c r="P41">
        <v>0</v>
      </c>
      <c r="Q41">
        <f t="shared" si="0"/>
        <v>0</v>
      </c>
      <c r="R41">
        <v>1</v>
      </c>
      <c r="S41">
        <v>1</v>
      </c>
      <c r="T41">
        <f t="shared" si="1"/>
        <v>2</v>
      </c>
      <c r="U41" t="s">
        <v>4</v>
      </c>
      <c r="V41" t="str">
        <f>VLOOKUP(U41,Codes!$M$4:$N$6,2,FALSE)</f>
        <v>Full</v>
      </c>
      <c r="W41" t="s">
        <v>5</v>
      </c>
      <c r="X41" t="str">
        <f>VLOOKUP(W41,Codes!$Q$4:$R$45,2,FALSE)</f>
        <v>Partial</v>
      </c>
      <c r="Y41" t="str">
        <f t="shared" si="2"/>
        <v>Gillnet</v>
      </c>
      <c r="Z41" t="str">
        <f>VLOOKUP(A41,Codes!$AA$4:$AB$234,2,FALSE)</f>
        <v>Gillnet</v>
      </c>
      <c r="AA41" t="str">
        <f>VLOOKUP(A41,Codes!$U$4:$V$234,2,FALSE)</f>
        <v>None</v>
      </c>
    </row>
    <row r="42" spans="1:27" ht="15.75" customHeight="1" x14ac:dyDescent="0.2">
      <c r="A42" t="s">
        <v>96</v>
      </c>
      <c r="B42" t="str">
        <f>VLOOKUP(A42,Codes!$AJ$4:$AK$234,2,FALSE)</f>
        <v>Atlantic Cod 3Ps</v>
      </c>
      <c r="C42" t="str">
        <f>VLOOKUP(A42,Codes!$AF$4:$AG$234,2,FALSE)</f>
        <v>COD3Ps</v>
      </c>
      <c r="D42" t="s">
        <v>3</v>
      </c>
      <c r="E42" t="s">
        <v>45</v>
      </c>
      <c r="F42" t="s">
        <v>46</v>
      </c>
      <c r="G42" t="str">
        <f>VLOOKUP(F42,Codes!$A$4:$B$91,2,FALSE)</f>
        <v>Gadiformes</v>
      </c>
      <c r="H42">
        <f>VLOOKUP(F42,Codes!$E$4:$F$91,2,FALSE)</f>
        <v>65</v>
      </c>
      <c r="I42">
        <f>VLOOKUP(F42,Codes!$I$4:$J$91,2,FALSE)</f>
        <v>4.0999999999999996</v>
      </c>
      <c r="L42" t="s">
        <v>454</v>
      </c>
      <c r="M42">
        <v>2400</v>
      </c>
      <c r="N42">
        <v>1000851.904356866</v>
      </c>
      <c r="O42">
        <v>1</v>
      </c>
      <c r="P42">
        <v>0</v>
      </c>
      <c r="Q42">
        <f t="shared" si="0"/>
        <v>1</v>
      </c>
      <c r="R42">
        <v>1</v>
      </c>
      <c r="S42">
        <v>0</v>
      </c>
      <c r="T42">
        <f t="shared" si="1"/>
        <v>1</v>
      </c>
      <c r="U42" t="s">
        <v>4</v>
      </c>
      <c r="V42" t="str">
        <f>VLOOKUP(U42,Codes!$M$4:$N$6,2,FALSE)</f>
        <v>Full</v>
      </c>
      <c r="W42" t="s">
        <v>5</v>
      </c>
      <c r="X42" t="str">
        <f>VLOOKUP(W42,Codes!$Q$4:$R$45,2,FALSE)</f>
        <v>Partial</v>
      </c>
      <c r="Y42" t="str">
        <f t="shared" si="2"/>
        <v>Gillnet</v>
      </c>
      <c r="Z42" t="str">
        <f>VLOOKUP(A42,Codes!$AA$4:$AB$234,2,FALSE)</f>
        <v>Gillnet</v>
      </c>
      <c r="AA42" t="str">
        <f>VLOOKUP(A42,Codes!$U$4:$V$234,2,FALSE)</f>
        <v>Withdrawn</v>
      </c>
    </row>
    <row r="43" spans="1:27" ht="15.75" customHeight="1" x14ac:dyDescent="0.2">
      <c r="A43" t="s">
        <v>97</v>
      </c>
      <c r="B43" t="str">
        <f>VLOOKUP(A43,Codes!$AJ$4:$AK$234,2,FALSE)</f>
        <v>Cod - Southern Gulf of St. Lawrence (4TVn)</v>
      </c>
      <c r="C43" t="str">
        <f>VLOOKUP(A43,Codes!$AF$4:$AG$234,2,FALSE)</f>
        <v>COD4TVn</v>
      </c>
      <c r="D43" t="s">
        <v>3</v>
      </c>
      <c r="E43" t="s">
        <v>45</v>
      </c>
      <c r="F43" t="s">
        <v>46</v>
      </c>
      <c r="G43" t="str">
        <f>VLOOKUP(F43,Codes!$A$4:$B$91,2,FALSE)</f>
        <v>Gadiformes</v>
      </c>
      <c r="H43">
        <f>VLOOKUP(F43,Codes!$E$4:$F$91,2,FALSE)</f>
        <v>65</v>
      </c>
      <c r="I43">
        <f>VLOOKUP(F43,Codes!$I$4:$J$91,2,FALSE)</f>
        <v>4.0999999999999996</v>
      </c>
      <c r="L43" t="s">
        <v>25</v>
      </c>
      <c r="M43">
        <v>60</v>
      </c>
      <c r="N43">
        <v>90711.652962857945</v>
      </c>
      <c r="O43">
        <v>0</v>
      </c>
      <c r="P43">
        <v>1</v>
      </c>
      <c r="Q43">
        <f t="shared" si="0"/>
        <v>1</v>
      </c>
      <c r="R43">
        <v>1</v>
      </c>
      <c r="S43">
        <v>0</v>
      </c>
      <c r="T43">
        <f t="shared" si="1"/>
        <v>1</v>
      </c>
      <c r="U43" t="s">
        <v>4</v>
      </c>
      <c r="V43" t="str">
        <f>VLOOKUP(U43,Codes!$M$4:$N$6,2,FALSE)</f>
        <v>Full</v>
      </c>
      <c r="W43" t="s">
        <v>5</v>
      </c>
      <c r="X43" t="str">
        <f>VLOOKUP(W43,Codes!$Q$4:$R$45,2,FALSE)</f>
        <v>Partial</v>
      </c>
      <c r="Y43" t="str">
        <f t="shared" si="2"/>
        <v>Bycatch</v>
      </c>
      <c r="Z43" t="str">
        <f>VLOOKUP(A43,Codes!$AA$4:$AB$234,2,FALSE)</f>
        <v>Bycatch</v>
      </c>
      <c r="AA43" t="str">
        <f>VLOOKUP(A43,Codes!$U$4:$V$234,2,FALSE)</f>
        <v>None</v>
      </c>
    </row>
    <row r="44" spans="1:27" ht="15.75" customHeight="1" x14ac:dyDescent="0.2">
      <c r="A44" t="s">
        <v>98</v>
      </c>
      <c r="B44" t="str">
        <f>VLOOKUP(A44,Codes!$AJ$4:$AK$234,2,FALSE)</f>
        <v>N/A</v>
      </c>
      <c r="C44" t="str">
        <f>VLOOKUP(A44,Codes!$AF$4:$AG$234,2,FALSE)</f>
        <v>COD4VsW</v>
      </c>
      <c r="D44" t="s">
        <v>8</v>
      </c>
      <c r="E44" t="s">
        <v>45</v>
      </c>
      <c r="F44" t="s">
        <v>46</v>
      </c>
      <c r="G44" t="str">
        <f>VLOOKUP(F44,Codes!$A$4:$B$91,2,FALSE)</f>
        <v>Gadiformes</v>
      </c>
      <c r="H44">
        <f>VLOOKUP(F44,Codes!$E$4:$F$91,2,FALSE)</f>
        <v>65</v>
      </c>
      <c r="I44">
        <f>VLOOKUP(F44,Codes!$I$4:$J$91,2,FALSE)</f>
        <v>4.0999999999999996</v>
      </c>
      <c r="L44" t="s">
        <v>11</v>
      </c>
      <c r="M44">
        <v>0</v>
      </c>
      <c r="N44">
        <v>0</v>
      </c>
      <c r="O44">
        <v>0</v>
      </c>
      <c r="P44">
        <v>0</v>
      </c>
      <c r="Q44">
        <f t="shared" si="0"/>
        <v>0</v>
      </c>
      <c r="R44">
        <v>1</v>
      </c>
      <c r="S44">
        <v>1</v>
      </c>
      <c r="T44">
        <f t="shared" si="1"/>
        <v>2</v>
      </c>
      <c r="U44" t="s">
        <v>5</v>
      </c>
      <c r="V44" t="str">
        <f>VLOOKUP(U44,Codes!$M$4:$N$6,2,FALSE)</f>
        <v>Partial</v>
      </c>
      <c r="W44" t="s">
        <v>5</v>
      </c>
      <c r="X44" t="str">
        <f>VLOOKUP(W44,Codes!$Q$4:$R$45,2,FALSE)</f>
        <v>Partial</v>
      </c>
      <c r="Y44" t="str">
        <f t="shared" si="2"/>
        <v>No Catch</v>
      </c>
      <c r="Z44" t="str">
        <f>VLOOKUP(A44,Codes!$AA$4:$AB$234,2,FALSE)</f>
        <v>Bycatch</v>
      </c>
      <c r="AA44" t="str">
        <f>VLOOKUP(A44,Codes!$U$4:$V$234,2,FALSE)</f>
        <v>None</v>
      </c>
    </row>
    <row r="45" spans="1:27" ht="15.75" customHeight="1" x14ac:dyDescent="0.2">
      <c r="A45" t="s">
        <v>99</v>
      </c>
      <c r="B45" t="str">
        <f>VLOOKUP(A45,Codes!$AJ$4:$AK$234,2,FALSE)</f>
        <v>Atlantic Cod - 4X5Y</v>
      </c>
      <c r="C45" t="str">
        <f>VLOOKUP(A45,Codes!$AF$4:$AG$234,2,FALSE)</f>
        <v>COD4X5Yb</v>
      </c>
      <c r="D45" t="s">
        <v>3</v>
      </c>
      <c r="E45" t="s">
        <v>45</v>
      </c>
      <c r="F45" t="s">
        <v>46</v>
      </c>
      <c r="G45" t="str">
        <f>VLOOKUP(F45,Codes!$A$4:$B$91,2,FALSE)</f>
        <v>Gadiformes</v>
      </c>
      <c r="H45">
        <f>VLOOKUP(F45,Codes!$E$4:$F$91,2,FALSE)</f>
        <v>65</v>
      </c>
      <c r="I45">
        <f>VLOOKUP(F45,Codes!$I$4:$J$91,2,FALSE)</f>
        <v>4.0999999999999996</v>
      </c>
      <c r="L45" t="s">
        <v>11</v>
      </c>
      <c r="M45">
        <v>555</v>
      </c>
      <c r="N45">
        <v>839082.789906436</v>
      </c>
      <c r="O45">
        <v>1</v>
      </c>
      <c r="P45">
        <v>1</v>
      </c>
      <c r="Q45">
        <f t="shared" si="0"/>
        <v>1</v>
      </c>
      <c r="R45">
        <v>1</v>
      </c>
      <c r="S45">
        <v>1</v>
      </c>
      <c r="T45">
        <f t="shared" si="1"/>
        <v>2</v>
      </c>
      <c r="U45" t="s">
        <v>5</v>
      </c>
      <c r="V45" t="str">
        <f>VLOOKUP(U45,Codes!$M$4:$N$6,2,FALSE)</f>
        <v>Partial</v>
      </c>
      <c r="W45" t="s">
        <v>51</v>
      </c>
      <c r="X45" t="str">
        <f>VLOOKUP(W45,Codes!$Q$4:$R$45,2,FALSE)</f>
        <v>Partial</v>
      </c>
      <c r="Y45" t="str">
        <f t="shared" si="2"/>
        <v>Bycatch</v>
      </c>
      <c r="Z45" t="str">
        <f>VLOOKUP(A45,Codes!$AA$4:$AB$234,2,FALSE)</f>
        <v>Bycatch</v>
      </c>
      <c r="AA45" t="str">
        <f>VLOOKUP(A45,Codes!$U$4:$V$234,2,FALSE)</f>
        <v>None</v>
      </c>
    </row>
    <row r="46" spans="1:27" ht="15.75" customHeight="1" x14ac:dyDescent="0.2">
      <c r="A46" t="s">
        <v>100</v>
      </c>
      <c r="B46" t="str">
        <f>VLOOKUP(A46,Codes!$AJ$4:$AK$234,2,FALSE)</f>
        <v>Atlantic Cod - 5Zjm</v>
      </c>
      <c r="C46" t="str">
        <f>VLOOKUP(A46,Codes!$AF$4:$AG$234,2,FALSE)</f>
        <v>COD5Zjm</v>
      </c>
      <c r="D46" t="s">
        <v>3</v>
      </c>
      <c r="E46" t="s">
        <v>45</v>
      </c>
      <c r="F46" t="s">
        <v>46</v>
      </c>
      <c r="G46" t="str">
        <f>VLOOKUP(F46,Codes!$A$4:$B$91,2,FALSE)</f>
        <v>Gadiformes</v>
      </c>
      <c r="H46">
        <f>VLOOKUP(F46,Codes!$E$4:$F$91,2,FALSE)</f>
        <v>65</v>
      </c>
      <c r="I46">
        <f>VLOOKUP(F46,Codes!$I$4:$J$91,2,FALSE)</f>
        <v>4.0999999999999996</v>
      </c>
      <c r="L46" t="s">
        <v>11</v>
      </c>
      <c r="M46">
        <v>428</v>
      </c>
      <c r="N46">
        <v>647076.45780172001</v>
      </c>
      <c r="O46">
        <v>0</v>
      </c>
      <c r="P46">
        <v>0</v>
      </c>
      <c r="Q46">
        <f t="shared" si="0"/>
        <v>0</v>
      </c>
      <c r="R46">
        <v>1</v>
      </c>
      <c r="S46">
        <v>1</v>
      </c>
      <c r="T46">
        <f t="shared" si="1"/>
        <v>2</v>
      </c>
      <c r="U46" t="s">
        <v>4</v>
      </c>
      <c r="V46" t="str">
        <f>VLOOKUP(U46,Codes!$M$4:$N$6,2,FALSE)</f>
        <v>Full</v>
      </c>
      <c r="W46" t="s">
        <v>4</v>
      </c>
      <c r="X46" t="str">
        <f>VLOOKUP(W46,Codes!$Q$4:$R$45,2,FALSE)</f>
        <v>Full</v>
      </c>
      <c r="Y46" t="str">
        <f t="shared" si="2"/>
        <v>Bottom longline</v>
      </c>
      <c r="Z46" t="str">
        <f>VLOOKUP(A46,Codes!$AA$4:$AB$234,2,FALSE)</f>
        <v>Bottom longline</v>
      </c>
      <c r="AA46" t="str">
        <f>VLOOKUP(A46,Codes!$U$4:$V$234,2,FALSE)</f>
        <v>None</v>
      </c>
    </row>
    <row r="47" spans="1:27" ht="15.75" customHeight="1" x14ac:dyDescent="0.2">
      <c r="A47" t="s">
        <v>102</v>
      </c>
      <c r="B47" t="str">
        <f>VLOOKUP(A47,Codes!$AJ$4:$AK$234,2,FALSE)</f>
        <v>N/A</v>
      </c>
      <c r="C47" t="str">
        <f>VLOOKUP(A47,Codes!$AF$4:$AG$234,2,FALSE)</f>
        <v>CUSK4X</v>
      </c>
      <c r="D47" t="s">
        <v>8</v>
      </c>
      <c r="E47" t="s">
        <v>103</v>
      </c>
      <c r="F47" t="s">
        <v>104</v>
      </c>
      <c r="G47" t="str">
        <f>VLOOKUP(F47,Codes!$A$4:$B$91,2,FALSE)</f>
        <v>Gadiformes</v>
      </c>
      <c r="H47">
        <f>VLOOKUP(F47,Codes!$E$4:$F$91,2,FALSE)</f>
        <v>63</v>
      </c>
      <c r="I47">
        <f>VLOOKUP(F47,Codes!$I$4:$J$91,2,FALSE)</f>
        <v>3.9</v>
      </c>
      <c r="L47" t="s">
        <v>11</v>
      </c>
      <c r="M47">
        <v>137</v>
      </c>
      <c r="N47">
        <v>89050</v>
      </c>
      <c r="O47">
        <v>0</v>
      </c>
      <c r="P47">
        <v>0</v>
      </c>
      <c r="Q47">
        <f t="shared" si="0"/>
        <v>0</v>
      </c>
      <c r="R47">
        <v>1</v>
      </c>
      <c r="S47">
        <v>1</v>
      </c>
      <c r="T47">
        <f t="shared" si="1"/>
        <v>2</v>
      </c>
      <c r="U47" t="s">
        <v>5</v>
      </c>
      <c r="V47" t="str">
        <f>VLOOKUP(U47,Codes!$M$4:$N$6,2,FALSE)</f>
        <v>Partial</v>
      </c>
      <c r="W47" t="s">
        <v>5</v>
      </c>
      <c r="X47" t="str">
        <f>VLOOKUP(W47,Codes!$Q$4:$R$45,2,FALSE)</f>
        <v>Partial</v>
      </c>
      <c r="Y47" t="str">
        <f t="shared" si="2"/>
        <v>Bycatch</v>
      </c>
      <c r="Z47" t="str">
        <f>VLOOKUP(A47,Codes!$AA$4:$AB$234,2,FALSE)</f>
        <v>Bycatch</v>
      </c>
      <c r="AA47" t="str">
        <f>VLOOKUP(A47,Codes!$U$4:$V$234,2,FALSE)</f>
        <v>None</v>
      </c>
    </row>
    <row r="48" spans="1:27" ht="15.75" customHeight="1" x14ac:dyDescent="0.2">
      <c r="A48" t="s">
        <v>105</v>
      </c>
      <c r="B48" t="str">
        <f>VLOOKUP(A48,Codes!$AJ$4:$AK$234,2,FALSE)</f>
        <v>N/A</v>
      </c>
      <c r="C48" t="str">
        <f>VLOOKUP(A48,Codes!$AF$4:$AG$234,2,FALSE)</f>
        <v>REDDEEP2J3K-3LNO</v>
      </c>
      <c r="D48" t="s">
        <v>6</v>
      </c>
      <c r="E48" t="s">
        <v>1</v>
      </c>
      <c r="F48" t="s">
        <v>106</v>
      </c>
      <c r="G48" t="str">
        <f>VLOOKUP(F48,Codes!$A$4:$B$91,2,FALSE)</f>
        <v>Scorpaeniformes</v>
      </c>
      <c r="H48">
        <f>VLOOKUP(F48,Codes!$E$4:$F$91,2,FALSE)</f>
        <v>58</v>
      </c>
      <c r="I48">
        <f>VLOOKUP(F48,Codes!$I$4:$J$91,2,FALSE)</f>
        <v>4.2</v>
      </c>
      <c r="L48" t="s">
        <v>454</v>
      </c>
      <c r="M48">
        <v>0</v>
      </c>
      <c r="N48">
        <v>0</v>
      </c>
      <c r="O48">
        <v>0</v>
      </c>
      <c r="P48">
        <v>1</v>
      </c>
      <c r="Q48">
        <f t="shared" si="0"/>
        <v>1</v>
      </c>
      <c r="R48">
        <v>0</v>
      </c>
      <c r="S48">
        <v>0</v>
      </c>
      <c r="T48">
        <f t="shared" si="1"/>
        <v>0</v>
      </c>
      <c r="U48" t="s">
        <v>4</v>
      </c>
      <c r="V48" t="str">
        <f>VLOOKUP(U48,Codes!$M$4:$N$6,2,FALSE)</f>
        <v>Full</v>
      </c>
      <c r="W48" t="s">
        <v>5</v>
      </c>
      <c r="X48" t="str">
        <f>VLOOKUP(W48,Codes!$Q$4:$R$45,2,FALSE)</f>
        <v>Partial</v>
      </c>
      <c r="Y48" t="str">
        <f t="shared" si="2"/>
        <v>No Catch</v>
      </c>
      <c r="Z48" t="str">
        <f>VLOOKUP(A48,Codes!$AA$4:$AB$234,2,FALSE)</f>
        <v>Bycatch</v>
      </c>
      <c r="AA48" t="str">
        <f>VLOOKUP(A48,Codes!$U$4:$V$234,2,FALSE)</f>
        <v>None</v>
      </c>
    </row>
    <row r="49" spans="1:27" ht="15.75" customHeight="1" x14ac:dyDescent="0.2">
      <c r="A49" t="s">
        <v>107</v>
      </c>
      <c r="B49" t="str">
        <f>VLOOKUP(A49,Codes!$AJ$4:$AK$234,2,FALSE)</f>
        <v>Redfish (Sebastes mentella) Unit 1 + 2</v>
      </c>
      <c r="C49" t="str">
        <f>VLOOKUP(A49,Codes!$AF$4:$AG$234,2,FALSE)</f>
        <v>REDDEEPUT12</v>
      </c>
      <c r="D49" t="s">
        <v>12</v>
      </c>
      <c r="E49" t="s">
        <v>1</v>
      </c>
      <c r="F49" t="s">
        <v>106</v>
      </c>
      <c r="G49" t="str">
        <f>VLOOKUP(F49,Codes!$A$4:$B$91,2,FALSE)</f>
        <v>Scorpaeniformes</v>
      </c>
      <c r="H49">
        <f>VLOOKUP(F49,Codes!$E$4:$F$91,2,FALSE)</f>
        <v>58</v>
      </c>
      <c r="I49">
        <f>VLOOKUP(F49,Codes!$I$4:$J$91,2,FALSE)</f>
        <v>4.2</v>
      </c>
      <c r="L49" t="s">
        <v>453</v>
      </c>
      <c r="M49">
        <v>592</v>
      </c>
      <c r="N49">
        <v>745176.56974294141</v>
      </c>
      <c r="O49">
        <v>0</v>
      </c>
      <c r="P49">
        <v>0</v>
      </c>
      <c r="Q49">
        <f t="shared" si="0"/>
        <v>0</v>
      </c>
      <c r="R49">
        <v>1</v>
      </c>
      <c r="S49">
        <v>1</v>
      </c>
      <c r="T49">
        <f t="shared" si="1"/>
        <v>2</v>
      </c>
      <c r="U49" t="s">
        <v>4</v>
      </c>
      <c r="V49" t="str">
        <f>VLOOKUP(U49,Codes!$M$4:$N$6,2,FALSE)</f>
        <v>Full</v>
      </c>
      <c r="W49" t="s">
        <v>956</v>
      </c>
      <c r="X49" t="str">
        <f>VLOOKUP(W49,Codes!$Q$4:$R$45,2,FALSE)</f>
        <v>Partial</v>
      </c>
      <c r="Y49" t="str">
        <f t="shared" si="2"/>
        <v>Bottom trawl</v>
      </c>
      <c r="Z49" t="str">
        <f>VLOOKUP(A49,Codes!$AA$4:$AB$234,2,FALSE)</f>
        <v>Bottom trawl</v>
      </c>
      <c r="AA49" t="str">
        <f>VLOOKUP(A49,Codes!$U$4:$V$234,2,FALSE)</f>
        <v>None</v>
      </c>
    </row>
    <row r="50" spans="1:27" ht="15.75" customHeight="1" x14ac:dyDescent="0.2">
      <c r="A50" t="s">
        <v>108</v>
      </c>
      <c r="B50" t="str">
        <f>VLOOKUP(A50,Codes!$AJ$4:$AK$234,2,FALSE)</f>
        <v>Dungeness Crab</v>
      </c>
      <c r="C50" t="str">
        <f>VLOOKUP(A50,Codes!$AF$4:$AG$234,2,FALSE)</f>
        <v>N/A</v>
      </c>
      <c r="D50" t="s">
        <v>12</v>
      </c>
      <c r="E50" t="s">
        <v>109</v>
      </c>
      <c r="F50" t="s">
        <v>110</v>
      </c>
      <c r="G50" t="str">
        <f>VLOOKUP(F50,Codes!$A$4:$B$91,2,FALSE)</f>
        <v>Crustacea</v>
      </c>
      <c r="H50">
        <f>VLOOKUP(F50,Codes!$E$4:$F$91,2,FALSE)</f>
        <v>10</v>
      </c>
      <c r="I50">
        <f>VLOOKUP(F50,Codes!$I$4:$J$91,2,FALSE)</f>
        <v>3.45</v>
      </c>
      <c r="L50" t="s">
        <v>17</v>
      </c>
      <c r="M50">
        <v>500</v>
      </c>
      <c r="N50">
        <v>5525582.2372390497</v>
      </c>
      <c r="O50">
        <v>0</v>
      </c>
      <c r="P50">
        <v>0</v>
      </c>
      <c r="Q50">
        <f t="shared" si="0"/>
        <v>0</v>
      </c>
      <c r="R50">
        <v>0</v>
      </c>
      <c r="S50">
        <v>0</v>
      </c>
      <c r="T50">
        <f t="shared" si="1"/>
        <v>0</v>
      </c>
      <c r="U50" t="s">
        <v>6</v>
      </c>
      <c r="V50" t="str">
        <f>VLOOKUP(U50,Codes!$M$4:$N$6,2,FALSE)</f>
        <v>Uncertain</v>
      </c>
      <c r="W50" t="s">
        <v>4</v>
      </c>
      <c r="X50" t="str">
        <f>VLOOKUP(W50,Codes!$Q$4:$R$45,2,FALSE)</f>
        <v>Full</v>
      </c>
      <c r="Y50" t="str">
        <f t="shared" si="2"/>
        <v>Trap</v>
      </c>
      <c r="Z50" t="str">
        <f>VLOOKUP(A50,Codes!$AA$4:$AB$234,2,FALSE)</f>
        <v>Trap</v>
      </c>
      <c r="AA50" t="str">
        <f>VLOOKUP(A50,Codes!$U$4:$V$234,2,FALSE)</f>
        <v>None</v>
      </c>
    </row>
    <row r="51" spans="1:27" ht="15.75" customHeight="1" x14ac:dyDescent="0.2">
      <c r="A51" t="s">
        <v>111</v>
      </c>
      <c r="B51" t="str">
        <f>VLOOKUP(A51,Codes!$AJ$4:$AK$234,2,FALSE)</f>
        <v>Geoduck</v>
      </c>
      <c r="C51" t="str">
        <f>VLOOKUP(A51,Codes!$AF$4:$AG$234,2,FALSE)</f>
        <v>N/A</v>
      </c>
      <c r="D51" t="s">
        <v>12</v>
      </c>
      <c r="E51" t="s">
        <v>112</v>
      </c>
      <c r="F51" t="s">
        <v>113</v>
      </c>
      <c r="G51" t="str">
        <f>VLOOKUP(F51,Codes!$A$4:$B$91,2,FALSE)</f>
        <v>Molluscs</v>
      </c>
      <c r="H51">
        <f>VLOOKUP(F51,Codes!$E$4:$F$91,2,FALSE)</f>
        <v>37</v>
      </c>
      <c r="I51">
        <f>VLOOKUP(F51,Codes!$I$4:$J$91,2,FALSE)</f>
        <v>2</v>
      </c>
      <c r="L51" t="s">
        <v>17</v>
      </c>
      <c r="M51">
        <v>1400</v>
      </c>
      <c r="N51">
        <v>43452076.875387475</v>
      </c>
      <c r="O51">
        <v>0</v>
      </c>
      <c r="P51">
        <v>1</v>
      </c>
      <c r="Q51">
        <f t="shared" si="0"/>
        <v>1</v>
      </c>
      <c r="R51">
        <v>1</v>
      </c>
      <c r="S51">
        <v>0</v>
      </c>
      <c r="T51">
        <f t="shared" si="1"/>
        <v>1</v>
      </c>
      <c r="U51" t="s">
        <v>4</v>
      </c>
      <c r="V51" t="str">
        <f>VLOOKUP(U51,Codes!$M$4:$N$6,2,FALSE)</f>
        <v>Full</v>
      </c>
      <c r="W51" t="s">
        <v>6</v>
      </c>
      <c r="X51" t="str">
        <f>VLOOKUP(W51,Codes!$Q$4:$R$45,2,FALSE)</f>
        <v>Uncertain</v>
      </c>
      <c r="Y51" t="str">
        <f t="shared" si="2"/>
        <v>Hand</v>
      </c>
      <c r="Z51" t="str">
        <f>VLOOKUP(A51,Codes!$AA$4:$AB$234,2,FALSE)</f>
        <v>Hand</v>
      </c>
      <c r="AA51" t="str">
        <f>VLOOKUP(A51,Codes!$U$4:$V$234,2,FALSE)</f>
        <v>None</v>
      </c>
    </row>
    <row r="52" spans="1:27" ht="15.75" customHeight="1" x14ac:dyDescent="0.2">
      <c r="A52" t="s">
        <v>114</v>
      </c>
      <c r="B52" t="str">
        <f>VLOOKUP(A52,Codes!$AJ$4:$AK$234,2,FALSE)</f>
        <v>N/A</v>
      </c>
      <c r="C52" t="str">
        <f>VLOOKUP(A52,Codes!$AF$4:$AG$234,2,FALSE)</f>
        <v>N/A</v>
      </c>
      <c r="D52" t="s">
        <v>6</v>
      </c>
      <c r="E52" t="s">
        <v>115</v>
      </c>
      <c r="F52" t="s">
        <v>116</v>
      </c>
      <c r="G52" t="str">
        <f>VLOOKUP(F52,Codes!$A$4:$B$91,2,FALSE)</f>
        <v>Crustacea</v>
      </c>
      <c r="H52">
        <f>VLOOKUP(F52,Codes!$E$4:$F$91,2,FALSE)</f>
        <v>10</v>
      </c>
      <c r="I52">
        <f>VLOOKUP(F52,Codes!$I$4:$J$91,2,FALSE)</f>
        <v>2</v>
      </c>
      <c r="L52" t="s">
        <v>17</v>
      </c>
      <c r="M52">
        <v>1.2</v>
      </c>
      <c r="N52">
        <v>35568</v>
      </c>
      <c r="O52">
        <v>0</v>
      </c>
      <c r="P52">
        <v>0</v>
      </c>
      <c r="Q52">
        <f t="shared" si="0"/>
        <v>0</v>
      </c>
      <c r="R52">
        <v>1</v>
      </c>
      <c r="S52">
        <v>1</v>
      </c>
      <c r="T52">
        <f t="shared" si="1"/>
        <v>2</v>
      </c>
      <c r="U52" t="s">
        <v>6</v>
      </c>
      <c r="V52" t="str">
        <f>VLOOKUP(U52,Codes!$M$4:$N$6,2,FALSE)</f>
        <v>Uncertain</v>
      </c>
      <c r="W52" t="s">
        <v>6</v>
      </c>
      <c r="X52" t="str">
        <f>VLOOKUP(W52,Codes!$Q$4:$R$45,2,FALSE)</f>
        <v>Uncertain</v>
      </c>
      <c r="Y52" t="str">
        <f t="shared" si="2"/>
        <v>Hand</v>
      </c>
      <c r="Z52" t="str">
        <f>VLOOKUP(A52,Codes!$AA$4:$AB$234,2,FALSE)</f>
        <v>Hand</v>
      </c>
      <c r="AA52" t="str">
        <f>VLOOKUP(A52,Codes!$U$4:$V$234,2,FALSE)</f>
        <v>None</v>
      </c>
    </row>
    <row r="53" spans="1:27" ht="15.75" customHeight="1" x14ac:dyDescent="0.2">
      <c r="A53" t="s">
        <v>117</v>
      </c>
      <c r="B53" t="str">
        <f>VLOOKUP(A53,Codes!$AJ$4:$AK$234,2,FALSE)</f>
        <v>N/A</v>
      </c>
      <c r="C53" t="str">
        <f>VLOOKUP(A53,Codes!$AF$4:$AG$234,2,FALSE)</f>
        <v>N/A</v>
      </c>
      <c r="D53" t="s">
        <v>6</v>
      </c>
      <c r="E53" t="s">
        <v>118</v>
      </c>
      <c r="F53" t="s">
        <v>442</v>
      </c>
      <c r="G53" t="str">
        <f>VLOOKUP(F53,Codes!$A$4:$B$91,2,FALSE)</f>
        <v>Gadiformes</v>
      </c>
      <c r="H53">
        <f>VLOOKUP(F53,Codes!$E$4:$F$91,2,FALSE)</f>
        <v>67</v>
      </c>
      <c r="I53">
        <f>VLOOKUP(F53,Codes!$I$4:$J$91,2,FALSE)</f>
        <v>3.7</v>
      </c>
      <c r="L53" t="s">
        <v>454</v>
      </c>
      <c r="M53">
        <v>325</v>
      </c>
      <c r="N53">
        <v>729013.76146788988</v>
      </c>
      <c r="O53">
        <v>0</v>
      </c>
      <c r="P53">
        <v>0</v>
      </c>
      <c r="Q53">
        <f t="shared" si="0"/>
        <v>0</v>
      </c>
      <c r="R53">
        <v>0</v>
      </c>
      <c r="S53">
        <v>0</v>
      </c>
      <c r="T53">
        <f t="shared" si="1"/>
        <v>0</v>
      </c>
      <c r="U53" t="s">
        <v>4</v>
      </c>
      <c r="V53" t="str">
        <f>VLOOKUP(U53,Codes!$M$4:$N$6,2,FALSE)</f>
        <v>Full</v>
      </c>
      <c r="W53" t="s">
        <v>5</v>
      </c>
      <c r="X53" t="str">
        <f>VLOOKUP(W53,Codes!$Q$4:$R$45,2,FALSE)</f>
        <v>Partial</v>
      </c>
      <c r="Y53" t="str">
        <f t="shared" si="2"/>
        <v>Bycatch</v>
      </c>
      <c r="Z53" t="str">
        <f>VLOOKUP(A53,Codes!$AA$4:$AB$234,2,FALSE)</f>
        <v>Bycatch</v>
      </c>
      <c r="AA53" t="str">
        <f>VLOOKUP(A53,Codes!$U$4:$V$234,2,FALSE)</f>
        <v>None</v>
      </c>
    </row>
    <row r="54" spans="1:27" ht="15.75" customHeight="1" x14ac:dyDescent="0.2">
      <c r="A54" t="s">
        <v>119</v>
      </c>
      <c r="B54" t="str">
        <f>VLOOKUP(A54,Codes!$AJ$4:$AK$234,2,FALSE)</f>
        <v>N/A</v>
      </c>
      <c r="C54" t="str">
        <f>VLOOKUP(A54,Codes!$AF$4:$AG$234,2,FALSE)</f>
        <v>N/A</v>
      </c>
      <c r="D54" t="s">
        <v>6</v>
      </c>
      <c r="E54" t="s">
        <v>120</v>
      </c>
      <c r="F54" t="s">
        <v>121</v>
      </c>
      <c r="G54" t="str">
        <f>VLOOKUP(F54,Codes!$A$4:$B$91,2,FALSE)</f>
        <v>Gadiformes</v>
      </c>
      <c r="H54">
        <f>VLOOKUP(F54,Codes!$E$4:$F$91,2,FALSE)</f>
        <v>75</v>
      </c>
      <c r="I54">
        <f>VLOOKUP(F54,Codes!$I$4:$J$91,2,FALSE)</f>
        <v>3.8</v>
      </c>
      <c r="L54" t="s">
        <v>454</v>
      </c>
      <c r="M54">
        <v>500</v>
      </c>
      <c r="N54">
        <v>1121559.6330275231</v>
      </c>
      <c r="O54">
        <v>0</v>
      </c>
      <c r="P54">
        <v>1</v>
      </c>
      <c r="Q54">
        <f t="shared" si="0"/>
        <v>1</v>
      </c>
      <c r="R54">
        <v>0</v>
      </c>
      <c r="S54">
        <v>0</v>
      </c>
      <c r="T54">
        <f t="shared" si="1"/>
        <v>0</v>
      </c>
      <c r="U54" t="s">
        <v>5</v>
      </c>
      <c r="V54" t="str">
        <f>VLOOKUP(U54,Codes!$M$4:$N$6,2,FALSE)</f>
        <v>Partial</v>
      </c>
      <c r="W54" t="s">
        <v>5</v>
      </c>
      <c r="X54" t="str">
        <f>VLOOKUP(W54,Codes!$Q$4:$R$45,2,FALSE)</f>
        <v>Partial</v>
      </c>
      <c r="Y54" t="str">
        <f t="shared" si="2"/>
        <v>Bycatch</v>
      </c>
      <c r="Z54" t="str">
        <f>VLOOKUP(A54,Codes!$AA$4:$AB$234,2,FALSE)</f>
        <v>Bycatch</v>
      </c>
      <c r="AA54" t="str">
        <f>VLOOKUP(A54,Codes!$U$4:$V$234,2,FALSE)</f>
        <v>None</v>
      </c>
    </row>
    <row r="55" spans="1:27" ht="15.75" customHeight="1" x14ac:dyDescent="0.2">
      <c r="A55" t="s">
        <v>122</v>
      </c>
      <c r="B55" t="str">
        <f>VLOOKUP(A55,Codes!$AJ$4:$AK$234,2,FALSE)</f>
        <v>Greenland Halibut - NAFO 0A and 0B</v>
      </c>
      <c r="C55" t="str">
        <f>VLOOKUP(A55,Codes!$AF$4:$AG$234,2,FALSE)</f>
        <v>GHAL01ABCDEF</v>
      </c>
      <c r="D55" t="s">
        <v>12</v>
      </c>
      <c r="E55" t="s">
        <v>123</v>
      </c>
      <c r="F55" t="s">
        <v>124</v>
      </c>
      <c r="G55" t="str">
        <f>VLOOKUP(F55,Codes!$A$4:$B$91,2,FALSE)</f>
        <v>Pleuronectidae</v>
      </c>
      <c r="H55">
        <f>VLOOKUP(F55,Codes!$E$4:$F$91,2,FALSE)</f>
        <v>70</v>
      </c>
      <c r="I55">
        <f>VLOOKUP(F55,Codes!$I$4:$J$91,2,FALSE)</f>
        <v>4.4000000000000004</v>
      </c>
      <c r="L55" t="s">
        <v>31</v>
      </c>
      <c r="M55" s="8">
        <v>18400</v>
      </c>
      <c r="N55">
        <v>181212203.99698341</v>
      </c>
      <c r="O55">
        <v>0</v>
      </c>
      <c r="P55">
        <v>0</v>
      </c>
      <c r="Q55">
        <f t="shared" si="0"/>
        <v>0</v>
      </c>
      <c r="R55">
        <v>1</v>
      </c>
      <c r="S55">
        <v>0</v>
      </c>
      <c r="T55">
        <f t="shared" si="1"/>
        <v>1</v>
      </c>
      <c r="U55" t="s">
        <v>4</v>
      </c>
      <c r="V55" t="str">
        <f>VLOOKUP(U55,Codes!$M$4:$N$6,2,FALSE)</f>
        <v>Full</v>
      </c>
      <c r="W55" t="s">
        <v>4</v>
      </c>
      <c r="X55" t="str">
        <f>VLOOKUP(W55,Codes!$Q$4:$R$45,2,FALSE)</f>
        <v>Full</v>
      </c>
      <c r="Y55" t="str">
        <f t="shared" si="2"/>
        <v>Bottom trawl</v>
      </c>
      <c r="Z55" t="str">
        <f>VLOOKUP(A55,Codes!$AA$4:$AB$234,2,FALSE)</f>
        <v>Bottom trawl</v>
      </c>
      <c r="AA55" t="str">
        <f>VLOOKUP(A55,Codes!$U$4:$V$234,2,FALSE)</f>
        <v>None</v>
      </c>
    </row>
    <row r="56" spans="1:27" ht="15.75" customHeight="1" x14ac:dyDescent="0.2">
      <c r="A56" t="s">
        <v>125</v>
      </c>
      <c r="B56" t="str">
        <f>VLOOKUP(A56,Codes!$AJ$4:$AK$234,2,FALSE)</f>
        <v>Greenland Halibut - NAFO 0A and 0B</v>
      </c>
      <c r="C56" t="str">
        <f>VLOOKUP(A56,Codes!$AF$4:$AG$234,2,FALSE)</f>
        <v>GHAL01ABCDEF</v>
      </c>
      <c r="D56" t="s">
        <v>12</v>
      </c>
      <c r="E56" t="s">
        <v>123</v>
      </c>
      <c r="F56" t="s">
        <v>124</v>
      </c>
      <c r="G56" t="str">
        <f>VLOOKUP(F56,Codes!$A$4:$B$91,2,FALSE)</f>
        <v>Pleuronectidae</v>
      </c>
      <c r="H56">
        <f>VLOOKUP(F56,Codes!$E$4:$F$91,2,FALSE)</f>
        <v>70</v>
      </c>
      <c r="I56">
        <f>VLOOKUP(F56,Codes!$I$4:$J$91,2,FALSE)</f>
        <v>4.4000000000000004</v>
      </c>
      <c r="L56" t="s">
        <v>31</v>
      </c>
      <c r="M56" s="8">
        <v>18400</v>
      </c>
      <c r="N56">
        <v>190544415.53544495</v>
      </c>
      <c r="O56">
        <v>0</v>
      </c>
      <c r="P56">
        <v>0</v>
      </c>
      <c r="Q56">
        <f t="shared" si="0"/>
        <v>0</v>
      </c>
      <c r="R56">
        <v>1</v>
      </c>
      <c r="S56">
        <v>0</v>
      </c>
      <c r="T56">
        <f t="shared" si="1"/>
        <v>1</v>
      </c>
      <c r="U56" t="s">
        <v>4</v>
      </c>
      <c r="V56" t="str">
        <f>VLOOKUP(U56,Codes!$M$4:$N$6,2,FALSE)</f>
        <v>Full</v>
      </c>
      <c r="W56" t="s">
        <v>954</v>
      </c>
      <c r="X56" t="str">
        <f>VLOOKUP(W56,Codes!$Q$4:$R$45,2,FALSE)</f>
        <v>Partial</v>
      </c>
      <c r="Y56" t="str">
        <f t="shared" si="2"/>
        <v>Bottom trawl</v>
      </c>
      <c r="Z56" t="str">
        <f>VLOOKUP(A56,Codes!$AA$4:$AB$234,2,FALSE)</f>
        <v>Bottom trawl</v>
      </c>
      <c r="AA56" t="str">
        <f>VLOOKUP(A56,Codes!$U$4:$V$234,2,FALSE)</f>
        <v>None</v>
      </c>
    </row>
    <row r="57" spans="1:27" ht="15.75" customHeight="1" x14ac:dyDescent="0.2">
      <c r="A57" t="s">
        <v>126</v>
      </c>
      <c r="B57" t="str">
        <f>VLOOKUP(A57,Codes!$AJ$4:$AK$234,2,FALSE)</f>
        <v>Greenland Halibut (Turbot) – 2 + 3KLMNO</v>
      </c>
      <c r="C57" t="str">
        <f>VLOOKUP(A57,Codes!$AF$4:$AG$234,2,FALSE)</f>
        <v>GHAL23KLMNO</v>
      </c>
      <c r="D57" t="s">
        <v>6</v>
      </c>
      <c r="E57" t="s">
        <v>123</v>
      </c>
      <c r="F57" t="s">
        <v>124</v>
      </c>
      <c r="G57" t="str">
        <f>VLOOKUP(F57,Codes!$A$4:$B$91,2,FALSE)</f>
        <v>Pleuronectidae</v>
      </c>
      <c r="H57">
        <f>VLOOKUP(F57,Codes!$E$4:$F$91,2,FALSE)</f>
        <v>70</v>
      </c>
      <c r="I57">
        <f>VLOOKUP(F57,Codes!$I$4:$J$91,2,FALSE)</f>
        <v>4.4000000000000004</v>
      </c>
      <c r="L57" t="s">
        <v>454</v>
      </c>
      <c r="M57">
        <v>16500</v>
      </c>
      <c r="N57">
        <v>86264140.271493211</v>
      </c>
      <c r="O57">
        <v>1</v>
      </c>
      <c r="P57">
        <v>0</v>
      </c>
      <c r="Q57">
        <f t="shared" si="0"/>
        <v>1</v>
      </c>
      <c r="R57">
        <v>0</v>
      </c>
      <c r="S57">
        <v>0</v>
      </c>
      <c r="T57">
        <f t="shared" si="1"/>
        <v>0</v>
      </c>
      <c r="U57" t="s">
        <v>4</v>
      </c>
      <c r="V57" t="str">
        <f>VLOOKUP(U57,Codes!$M$4:$N$6,2,FALSE)</f>
        <v>Full</v>
      </c>
      <c r="W57" t="s">
        <v>93</v>
      </c>
      <c r="X57" t="str">
        <f>VLOOKUP(W57,Codes!$Q$4:$R$45,2,FALSE)</f>
        <v>Partial</v>
      </c>
      <c r="Y57" t="str">
        <f t="shared" si="2"/>
        <v>Bottom trawl</v>
      </c>
      <c r="Z57" t="str">
        <f>VLOOKUP(A57,Codes!$AA$4:$AB$234,2,FALSE)</f>
        <v>Bottom trawl</v>
      </c>
      <c r="AA57" t="str">
        <f>VLOOKUP(A57,Codes!$U$4:$V$234,2,FALSE)</f>
        <v>None</v>
      </c>
    </row>
    <row r="58" spans="1:27" ht="15.75" customHeight="1" x14ac:dyDescent="0.2">
      <c r="A58" t="s">
        <v>127</v>
      </c>
      <c r="B58" t="str">
        <f>VLOOKUP(A58,Codes!$AJ$4:$AK$234,2,FALSE)</f>
        <v>Greenland Halibut - 4RST</v>
      </c>
      <c r="C58" t="str">
        <f>VLOOKUP(A58,Codes!$AF$4:$AG$234,2,FALSE)</f>
        <v>GHAL4RST</v>
      </c>
      <c r="D58" t="s">
        <v>8</v>
      </c>
      <c r="E58" t="s">
        <v>123</v>
      </c>
      <c r="F58" t="s">
        <v>124</v>
      </c>
      <c r="G58" t="str">
        <f>VLOOKUP(F58,Codes!$A$4:$B$91,2,FALSE)</f>
        <v>Pleuronectidae</v>
      </c>
      <c r="H58">
        <f>VLOOKUP(F58,Codes!$E$4:$F$91,2,FALSE)</f>
        <v>70</v>
      </c>
      <c r="I58">
        <f>VLOOKUP(F58,Codes!$I$4:$J$91,2,FALSE)</f>
        <v>4.4000000000000004</v>
      </c>
      <c r="L58" t="s">
        <v>56</v>
      </c>
      <c r="M58">
        <v>1330</v>
      </c>
      <c r="N58">
        <v>6953412.5188536951</v>
      </c>
      <c r="O58">
        <v>0</v>
      </c>
      <c r="P58">
        <v>1</v>
      </c>
      <c r="Q58">
        <f t="shared" si="0"/>
        <v>1</v>
      </c>
      <c r="R58">
        <v>1</v>
      </c>
      <c r="S58">
        <v>1</v>
      </c>
      <c r="T58">
        <f t="shared" si="1"/>
        <v>2</v>
      </c>
      <c r="U58" t="s">
        <v>4</v>
      </c>
      <c r="V58" t="str">
        <f>VLOOKUP(U58,Codes!$M$4:$N$6,2,FALSE)</f>
        <v>Full</v>
      </c>
      <c r="W58" t="s">
        <v>128</v>
      </c>
      <c r="X58" t="str">
        <f>VLOOKUP(W58,Codes!$Q$4:$R$45,2,FALSE)</f>
        <v>Partial</v>
      </c>
      <c r="Y58" t="str">
        <f t="shared" si="2"/>
        <v>Gillnet</v>
      </c>
      <c r="Z58" t="str">
        <f>VLOOKUP(A58,Codes!$AA$4:$AB$234,2,FALSE)</f>
        <v>Gillnet</v>
      </c>
      <c r="AA58" t="str">
        <f>VLOOKUP(A58,Codes!$U$4:$V$234,2,FALSE)</f>
        <v>Certified</v>
      </c>
    </row>
    <row r="59" spans="1:27" ht="15.75" customHeight="1" x14ac:dyDescent="0.2">
      <c r="A59" t="s">
        <v>129</v>
      </c>
      <c r="B59" t="str">
        <f>VLOOKUP(A59,Codes!$AJ$4:$AK$234,2,FALSE)</f>
        <v>N/A</v>
      </c>
      <c r="C59" t="str">
        <f>VLOOKUP(A59,Codes!$AF$4:$AG$234,2,FALSE)</f>
        <v>N/A</v>
      </c>
      <c r="D59" t="s">
        <v>6</v>
      </c>
      <c r="E59" t="s">
        <v>123</v>
      </c>
      <c r="F59" t="s">
        <v>124</v>
      </c>
      <c r="G59" t="str">
        <f>VLOOKUP(F59,Codes!$A$4:$B$91,2,FALSE)</f>
        <v>Pleuronectidae</v>
      </c>
      <c r="H59">
        <f>VLOOKUP(F59,Codes!$E$4:$F$91,2,FALSE)</f>
        <v>70</v>
      </c>
      <c r="I59">
        <f>VLOOKUP(F59,Codes!$I$4:$J$91,2,FALSE)</f>
        <v>4.4000000000000004</v>
      </c>
      <c r="L59" t="s">
        <v>31</v>
      </c>
      <c r="M59">
        <v>3</v>
      </c>
      <c r="N59">
        <v>0</v>
      </c>
      <c r="O59">
        <f>N59/M59</f>
        <v>0</v>
      </c>
      <c r="P59">
        <v>0</v>
      </c>
      <c r="Q59">
        <f t="shared" si="0"/>
        <v>0</v>
      </c>
      <c r="R59">
        <v>0</v>
      </c>
      <c r="S59">
        <v>0</v>
      </c>
      <c r="T59">
        <f t="shared" si="1"/>
        <v>0</v>
      </c>
      <c r="U59" t="s">
        <v>4</v>
      </c>
      <c r="V59" t="str">
        <f>VLOOKUP(U59,Codes!$M$4:$N$6,2,FALSE)</f>
        <v>Full</v>
      </c>
      <c r="W59" t="s">
        <v>5</v>
      </c>
      <c r="X59" t="str">
        <f>VLOOKUP(W59,Codes!$Q$4:$R$45,2,FALSE)</f>
        <v>Partial</v>
      </c>
      <c r="Y59" t="str">
        <f t="shared" si="2"/>
        <v>Bottom longline</v>
      </c>
      <c r="Z59" t="str">
        <f>VLOOKUP(A59,Codes!$AA$4:$AB$234,2,FALSE)</f>
        <v>Bottom longline</v>
      </c>
      <c r="AA59" t="str">
        <f>VLOOKUP(A59,Codes!$U$4:$V$234,2,FALSE)</f>
        <v>None</v>
      </c>
    </row>
    <row r="60" spans="1:27" ht="15.75" customHeight="1" x14ac:dyDescent="0.2">
      <c r="A60" t="s">
        <v>130</v>
      </c>
      <c r="B60" t="str">
        <f>VLOOKUP(A60,Codes!$AJ$4:$AK$234,2,FALSE)</f>
        <v>N/A</v>
      </c>
      <c r="C60" t="str">
        <f>VLOOKUP(A60,Codes!$AF$4:$AG$234,2,FALSE)</f>
        <v>GURCH4RST</v>
      </c>
      <c r="D60" t="s">
        <v>6</v>
      </c>
      <c r="E60" t="s">
        <v>131</v>
      </c>
      <c r="F60" t="s">
        <v>132</v>
      </c>
      <c r="G60" t="str">
        <f>VLOOKUP(F60,Codes!$A$4:$B$91,2,FALSE)</f>
        <v>Echinodermata</v>
      </c>
      <c r="H60">
        <f>VLOOKUP(F60,Codes!$E$4:$F$91,2,FALSE)</f>
        <v>10</v>
      </c>
      <c r="I60">
        <f>VLOOKUP(F60,Codes!$I$4:$J$91,2,FALSE)</f>
        <v>2.4</v>
      </c>
      <c r="L60" t="s">
        <v>56</v>
      </c>
      <c r="M60">
        <v>590</v>
      </c>
      <c r="N60">
        <v>3208709.4339622646</v>
      </c>
      <c r="O60">
        <v>0</v>
      </c>
      <c r="P60">
        <v>0</v>
      </c>
      <c r="Q60">
        <f t="shared" si="0"/>
        <v>0</v>
      </c>
      <c r="R60">
        <v>0</v>
      </c>
      <c r="S60">
        <v>0</v>
      </c>
      <c r="T60">
        <f t="shared" si="1"/>
        <v>0</v>
      </c>
      <c r="U60" t="s">
        <v>4</v>
      </c>
      <c r="V60" t="str">
        <f>VLOOKUP(U60,Codes!$M$4:$N$6,2,FALSE)</f>
        <v>Full</v>
      </c>
      <c r="W60" t="s">
        <v>5</v>
      </c>
      <c r="X60" t="str">
        <f>VLOOKUP(W60,Codes!$Q$4:$R$45,2,FALSE)</f>
        <v>Partial</v>
      </c>
      <c r="Y60" t="str">
        <f t="shared" si="2"/>
        <v>Hand</v>
      </c>
      <c r="Z60" t="str">
        <f>VLOOKUP(A60,Codes!$AA$4:$AB$234,2,FALSE)</f>
        <v>Hand</v>
      </c>
      <c r="AA60" t="str">
        <f>VLOOKUP(A60,Codes!$U$4:$V$234,2,FALSE)</f>
        <v>None</v>
      </c>
    </row>
    <row r="61" spans="1:27" ht="15.75" customHeight="1" x14ac:dyDescent="0.2">
      <c r="A61" t="s">
        <v>133</v>
      </c>
      <c r="B61" t="str">
        <f>VLOOKUP(A61,Codes!$AJ$4:$AK$234,2,FALSE)</f>
        <v>Green Sea Urchin</v>
      </c>
      <c r="C61" t="str">
        <f>VLOOKUP(A61,Codes!$AF$4:$AG$234,2,FALSE)</f>
        <v>N/A</v>
      </c>
      <c r="D61" t="s">
        <v>12</v>
      </c>
      <c r="E61" t="s">
        <v>131</v>
      </c>
      <c r="F61" t="s">
        <v>132</v>
      </c>
      <c r="G61" t="str">
        <f>VLOOKUP(F61,Codes!$A$4:$B$91,2,FALSE)</f>
        <v>Echinodermata</v>
      </c>
      <c r="H61">
        <f>VLOOKUP(F61,Codes!$E$4:$F$91,2,FALSE)</f>
        <v>10</v>
      </c>
      <c r="I61">
        <f>VLOOKUP(F61,Codes!$I$4:$J$91,2,FALSE)</f>
        <v>2.4</v>
      </c>
      <c r="L61" t="s">
        <v>17</v>
      </c>
      <c r="M61">
        <v>200</v>
      </c>
      <c r="N61">
        <v>523232.32323232322</v>
      </c>
      <c r="O61">
        <v>0</v>
      </c>
      <c r="P61">
        <v>0</v>
      </c>
      <c r="Q61">
        <f t="shared" si="0"/>
        <v>0</v>
      </c>
      <c r="R61">
        <v>1</v>
      </c>
      <c r="S61">
        <v>1</v>
      </c>
      <c r="T61">
        <f t="shared" si="1"/>
        <v>2</v>
      </c>
      <c r="U61" t="s">
        <v>4</v>
      </c>
      <c r="V61" t="str">
        <f>VLOOKUP(U61,Codes!$M$4:$N$6,2,FALSE)</f>
        <v>Full</v>
      </c>
      <c r="W61" t="s">
        <v>5</v>
      </c>
      <c r="X61" t="str">
        <f>VLOOKUP(W61,Codes!$Q$4:$R$45,2,FALSE)</f>
        <v>Partial</v>
      </c>
      <c r="Y61" t="str">
        <f t="shared" si="2"/>
        <v>Hand</v>
      </c>
      <c r="Z61" t="str">
        <f>VLOOKUP(A61,Codes!$AA$4:$AB$234,2,FALSE)</f>
        <v>Hand</v>
      </c>
      <c r="AA61" t="str">
        <f>VLOOKUP(A61,Codes!$U$4:$V$234,2,FALSE)</f>
        <v>None</v>
      </c>
    </row>
    <row r="62" spans="1:27" ht="15.75" customHeight="1" x14ac:dyDescent="0.2">
      <c r="A62" t="s">
        <v>134</v>
      </c>
      <c r="B62" t="str">
        <f>VLOOKUP(A62,Codes!$AJ$4:$AK$234,2,FALSE)</f>
        <v>N/A</v>
      </c>
      <c r="C62" t="str">
        <f>VLOOKUP(A62,Codes!$AF$4:$AG$234,2,FALSE)</f>
        <v>HAD3LNO</v>
      </c>
      <c r="D62" t="s">
        <v>6</v>
      </c>
      <c r="E62" t="s">
        <v>135</v>
      </c>
      <c r="F62" t="s">
        <v>136</v>
      </c>
      <c r="G62" t="str">
        <f>VLOOKUP(F62,Codes!$A$4:$B$91,2,FALSE)</f>
        <v>Gadiformes</v>
      </c>
      <c r="H62">
        <f>VLOOKUP(F62,Codes!$E$4:$F$91,2,FALSE)</f>
        <v>55</v>
      </c>
      <c r="I62">
        <f>VLOOKUP(F62,Codes!$I$4:$J$91,2,FALSE)</f>
        <v>4</v>
      </c>
      <c r="L62" t="s">
        <v>454</v>
      </c>
      <c r="M62">
        <v>371</v>
      </c>
      <c r="N62">
        <v>435246.53031409788</v>
      </c>
      <c r="O62">
        <v>0</v>
      </c>
      <c r="P62">
        <v>0</v>
      </c>
      <c r="Q62">
        <f t="shared" si="0"/>
        <v>0</v>
      </c>
      <c r="R62">
        <v>0</v>
      </c>
      <c r="S62">
        <v>0</v>
      </c>
      <c r="T62">
        <f t="shared" si="1"/>
        <v>0</v>
      </c>
      <c r="U62" t="s">
        <v>5</v>
      </c>
      <c r="V62" t="str">
        <f>VLOOKUP(U62,Codes!$M$4:$N$6,2,FALSE)</f>
        <v>Partial</v>
      </c>
      <c r="W62" t="s">
        <v>5</v>
      </c>
      <c r="X62" t="str">
        <f>VLOOKUP(W62,Codes!$Q$4:$R$45,2,FALSE)</f>
        <v>Partial</v>
      </c>
      <c r="Y62" t="str">
        <f t="shared" si="2"/>
        <v>Bycatch</v>
      </c>
      <c r="Z62" t="str">
        <f>VLOOKUP(A62,Codes!$AA$4:$AB$234,2,FALSE)</f>
        <v>Bycatch</v>
      </c>
      <c r="AA62" t="str">
        <f>VLOOKUP(A62,Codes!$U$4:$V$234,2,FALSE)</f>
        <v>None</v>
      </c>
    </row>
    <row r="63" spans="1:27" ht="15.75" customHeight="1" x14ac:dyDescent="0.2">
      <c r="A63" t="s">
        <v>137</v>
      </c>
      <c r="B63" t="str">
        <f>VLOOKUP(A63,Codes!$AJ$4:$AK$234,2,FALSE)</f>
        <v>N/A</v>
      </c>
      <c r="C63" t="str">
        <f>VLOOKUP(A63,Codes!$AF$4:$AG$234,2,FALSE)</f>
        <v>HAD3Ps</v>
      </c>
      <c r="D63" t="s">
        <v>3</v>
      </c>
      <c r="E63" t="s">
        <v>135</v>
      </c>
      <c r="F63" t="s">
        <v>136</v>
      </c>
      <c r="G63" t="str">
        <f>VLOOKUP(F63,Codes!$A$4:$B$91,2,FALSE)</f>
        <v>Gadiformes</v>
      </c>
      <c r="H63">
        <f>VLOOKUP(F63,Codes!$E$4:$F$91,2,FALSE)</f>
        <v>55</v>
      </c>
      <c r="I63">
        <f>VLOOKUP(F63,Codes!$I$4:$J$91,2,FALSE)</f>
        <v>4</v>
      </c>
      <c r="L63" t="s">
        <v>454</v>
      </c>
      <c r="M63">
        <v>253</v>
      </c>
      <c r="N63">
        <v>296812.32390691852</v>
      </c>
      <c r="O63">
        <v>0</v>
      </c>
      <c r="P63">
        <v>0</v>
      </c>
      <c r="Q63">
        <f t="shared" si="0"/>
        <v>0</v>
      </c>
      <c r="R63">
        <v>1</v>
      </c>
      <c r="S63">
        <v>0</v>
      </c>
      <c r="T63">
        <f t="shared" si="1"/>
        <v>1</v>
      </c>
      <c r="U63" t="s">
        <v>4</v>
      </c>
      <c r="V63" t="str">
        <f>VLOOKUP(U63,Codes!$M$4:$N$6,2,FALSE)</f>
        <v>Full</v>
      </c>
      <c r="W63" t="s">
        <v>5</v>
      </c>
      <c r="X63" t="str">
        <f>VLOOKUP(W63,Codes!$Q$4:$R$45,2,FALSE)</f>
        <v>Partial</v>
      </c>
      <c r="Y63" t="str">
        <f t="shared" si="2"/>
        <v>Bycatch</v>
      </c>
      <c r="Z63" t="str">
        <f>VLOOKUP(A63,Codes!$AA$4:$AB$234,2,FALSE)</f>
        <v>Bycatch</v>
      </c>
      <c r="AA63" t="str">
        <f>VLOOKUP(A63,Codes!$U$4:$V$234,2,FALSE)</f>
        <v>None</v>
      </c>
    </row>
    <row r="64" spans="1:27" ht="15.75" customHeight="1" x14ac:dyDescent="0.2">
      <c r="A64" t="s">
        <v>138</v>
      </c>
      <c r="B64" t="str">
        <f>VLOOKUP(A64,Codes!$AJ$4:$AK$234,2,FALSE)</f>
        <v>Haddock - 4X5Y</v>
      </c>
      <c r="C64" t="str">
        <f>VLOOKUP(A64,Codes!$AF$4:$AG$234,2,FALSE)</f>
        <v>HAD4X5Y</v>
      </c>
      <c r="D64" t="s">
        <v>8</v>
      </c>
      <c r="E64" t="s">
        <v>135</v>
      </c>
      <c r="F64" t="s">
        <v>136</v>
      </c>
      <c r="G64" t="str">
        <f>VLOOKUP(F64,Codes!$A$4:$B$91,2,FALSE)</f>
        <v>Gadiformes</v>
      </c>
      <c r="H64">
        <f>VLOOKUP(F64,Codes!$E$4:$F$91,2,FALSE)</f>
        <v>55</v>
      </c>
      <c r="I64">
        <f>VLOOKUP(F64,Codes!$I$4:$J$91,2,FALSE)</f>
        <v>4</v>
      </c>
      <c r="L64" t="s">
        <v>11</v>
      </c>
      <c r="M64">
        <v>5206</v>
      </c>
      <c r="N64">
        <v>6107529.4792862367</v>
      </c>
      <c r="O64">
        <v>0</v>
      </c>
      <c r="P64">
        <v>1</v>
      </c>
      <c r="Q64">
        <f t="shared" si="0"/>
        <v>1</v>
      </c>
      <c r="R64">
        <v>1</v>
      </c>
      <c r="S64">
        <v>1</v>
      </c>
      <c r="T64">
        <f t="shared" si="1"/>
        <v>2</v>
      </c>
      <c r="U64" t="s">
        <v>5</v>
      </c>
      <c r="V64" t="str">
        <f>VLOOKUP(U64,Codes!$M$4:$N$6,2,FALSE)</f>
        <v>Partial</v>
      </c>
      <c r="W64" t="s">
        <v>51</v>
      </c>
      <c r="X64" t="str">
        <f>VLOOKUP(W64,Codes!$Q$4:$R$45,2,FALSE)</f>
        <v>Partial</v>
      </c>
      <c r="Y64" t="str">
        <f t="shared" si="2"/>
        <v>Bottom trawl</v>
      </c>
      <c r="Z64" t="str">
        <f>VLOOKUP(A64,Codes!$AA$4:$AB$234,2,FALSE)</f>
        <v>Bottom trawl</v>
      </c>
      <c r="AA64" t="str">
        <f>VLOOKUP(A64,Codes!$U$4:$V$234,2,FALSE)</f>
        <v>Certified</v>
      </c>
    </row>
    <row r="65" spans="1:27" ht="15.75" customHeight="1" x14ac:dyDescent="0.2">
      <c r="A65" t="s">
        <v>139</v>
      </c>
      <c r="B65" t="str">
        <f>VLOOKUP(A65,Codes!$AJ$4:$AK$234,2,FALSE)</f>
        <v>Haddock - 5Zjm</v>
      </c>
      <c r="C65" t="str">
        <f>VLOOKUP(A65,Codes!$AF$4:$AG$234,2,FALSE)</f>
        <v>N/A</v>
      </c>
      <c r="D65" t="s">
        <v>6</v>
      </c>
      <c r="E65" t="s">
        <v>135</v>
      </c>
      <c r="F65" t="s">
        <v>136</v>
      </c>
      <c r="G65" t="str">
        <f>VLOOKUP(F65,Codes!$A$4:$B$91,2,FALSE)</f>
        <v>Gadiformes</v>
      </c>
      <c r="H65">
        <f>VLOOKUP(F65,Codes!$E$4:$F$91,2,FALSE)</f>
        <v>55</v>
      </c>
      <c r="I65">
        <f>VLOOKUP(F65,Codes!$I$4:$J$91,2,FALSE)</f>
        <v>4</v>
      </c>
      <c r="L65" t="s">
        <v>11</v>
      </c>
      <c r="M65">
        <v>12495</v>
      </c>
      <c r="N65">
        <v>14658774.653031411</v>
      </c>
      <c r="O65">
        <v>0</v>
      </c>
      <c r="P65">
        <v>1</v>
      </c>
      <c r="Q65">
        <f t="shared" si="0"/>
        <v>1</v>
      </c>
      <c r="R65">
        <v>1</v>
      </c>
      <c r="S65">
        <v>1</v>
      </c>
      <c r="T65">
        <f t="shared" si="1"/>
        <v>2</v>
      </c>
      <c r="U65" t="s">
        <v>4</v>
      </c>
      <c r="V65" t="str">
        <f>VLOOKUP(U65,Codes!$M$4:$N$6,2,FALSE)</f>
        <v>Full</v>
      </c>
      <c r="W65" t="s">
        <v>140</v>
      </c>
      <c r="X65" t="str">
        <f>VLOOKUP(W65,Codes!$Q$4:$R$45,2,FALSE)</f>
        <v>Partial</v>
      </c>
      <c r="Y65" t="str">
        <f t="shared" si="2"/>
        <v>Bottom trawl</v>
      </c>
      <c r="Z65" t="str">
        <f>VLOOKUP(A65,Codes!$AA$4:$AB$234,2,FALSE)</f>
        <v>Bottom trawl</v>
      </c>
      <c r="AA65" t="str">
        <f>VLOOKUP(A65,Codes!$U$4:$V$234,2,FALSE)</f>
        <v>Certified</v>
      </c>
    </row>
    <row r="66" spans="1:27" ht="15.75" customHeight="1" x14ac:dyDescent="0.2">
      <c r="A66" t="s">
        <v>141</v>
      </c>
      <c r="B66" t="str">
        <f>VLOOKUP(A66,Codes!$AJ$4:$AK$234,2,FALSE)</f>
        <v>N/A</v>
      </c>
      <c r="C66" t="str">
        <f>VLOOKUP(A66,Codes!$AF$4:$AG$234,2,FALSE)</f>
        <v>N/A</v>
      </c>
      <c r="D66" t="s">
        <v>6</v>
      </c>
      <c r="E66" t="s">
        <v>937</v>
      </c>
      <c r="F66" t="s">
        <v>142</v>
      </c>
      <c r="G66" t="str">
        <f>VLOOKUP(F66,Codes!$A$4:$B$91,2,FALSE)</f>
        <v>Myxinidae</v>
      </c>
      <c r="H66">
        <f>VLOOKUP(F66,Codes!$E$4:$F$91,2,FALSE)</f>
        <v>51</v>
      </c>
      <c r="I66">
        <f>VLOOKUP(F66,Codes!$I$4:$J$91,2,FALSE)</f>
        <v>4.5</v>
      </c>
      <c r="L66" t="s">
        <v>25</v>
      </c>
      <c r="M66">
        <v>89.7</v>
      </c>
      <c r="N66">
        <v>201207.79816513762</v>
      </c>
      <c r="O66">
        <v>0</v>
      </c>
      <c r="P66">
        <v>0</v>
      </c>
      <c r="Q66">
        <f t="shared" ref="Q66:Q129" si="3">IF(OR(O66=1,P66=1),1,0)</f>
        <v>0</v>
      </c>
      <c r="R66">
        <v>0</v>
      </c>
      <c r="S66">
        <v>0</v>
      </c>
      <c r="T66">
        <f t="shared" ref="T66:T129" si="4">SUM(R66:S66)</f>
        <v>0</v>
      </c>
      <c r="U66" t="s">
        <v>4</v>
      </c>
      <c r="V66" t="str">
        <f>VLOOKUP(U66,Codes!$M$4:$N$6,2,FALSE)</f>
        <v>Full</v>
      </c>
      <c r="W66" t="s">
        <v>953</v>
      </c>
      <c r="X66" t="str">
        <f>VLOOKUP(W66,Codes!$Q$4:$R$45,2,FALSE)</f>
        <v>Partial</v>
      </c>
      <c r="Y66" t="str">
        <f t="shared" ref="Y66:Y129" si="5">IF(M66=0, "No Catch",Z66)</f>
        <v>Trap</v>
      </c>
      <c r="Z66" t="str">
        <f>VLOOKUP(A66,Codes!$AA$4:$AB$234,2,FALSE)</f>
        <v>Trap</v>
      </c>
      <c r="AA66" t="str">
        <f>VLOOKUP(A66,Codes!$U$4:$V$234,2,FALSE)</f>
        <v>None</v>
      </c>
    </row>
    <row r="67" spans="1:27" ht="15.75" customHeight="1" x14ac:dyDescent="0.2">
      <c r="A67" t="s">
        <v>143</v>
      </c>
      <c r="B67" t="str">
        <f>VLOOKUP(A67,Codes!$AJ$4:$AK$234,2,FALSE)</f>
        <v>N/A</v>
      </c>
      <c r="C67" t="str">
        <f>VLOOKUP(A67,Codes!$AF$4:$AG$234,2,FALSE)</f>
        <v>N/A</v>
      </c>
      <c r="D67" t="s">
        <v>6</v>
      </c>
      <c r="E67" t="s">
        <v>144</v>
      </c>
      <c r="F67" t="s">
        <v>142</v>
      </c>
      <c r="G67" t="str">
        <f>VLOOKUP(F67,Codes!$A$4:$B$91,2,FALSE)</f>
        <v>Myxinidae</v>
      </c>
      <c r="H67">
        <f>VLOOKUP(F67,Codes!$E$4:$F$91,2,FALSE)</f>
        <v>51</v>
      </c>
      <c r="I67">
        <f>VLOOKUP(F67,Codes!$I$4:$J$91,2,FALSE)</f>
        <v>4.5</v>
      </c>
      <c r="L67" t="s">
        <v>11</v>
      </c>
      <c r="M67">
        <v>518.827</v>
      </c>
      <c r="N67">
        <v>1163790.8394495414</v>
      </c>
      <c r="O67">
        <v>0</v>
      </c>
      <c r="P67">
        <v>0</v>
      </c>
      <c r="Q67">
        <f t="shared" si="3"/>
        <v>0</v>
      </c>
      <c r="R67">
        <v>0</v>
      </c>
      <c r="S67">
        <v>0</v>
      </c>
      <c r="T67">
        <f t="shared" si="4"/>
        <v>0</v>
      </c>
      <c r="U67" t="s">
        <v>5</v>
      </c>
      <c r="V67" t="str">
        <f>VLOOKUP(U67,Codes!$M$4:$N$6,2,FALSE)</f>
        <v>Partial</v>
      </c>
      <c r="W67" t="s">
        <v>5</v>
      </c>
      <c r="X67" t="str">
        <f>VLOOKUP(W67,Codes!$Q$4:$R$45,2,FALSE)</f>
        <v>Partial</v>
      </c>
      <c r="Y67" t="str">
        <f t="shared" si="5"/>
        <v>Trap</v>
      </c>
      <c r="Z67" t="str">
        <f>VLOOKUP(A67,Codes!$AA$4:$AB$234,2,FALSE)</f>
        <v>Trap</v>
      </c>
      <c r="AA67" t="str">
        <f>VLOOKUP(A67,Codes!$U$4:$V$234,2,FALSE)</f>
        <v>None</v>
      </c>
    </row>
    <row r="68" spans="1:27" ht="15.5" customHeight="1" x14ac:dyDescent="0.2">
      <c r="A68" t="s">
        <v>145</v>
      </c>
      <c r="B68" t="str">
        <f>VLOOKUP(A68,Codes!$AJ$4:$AK$234,2,FALSE)</f>
        <v>N/A</v>
      </c>
      <c r="C68" t="str">
        <f>VLOOKUP(A68,Codes!$AF$4:$AG$234,2,FALSE)</f>
        <v>N/A</v>
      </c>
      <c r="D68" t="s">
        <v>6</v>
      </c>
      <c r="E68" t="s">
        <v>938</v>
      </c>
      <c r="F68" t="s">
        <v>146</v>
      </c>
      <c r="G68" t="str">
        <f>VLOOKUP(F68,Codes!$A$4:$B$91,2,FALSE)</f>
        <v>Molluscs</v>
      </c>
      <c r="H68">
        <f>VLOOKUP(F68,Codes!$E$4:$F$91,2,FALSE)</f>
        <v>47</v>
      </c>
      <c r="I68">
        <f>VLOOKUP(F68,Codes!$I$4:$J$91,2,FALSE)</f>
        <v>2</v>
      </c>
      <c r="L68" t="s">
        <v>454</v>
      </c>
      <c r="M68">
        <v>127</v>
      </c>
      <c r="N68">
        <v>325633.39731285989</v>
      </c>
      <c r="O68">
        <v>0</v>
      </c>
      <c r="P68">
        <v>0</v>
      </c>
      <c r="Q68">
        <f t="shared" si="3"/>
        <v>0</v>
      </c>
      <c r="R68">
        <v>0</v>
      </c>
      <c r="S68">
        <v>0</v>
      </c>
      <c r="T68">
        <f t="shared" si="4"/>
        <v>0</v>
      </c>
      <c r="U68" t="s">
        <v>6</v>
      </c>
      <c r="V68" t="str">
        <f>VLOOKUP(U68,Codes!$M$4:$N$6,2,FALSE)</f>
        <v>Uncertain</v>
      </c>
      <c r="W68" t="s">
        <v>6</v>
      </c>
      <c r="X68" t="str">
        <f>VLOOKUP(W68,Codes!$Q$4:$R$45,2,FALSE)</f>
        <v>Uncertain</v>
      </c>
      <c r="Y68" t="str">
        <f t="shared" si="5"/>
        <v>Dredge</v>
      </c>
      <c r="Z68" t="str">
        <f>VLOOKUP(A68,Codes!$AA$4:$AB$234,2,FALSE)</f>
        <v>Dredge</v>
      </c>
      <c r="AA68" t="str">
        <f>VLOOKUP(A68,Codes!$U$4:$V$234,2,FALSE)</f>
        <v>None</v>
      </c>
    </row>
    <row r="69" spans="1:27" ht="15.5" customHeight="1" x14ac:dyDescent="0.2">
      <c r="A69" t="s">
        <v>147</v>
      </c>
      <c r="B69" t="str">
        <f>VLOOKUP(A69,Codes!$AJ$4:$AK$234,2,FALSE)</f>
        <v>Intertidal Clams - Central Coast-Heiltsuk Manila</v>
      </c>
      <c r="C69" t="str">
        <f>VLOOKUP(A69,Codes!$AF$4:$AG$234,2,FALSE)</f>
        <v>N/A</v>
      </c>
      <c r="D69" t="s">
        <v>6</v>
      </c>
      <c r="E69" t="s">
        <v>148</v>
      </c>
      <c r="F69" t="s">
        <v>149</v>
      </c>
      <c r="G69" t="str">
        <f>VLOOKUP(F69,Codes!$A$4:$B$91,2,FALSE)</f>
        <v>Molluscs</v>
      </c>
      <c r="H69">
        <f>VLOOKUP(F69,Codes!$E$4:$F$91,2,FALSE)</f>
        <v>10</v>
      </c>
      <c r="I69">
        <f>VLOOKUP(F69,Codes!$I$4:$J$91,2,FALSE)</f>
        <v>2</v>
      </c>
      <c r="L69" t="s">
        <v>17</v>
      </c>
      <c r="M69">
        <v>50.58</v>
      </c>
      <c r="N69">
        <v>1569861.4631122132</v>
      </c>
      <c r="O69">
        <v>0</v>
      </c>
      <c r="P69">
        <v>0</v>
      </c>
      <c r="Q69">
        <f t="shared" si="3"/>
        <v>0</v>
      </c>
      <c r="R69">
        <v>0</v>
      </c>
      <c r="S69">
        <v>0</v>
      </c>
      <c r="T69">
        <f t="shared" si="4"/>
        <v>0</v>
      </c>
      <c r="U69" t="s">
        <v>6</v>
      </c>
      <c r="V69" t="str">
        <f>VLOOKUP(U69,Codes!$M$4:$N$6,2,FALSE)</f>
        <v>Uncertain</v>
      </c>
      <c r="W69" t="s">
        <v>6</v>
      </c>
      <c r="X69" t="str">
        <f>VLOOKUP(W69,Codes!$Q$4:$R$45,2,FALSE)</f>
        <v>Uncertain</v>
      </c>
      <c r="Y69" t="str">
        <f t="shared" si="5"/>
        <v>Hand</v>
      </c>
      <c r="Z69" t="str">
        <f>VLOOKUP(A69,Codes!$AA$4:$AB$234,2,FALSE)</f>
        <v>Hand</v>
      </c>
      <c r="AA69" t="str">
        <f>VLOOKUP(A69,Codes!$U$4:$V$234,2,FALSE)</f>
        <v>None</v>
      </c>
    </row>
    <row r="70" spans="1:27" ht="15.75" customHeight="1" x14ac:dyDescent="0.2">
      <c r="A70" t="s">
        <v>150</v>
      </c>
      <c r="B70" t="str">
        <f>VLOOKUP(A70,Codes!$AJ$4:$AK$234,2,FALSE)</f>
        <v>N/A</v>
      </c>
      <c r="C70" t="str">
        <f>VLOOKUP(A70,Codes!$AF$4:$AG$234,2,FALSE)</f>
        <v>N/A</v>
      </c>
      <c r="D70" t="s">
        <v>6</v>
      </c>
      <c r="E70" t="s">
        <v>148</v>
      </c>
      <c r="F70" t="s">
        <v>149</v>
      </c>
      <c r="G70" t="str">
        <f>VLOOKUP(F70,Codes!$A$4:$B$91,2,FALSE)</f>
        <v>Molluscs</v>
      </c>
      <c r="H70">
        <f>VLOOKUP(F70,Codes!$E$4:$F$91,2,FALSE)</f>
        <v>10</v>
      </c>
      <c r="I70">
        <f>VLOOKUP(F70,Codes!$I$4:$J$91,2,FALSE)</f>
        <v>2</v>
      </c>
      <c r="L70" t="s">
        <v>17</v>
      </c>
      <c r="M70">
        <v>284.8</v>
      </c>
      <c r="N70">
        <v>8839393.9243645389</v>
      </c>
      <c r="O70">
        <v>0</v>
      </c>
      <c r="P70">
        <v>1</v>
      </c>
      <c r="Q70">
        <f t="shared" si="3"/>
        <v>1</v>
      </c>
      <c r="R70">
        <v>1</v>
      </c>
      <c r="S70">
        <v>0</v>
      </c>
      <c r="T70">
        <f t="shared" si="4"/>
        <v>1</v>
      </c>
      <c r="U70" t="s">
        <v>6</v>
      </c>
      <c r="V70" t="str">
        <f>VLOOKUP(U70,Codes!$M$4:$N$6,2,FALSE)</f>
        <v>Uncertain</v>
      </c>
      <c r="W70" t="s">
        <v>6</v>
      </c>
      <c r="X70" t="str">
        <f>VLOOKUP(W70,Codes!$Q$4:$R$45,2,FALSE)</f>
        <v>Uncertain</v>
      </c>
      <c r="Y70" t="str">
        <f t="shared" si="5"/>
        <v>Hand</v>
      </c>
      <c r="Z70" t="str">
        <f>VLOOKUP(A70,Codes!$AA$4:$AB$234,2,FALSE)</f>
        <v>Hand</v>
      </c>
      <c r="AA70" t="str">
        <f>VLOOKUP(A70,Codes!$U$4:$V$234,2,FALSE)</f>
        <v>None</v>
      </c>
    </row>
    <row r="71" spans="1:27" ht="15.75" customHeight="1" x14ac:dyDescent="0.2">
      <c r="A71" t="s">
        <v>151</v>
      </c>
      <c r="B71" t="str">
        <f>VLOOKUP(A71,Codes!$AJ$4:$AK$234,2,FALSE)</f>
        <v>Intertidal Clams - North Coast Haida Gwaii Razor</v>
      </c>
      <c r="C71" t="str">
        <f>VLOOKUP(A71,Codes!$AF$4:$AG$234,2,FALSE)</f>
        <v>N/A</v>
      </c>
      <c r="D71" t="s">
        <v>3</v>
      </c>
      <c r="E71" t="s">
        <v>148</v>
      </c>
      <c r="F71" t="s">
        <v>149</v>
      </c>
      <c r="G71" t="str">
        <f>VLOOKUP(F71,Codes!$A$4:$B$91,2,FALSE)</f>
        <v>Molluscs</v>
      </c>
      <c r="H71">
        <f>VLOOKUP(F71,Codes!$E$4:$F$91,2,FALSE)</f>
        <v>10</v>
      </c>
      <c r="I71">
        <f>VLOOKUP(F71,Codes!$I$4:$J$91,2,FALSE)</f>
        <v>2</v>
      </c>
      <c r="L71" t="s">
        <v>17</v>
      </c>
      <c r="M71">
        <v>236.54</v>
      </c>
      <c r="N71">
        <v>7341538.7600743957</v>
      </c>
      <c r="O71">
        <v>0</v>
      </c>
      <c r="P71">
        <v>0</v>
      </c>
      <c r="Q71">
        <f t="shared" si="3"/>
        <v>0</v>
      </c>
      <c r="R71">
        <v>1</v>
      </c>
      <c r="S71">
        <v>1</v>
      </c>
      <c r="T71">
        <f t="shared" si="4"/>
        <v>2</v>
      </c>
      <c r="U71" t="s">
        <v>6</v>
      </c>
      <c r="V71" t="str">
        <f>VLOOKUP(U71,Codes!$M$4:$N$6,2,FALSE)</f>
        <v>Uncertain</v>
      </c>
      <c r="W71" t="s">
        <v>6</v>
      </c>
      <c r="X71" t="str">
        <f>VLOOKUP(W71,Codes!$Q$4:$R$45,2,FALSE)</f>
        <v>Uncertain</v>
      </c>
      <c r="Y71" t="str">
        <f t="shared" si="5"/>
        <v>Hand</v>
      </c>
      <c r="Z71" t="str">
        <f>VLOOKUP(A71,Codes!$AA$4:$AB$234,2,FALSE)</f>
        <v>Hand</v>
      </c>
      <c r="AA71" t="str">
        <f>VLOOKUP(A71,Codes!$U$4:$V$234,2,FALSE)</f>
        <v>None</v>
      </c>
    </row>
    <row r="72" spans="1:27" ht="15.75" customHeight="1" x14ac:dyDescent="0.2">
      <c r="A72" t="s">
        <v>152</v>
      </c>
      <c r="B72" t="str">
        <f>VLOOKUP(A72,Codes!$AJ$4:$AK$234,2,FALSE)</f>
        <v>Intertidal Clams - South Coast-Vancouver Island</v>
      </c>
      <c r="C72" t="str">
        <f>VLOOKUP(A72,Codes!$AF$4:$AG$234,2,FALSE)</f>
        <v>N/A</v>
      </c>
      <c r="D72" t="s">
        <v>6</v>
      </c>
      <c r="E72" t="s">
        <v>148</v>
      </c>
      <c r="F72" t="s">
        <v>149</v>
      </c>
      <c r="G72" t="str">
        <f>VLOOKUP(F72,Codes!$A$4:$B$91,2,FALSE)</f>
        <v>Molluscs</v>
      </c>
      <c r="H72">
        <f>VLOOKUP(F72,Codes!$E$4:$F$91,2,FALSE)</f>
        <v>10</v>
      </c>
      <c r="I72">
        <f>VLOOKUP(F72,Codes!$I$4:$J$91,2,FALSE)</f>
        <v>2</v>
      </c>
      <c r="L72" t="s">
        <v>17</v>
      </c>
      <c r="M72">
        <v>0</v>
      </c>
      <c r="N72">
        <v>0</v>
      </c>
      <c r="O72">
        <v>0</v>
      </c>
      <c r="P72">
        <v>0</v>
      </c>
      <c r="Q72">
        <f t="shared" si="3"/>
        <v>0</v>
      </c>
      <c r="R72">
        <v>0</v>
      </c>
      <c r="S72">
        <v>0</v>
      </c>
      <c r="T72">
        <f t="shared" si="4"/>
        <v>0</v>
      </c>
      <c r="U72" t="s">
        <v>6</v>
      </c>
      <c r="V72" t="str">
        <f>VLOOKUP(U72,Codes!$M$4:$N$6,2,FALSE)</f>
        <v>Uncertain</v>
      </c>
      <c r="W72" t="s">
        <v>6</v>
      </c>
      <c r="X72" t="str">
        <f>VLOOKUP(W72,Codes!$Q$4:$R$45,2,FALSE)</f>
        <v>Uncertain</v>
      </c>
      <c r="Y72" t="str">
        <f t="shared" si="5"/>
        <v>No Catch</v>
      </c>
      <c r="Z72" t="str">
        <f>VLOOKUP(A72,Codes!$AA$4:$AB$234,2,FALSE)</f>
        <v>Hand</v>
      </c>
      <c r="AA72" t="str">
        <f>VLOOKUP(A72,Codes!$U$4:$V$234,2,FALSE)</f>
        <v>None</v>
      </c>
    </row>
    <row r="73" spans="1:27" ht="15.75" customHeight="1" x14ac:dyDescent="0.2">
      <c r="A73" t="s">
        <v>153</v>
      </c>
      <c r="B73" t="str">
        <f>VLOOKUP(A73,Codes!$AJ$4:$AK$234,2,FALSE)</f>
        <v>N/A</v>
      </c>
      <c r="C73" t="str">
        <f>VLOOKUP(A73,Codes!$AF$4:$AG$234,2,FALSE)</f>
        <v>N/A</v>
      </c>
      <c r="D73" t="s">
        <v>6</v>
      </c>
      <c r="E73" t="s">
        <v>154</v>
      </c>
      <c r="F73" t="s">
        <v>155</v>
      </c>
      <c r="G73" t="str">
        <f>VLOOKUP(F73,Codes!$A$4:$B$91,2,FALSE)</f>
        <v>Crustacea</v>
      </c>
      <c r="H73">
        <f>VLOOKUP(F73,Codes!$E$4:$F$91,2,FALSE)</f>
        <v>10</v>
      </c>
      <c r="I73">
        <f>VLOOKUP(F73,Codes!$I$4:$J$91,2,FALSE)</f>
        <v>3.98</v>
      </c>
      <c r="L73" t="s">
        <v>11</v>
      </c>
      <c r="M73">
        <v>14</v>
      </c>
      <c r="N73">
        <v>19131.517509727626</v>
      </c>
      <c r="O73">
        <v>0</v>
      </c>
      <c r="P73">
        <v>0</v>
      </c>
      <c r="Q73">
        <f t="shared" si="3"/>
        <v>0</v>
      </c>
      <c r="R73">
        <v>0</v>
      </c>
      <c r="S73">
        <v>0</v>
      </c>
      <c r="T73">
        <f t="shared" si="4"/>
        <v>0</v>
      </c>
      <c r="U73" t="s">
        <v>4</v>
      </c>
      <c r="V73" t="str">
        <f>VLOOKUP(U73,Codes!$M$4:$N$6,2,FALSE)</f>
        <v>Full</v>
      </c>
      <c r="W73" t="s">
        <v>6</v>
      </c>
      <c r="X73" t="str">
        <f>VLOOKUP(W73,Codes!$Q$4:$R$45,2,FALSE)</f>
        <v>Uncertain</v>
      </c>
      <c r="Y73" t="str">
        <f t="shared" si="5"/>
        <v>Trap</v>
      </c>
      <c r="Z73" t="str">
        <f>VLOOKUP(A73,Codes!$AA$4:$AB$234,2,FALSE)</f>
        <v>Trap</v>
      </c>
      <c r="AA73" t="str">
        <f>VLOOKUP(A73,Codes!$U$4:$V$234,2,FALSE)</f>
        <v>None</v>
      </c>
    </row>
    <row r="74" spans="1:27" ht="15.75" customHeight="1" x14ac:dyDescent="0.2">
      <c r="A74" t="s">
        <v>157</v>
      </c>
      <c r="B74" t="str">
        <f>VLOOKUP(A74,Codes!$AJ$4:$AK$234,2,FALSE)</f>
        <v>Euphausiids</v>
      </c>
      <c r="C74" t="str">
        <f>VLOOKUP(A74,Codes!$AF$4:$AG$234,2,FALSE)</f>
        <v>N/A</v>
      </c>
      <c r="D74" t="s">
        <v>6</v>
      </c>
      <c r="E74" t="s">
        <v>158</v>
      </c>
      <c r="F74" t="s">
        <v>159</v>
      </c>
      <c r="G74" t="str">
        <f>VLOOKUP(F74,Codes!$A$4:$B$91,2,FALSE)</f>
        <v>Crustacea</v>
      </c>
      <c r="H74">
        <f>VLOOKUP(F74,Codes!$E$4:$F$91,2,FALSE)</f>
        <v>10</v>
      </c>
      <c r="I74">
        <f>VLOOKUP(F74,Codes!$I$4:$J$91,2,FALSE)</f>
        <v>2</v>
      </c>
      <c r="L74" t="s">
        <v>17</v>
      </c>
      <c r="M74">
        <v>128</v>
      </c>
      <c r="N74">
        <v>302545.45454545453</v>
      </c>
      <c r="O74">
        <v>0</v>
      </c>
      <c r="P74">
        <v>0</v>
      </c>
      <c r="Q74">
        <f t="shared" si="3"/>
        <v>0</v>
      </c>
      <c r="R74">
        <v>0</v>
      </c>
      <c r="S74">
        <v>0</v>
      </c>
      <c r="T74">
        <f t="shared" si="4"/>
        <v>0</v>
      </c>
      <c r="U74" t="s">
        <v>4</v>
      </c>
      <c r="V74" t="str">
        <f>VLOOKUP(U74,Codes!$M$4:$N$6,2,FALSE)</f>
        <v>Full</v>
      </c>
      <c r="W74" t="s">
        <v>6</v>
      </c>
      <c r="X74" t="str">
        <f>VLOOKUP(W74,Codes!$Q$4:$R$45,2,FALSE)</f>
        <v>Uncertain</v>
      </c>
      <c r="Y74" t="str">
        <f t="shared" si="5"/>
        <v>Midwater trawl</v>
      </c>
      <c r="Z74" t="str">
        <f>VLOOKUP(A74,Codes!$AA$4:$AB$234,2,FALSE)</f>
        <v>Midwater trawl</v>
      </c>
      <c r="AA74" t="str">
        <f>VLOOKUP(A74,Codes!$U$4:$V$234,2,FALSE)</f>
        <v>None</v>
      </c>
    </row>
    <row r="75" spans="1:27" ht="15.75" customHeight="1" x14ac:dyDescent="0.2">
      <c r="A75" t="s">
        <v>160</v>
      </c>
      <c r="B75" t="str">
        <f>VLOOKUP(A75,Codes!$AJ$4:$AK$234,2,FALSE)</f>
        <v>N/A</v>
      </c>
      <c r="C75" t="str">
        <f>VLOOKUP(A75,Codes!$AF$4:$AG$234,2,FALSE)</f>
        <v>LINGCODSOG</v>
      </c>
      <c r="D75" t="s">
        <v>8</v>
      </c>
      <c r="E75" t="s">
        <v>161</v>
      </c>
      <c r="F75" t="s">
        <v>162</v>
      </c>
      <c r="G75" t="str">
        <f>VLOOKUP(F75,Codes!$A$4:$B$91,2,FALSE)</f>
        <v>Scorpaeniformes</v>
      </c>
      <c r="H75">
        <f>VLOOKUP(F75,Codes!$E$4:$F$91,2,FALSE)</f>
        <v>63</v>
      </c>
      <c r="I75">
        <f>VLOOKUP(F75,Codes!$I$4:$J$91,2,FALSE)</f>
        <v>4.5</v>
      </c>
      <c r="L75" t="s">
        <v>17</v>
      </c>
      <c r="M75">
        <v>0</v>
      </c>
      <c r="N75">
        <v>0</v>
      </c>
      <c r="O75">
        <v>1</v>
      </c>
      <c r="P75">
        <v>0</v>
      </c>
      <c r="Q75">
        <f t="shared" si="3"/>
        <v>1</v>
      </c>
      <c r="R75">
        <v>1</v>
      </c>
      <c r="S75">
        <v>1</v>
      </c>
      <c r="T75">
        <f t="shared" si="4"/>
        <v>2</v>
      </c>
      <c r="U75" t="s">
        <v>4</v>
      </c>
      <c r="V75" t="str">
        <f>VLOOKUP(U75,Codes!$M$4:$N$6,2,FALSE)</f>
        <v>Full</v>
      </c>
      <c r="W75" t="s">
        <v>80</v>
      </c>
      <c r="X75" t="str">
        <f>VLOOKUP(W75,Codes!$Q$4:$R$45,2,FALSE)</f>
        <v>Full</v>
      </c>
      <c r="Y75" t="str">
        <f t="shared" si="5"/>
        <v>No Catch</v>
      </c>
      <c r="Z75" t="str">
        <f>VLOOKUP(A75,Codes!$AA$4:$AB$234,2,FALSE)</f>
        <v>Bycatch</v>
      </c>
      <c r="AA75" t="str">
        <f>VLOOKUP(A75,Codes!$U$4:$V$234,2,FALSE)</f>
        <v>None</v>
      </c>
    </row>
    <row r="76" spans="1:27" ht="15.75" customHeight="1" x14ac:dyDescent="0.2">
      <c r="A76" t="s">
        <v>163</v>
      </c>
      <c r="B76" t="str">
        <f>VLOOKUP(A76,Codes!$AJ$4:$AK$234,2,FALSE)</f>
        <v>Lobster - Inshore LFA 35-38</v>
      </c>
      <c r="C76" t="str">
        <f>VLOOKUP(A76,Codes!$AF$4:$AG$234,2,FALSE)</f>
        <v>LOBSTERLFA35-38</v>
      </c>
      <c r="D76" t="s">
        <v>12</v>
      </c>
      <c r="E76" t="s">
        <v>164</v>
      </c>
      <c r="F76" t="s">
        <v>165</v>
      </c>
      <c r="G76" t="str">
        <f>VLOOKUP(F76,Codes!$A$4:$B$91,2,FALSE)</f>
        <v>Crustacea</v>
      </c>
      <c r="H76">
        <f>VLOOKUP(F76,Codes!$E$4:$F$91,2,FALSE)</f>
        <v>46</v>
      </c>
      <c r="I76">
        <f>VLOOKUP(F76,Codes!$I$4:$J$91,2,FALSE)</f>
        <v>3.7</v>
      </c>
      <c r="L76" t="s">
        <v>11</v>
      </c>
      <c r="M76">
        <v>9320</v>
      </c>
      <c r="N76">
        <v>143191691.83098048</v>
      </c>
      <c r="O76">
        <v>0</v>
      </c>
      <c r="P76">
        <v>1</v>
      </c>
      <c r="Q76">
        <f t="shared" si="3"/>
        <v>1</v>
      </c>
      <c r="R76">
        <v>1</v>
      </c>
      <c r="S76">
        <v>1</v>
      </c>
      <c r="T76">
        <f t="shared" si="4"/>
        <v>2</v>
      </c>
      <c r="U76" t="s">
        <v>5</v>
      </c>
      <c r="V76" t="str">
        <f>VLOOKUP(U76,Codes!$M$4:$N$6,2,FALSE)</f>
        <v>Partial</v>
      </c>
      <c r="W76" t="s">
        <v>5</v>
      </c>
      <c r="X76" t="str">
        <f>VLOOKUP(W76,Codes!$Q$4:$R$45,2,FALSE)</f>
        <v>Partial</v>
      </c>
      <c r="Y76" t="str">
        <f t="shared" si="5"/>
        <v>Trap</v>
      </c>
      <c r="Z76" t="str">
        <f>VLOOKUP(A76,Codes!$AA$4:$AB$234,2,FALSE)</f>
        <v>Trap</v>
      </c>
      <c r="AA76" t="str">
        <f>VLOOKUP(A76,Codes!$U$4:$V$234,2,FALSE)</f>
        <v>Certified</v>
      </c>
    </row>
    <row r="77" spans="1:27" ht="15.75" customHeight="1" x14ac:dyDescent="0.2">
      <c r="A77" t="s">
        <v>167</v>
      </c>
      <c r="B77" t="str">
        <f>VLOOKUP(A77,Codes!$AJ$4:$AK$234,2,FALSE)</f>
        <v>Lobster - Inshore LFA 27-33</v>
      </c>
      <c r="C77" t="str">
        <f>VLOOKUP(A77,Codes!$AF$4:$AG$234,2,FALSE)</f>
        <v>LOBSTERLFA27-33</v>
      </c>
      <c r="D77" t="s">
        <v>12</v>
      </c>
      <c r="E77" t="s">
        <v>164</v>
      </c>
      <c r="F77" t="s">
        <v>165</v>
      </c>
      <c r="G77" t="str">
        <f>VLOOKUP(F77,Codes!$A$4:$B$91,2,FALSE)</f>
        <v>Crustacea</v>
      </c>
      <c r="H77">
        <f>VLOOKUP(F77,Codes!$E$4:$F$91,2,FALSE)</f>
        <v>46</v>
      </c>
      <c r="I77">
        <f>VLOOKUP(F77,Codes!$I$4:$J$91,2,FALSE)</f>
        <v>3.7</v>
      </c>
      <c r="L77" t="s">
        <v>11</v>
      </c>
      <c r="M77">
        <v>15717.5</v>
      </c>
      <c r="N77">
        <v>241482340.81045449</v>
      </c>
      <c r="O77">
        <v>0</v>
      </c>
      <c r="P77">
        <v>1</v>
      </c>
      <c r="Q77">
        <f t="shared" si="3"/>
        <v>1</v>
      </c>
      <c r="R77">
        <v>1</v>
      </c>
      <c r="S77">
        <v>1</v>
      </c>
      <c r="T77">
        <f t="shared" si="4"/>
        <v>2</v>
      </c>
      <c r="U77" t="s">
        <v>5</v>
      </c>
      <c r="V77" t="str">
        <f>VLOOKUP(U77,Codes!$M$4:$N$6,2,FALSE)</f>
        <v>Partial</v>
      </c>
      <c r="W77" t="s">
        <v>5</v>
      </c>
      <c r="X77" t="str">
        <f>VLOOKUP(W77,Codes!$Q$4:$R$45,2,FALSE)</f>
        <v>Partial</v>
      </c>
      <c r="Y77" t="str">
        <f t="shared" si="5"/>
        <v>Trap</v>
      </c>
      <c r="Z77" t="str">
        <f>VLOOKUP(A77,Codes!$AA$4:$AB$234,2,FALSE)</f>
        <v>Trap</v>
      </c>
      <c r="AA77" t="str">
        <f>VLOOKUP(A77,Codes!$U$4:$V$234,2,FALSE)</f>
        <v>Certified</v>
      </c>
    </row>
    <row r="78" spans="1:27" ht="15.75" customHeight="1" x14ac:dyDescent="0.2">
      <c r="A78" t="s">
        <v>168</v>
      </c>
      <c r="B78" t="str">
        <f>VLOOKUP(A78,Codes!$AJ$4:$AK$234,2,FALSE)</f>
        <v>Lobster - Inshore LFA 34</v>
      </c>
      <c r="C78" t="str">
        <f>VLOOKUP(A78,Codes!$AF$4:$AG$234,2,FALSE)</f>
        <v>LOBSTERLFA34</v>
      </c>
      <c r="D78" t="s">
        <v>12</v>
      </c>
      <c r="E78" t="s">
        <v>164</v>
      </c>
      <c r="F78" t="s">
        <v>165</v>
      </c>
      <c r="G78" t="str">
        <f>VLOOKUP(F78,Codes!$A$4:$B$91,2,FALSE)</f>
        <v>Crustacea</v>
      </c>
      <c r="H78">
        <f>VLOOKUP(F78,Codes!$E$4:$F$91,2,FALSE)</f>
        <v>46</v>
      </c>
      <c r="I78">
        <f>VLOOKUP(F78,Codes!$I$4:$J$91,2,FALSE)</f>
        <v>3.7</v>
      </c>
      <c r="L78" t="s">
        <v>11</v>
      </c>
      <c r="M78">
        <v>19000</v>
      </c>
      <c r="N78">
        <v>291914393.21766412</v>
      </c>
      <c r="O78">
        <v>0</v>
      </c>
      <c r="P78">
        <v>1</v>
      </c>
      <c r="Q78">
        <f t="shared" si="3"/>
        <v>1</v>
      </c>
      <c r="R78">
        <v>1</v>
      </c>
      <c r="S78">
        <v>1</v>
      </c>
      <c r="T78">
        <f t="shared" si="4"/>
        <v>2</v>
      </c>
      <c r="U78" t="s">
        <v>5</v>
      </c>
      <c r="V78" t="str">
        <f>VLOOKUP(U78,Codes!$M$4:$N$6,2,FALSE)</f>
        <v>Partial</v>
      </c>
      <c r="W78" t="s">
        <v>5</v>
      </c>
      <c r="X78" t="str">
        <f>VLOOKUP(W78,Codes!$Q$4:$R$45,2,FALSE)</f>
        <v>Partial</v>
      </c>
      <c r="Y78" t="str">
        <f t="shared" si="5"/>
        <v>Trap</v>
      </c>
      <c r="Z78" t="str">
        <f>VLOOKUP(A78,Codes!$AA$4:$AB$234,2,FALSE)</f>
        <v>Trap</v>
      </c>
      <c r="AA78" t="str">
        <f>VLOOKUP(A78,Codes!$U$4:$V$234,2,FALSE)</f>
        <v>Certified</v>
      </c>
    </row>
    <row r="79" spans="1:27" ht="15.75" customHeight="1" x14ac:dyDescent="0.2">
      <c r="A79" t="s">
        <v>169</v>
      </c>
      <c r="B79" t="str">
        <f>VLOOKUP(A79,Codes!$AJ$4:$AK$234,2,FALSE)</f>
        <v>Lobster - Areas 19-20-21 (Gaspé)</v>
      </c>
      <c r="C79" t="str">
        <f>VLOOKUP(A79,Codes!$AF$4:$AG$234,2,FALSE)</f>
        <v>LOBSTERLFA19-21</v>
      </c>
      <c r="D79" t="s">
        <v>12</v>
      </c>
      <c r="E79" t="s">
        <v>164</v>
      </c>
      <c r="F79" t="s">
        <v>165</v>
      </c>
      <c r="G79" t="str">
        <f>VLOOKUP(F79,Codes!$A$4:$B$91,2,FALSE)</f>
        <v>Crustacea</v>
      </c>
      <c r="H79">
        <f>VLOOKUP(F79,Codes!$E$4:$F$91,2,FALSE)</f>
        <v>46</v>
      </c>
      <c r="I79">
        <f>VLOOKUP(F79,Codes!$I$4:$J$91,2,FALSE)</f>
        <v>3.7</v>
      </c>
      <c r="L79" t="s">
        <v>56</v>
      </c>
      <c r="M79">
        <v>2315</v>
      </c>
      <c r="N79">
        <v>35567464.226257496</v>
      </c>
      <c r="O79">
        <v>0</v>
      </c>
      <c r="P79">
        <v>1</v>
      </c>
      <c r="Q79">
        <f t="shared" si="3"/>
        <v>1</v>
      </c>
      <c r="R79">
        <v>1</v>
      </c>
      <c r="S79">
        <v>1</v>
      </c>
      <c r="T79">
        <f t="shared" si="4"/>
        <v>2</v>
      </c>
      <c r="U79" t="s">
        <v>5</v>
      </c>
      <c r="V79" t="str">
        <f>VLOOKUP(U79,Codes!$M$4:$N$6,2,FALSE)</f>
        <v>Partial</v>
      </c>
      <c r="W79" t="s">
        <v>5</v>
      </c>
      <c r="X79" t="str">
        <f>VLOOKUP(W79,Codes!$Q$4:$R$45,2,FALSE)</f>
        <v>Partial</v>
      </c>
      <c r="Y79" t="str">
        <f t="shared" si="5"/>
        <v>Trap</v>
      </c>
      <c r="Z79" t="str">
        <f>VLOOKUP(A79,Codes!$AA$4:$AB$234,2,FALSE)</f>
        <v>Trap</v>
      </c>
      <c r="AA79" t="str">
        <f>VLOOKUP(A79,Codes!$U$4:$V$234,2,FALSE)</f>
        <v>Certified</v>
      </c>
    </row>
    <row r="80" spans="1:27" ht="15.75" customHeight="1" x14ac:dyDescent="0.2">
      <c r="A80" t="s">
        <v>171</v>
      </c>
      <c r="B80" t="str">
        <f>VLOOKUP(A80,Codes!$AJ$4:$AK$234,2,FALSE)</f>
        <v>Lobster - Zone 22 (MI)</v>
      </c>
      <c r="C80" t="str">
        <f>VLOOKUP(A80,Codes!$AF$4:$AG$234,2,FALSE)</f>
        <v>LOBSTERLFA22</v>
      </c>
      <c r="D80" t="s">
        <v>12</v>
      </c>
      <c r="E80" t="s">
        <v>164</v>
      </c>
      <c r="F80" t="s">
        <v>165</v>
      </c>
      <c r="G80" t="str">
        <f>VLOOKUP(F80,Codes!$A$4:$B$91,2,FALSE)</f>
        <v>Crustacea</v>
      </c>
      <c r="H80">
        <f>VLOOKUP(F80,Codes!$E$4:$F$91,2,FALSE)</f>
        <v>46</v>
      </c>
      <c r="I80">
        <f>VLOOKUP(F80,Codes!$I$4:$J$91,2,FALSE)</f>
        <v>3.7</v>
      </c>
      <c r="L80" t="s">
        <v>56</v>
      </c>
      <c r="M80">
        <v>4757</v>
      </c>
      <c r="N80">
        <v>73086145.71244359</v>
      </c>
      <c r="O80">
        <v>0</v>
      </c>
      <c r="P80">
        <v>1</v>
      </c>
      <c r="Q80">
        <f t="shared" si="3"/>
        <v>1</v>
      </c>
      <c r="R80">
        <v>1</v>
      </c>
      <c r="S80">
        <v>1</v>
      </c>
      <c r="T80">
        <f t="shared" si="4"/>
        <v>2</v>
      </c>
      <c r="U80" t="s">
        <v>5</v>
      </c>
      <c r="V80" t="str">
        <f>VLOOKUP(U80,Codes!$M$4:$N$6,2,FALSE)</f>
        <v>Partial</v>
      </c>
      <c r="W80" t="s">
        <v>6</v>
      </c>
      <c r="X80" t="str">
        <f>VLOOKUP(W80,Codes!$Q$4:$R$45,2,FALSE)</f>
        <v>Uncertain</v>
      </c>
      <c r="Y80" t="str">
        <f t="shared" si="5"/>
        <v>Trap</v>
      </c>
      <c r="Z80" t="str">
        <f>VLOOKUP(A80,Codes!$AA$4:$AB$234,2,FALSE)</f>
        <v>Trap</v>
      </c>
      <c r="AA80" t="str">
        <f>VLOOKUP(A80,Codes!$U$4:$V$234,2,FALSE)</f>
        <v>Certified</v>
      </c>
    </row>
    <row r="81" spans="1:27" ht="15.75" customHeight="1" x14ac:dyDescent="0.2">
      <c r="A81" t="s">
        <v>173</v>
      </c>
      <c r="B81" t="str">
        <f>VLOOKUP(A81,Codes!$AJ$4:$AK$234,2,FALSE)</f>
        <v>American Lobster - LFA 3-14c</v>
      </c>
      <c r="C81" t="str">
        <f>VLOOKUP(A81,Codes!$AF$4:$AG$234,2,FALSE)</f>
        <v>LOBSTERLFA3-14</v>
      </c>
      <c r="D81" t="s">
        <v>6</v>
      </c>
      <c r="E81" t="s">
        <v>164</v>
      </c>
      <c r="F81" t="s">
        <v>165</v>
      </c>
      <c r="G81" t="str">
        <f>VLOOKUP(F81,Codes!$A$4:$B$91,2,FALSE)</f>
        <v>Crustacea</v>
      </c>
      <c r="H81">
        <f>VLOOKUP(F81,Codes!$E$4:$F$91,2,FALSE)</f>
        <v>46</v>
      </c>
      <c r="I81">
        <f>VLOOKUP(F81,Codes!$I$4:$J$91,2,FALSE)</f>
        <v>3.7</v>
      </c>
      <c r="L81" t="s">
        <v>454</v>
      </c>
      <c r="M81">
        <v>50</v>
      </c>
      <c r="N81">
        <v>768195.77162543184</v>
      </c>
      <c r="O81">
        <v>0</v>
      </c>
      <c r="P81">
        <v>0</v>
      </c>
      <c r="Q81">
        <f t="shared" si="3"/>
        <v>0</v>
      </c>
      <c r="R81">
        <v>0</v>
      </c>
      <c r="S81">
        <v>0</v>
      </c>
      <c r="T81">
        <f t="shared" si="4"/>
        <v>0</v>
      </c>
      <c r="U81" t="s">
        <v>6</v>
      </c>
      <c r="V81" t="str">
        <f>VLOOKUP(U81,Codes!$M$4:$N$6,2,FALSE)</f>
        <v>Uncertain</v>
      </c>
      <c r="W81" t="s">
        <v>6</v>
      </c>
      <c r="X81" t="str">
        <f>VLOOKUP(W81,Codes!$Q$4:$R$45,2,FALSE)</f>
        <v>Uncertain</v>
      </c>
      <c r="Y81" t="str">
        <f t="shared" si="5"/>
        <v>Trap</v>
      </c>
      <c r="Z81" t="str">
        <f>VLOOKUP(A81,Codes!$AA$4:$AB$234,2,FALSE)</f>
        <v>Trap</v>
      </c>
      <c r="AA81" t="str">
        <f>VLOOKUP(A81,Codes!$U$4:$V$234,2,FALSE)</f>
        <v>None</v>
      </c>
    </row>
    <row r="82" spans="1:27" ht="15.75" customHeight="1" x14ac:dyDescent="0.2">
      <c r="A82" t="s">
        <v>175</v>
      </c>
      <c r="B82" t="str">
        <f>VLOOKUP(A82,Codes!$AJ$4:$AK$234,2,FALSE)</f>
        <v>American Lobster - LFA 3-14c</v>
      </c>
      <c r="C82" t="str">
        <f>VLOOKUP(A82,Codes!$AF$4:$AG$234,2,FALSE)</f>
        <v>LOBSTERLFA3-14</v>
      </c>
      <c r="D82" t="s">
        <v>6</v>
      </c>
      <c r="E82" t="s">
        <v>164</v>
      </c>
      <c r="F82" t="s">
        <v>165</v>
      </c>
      <c r="G82" t="str">
        <f>VLOOKUP(F82,Codes!$A$4:$B$91,2,FALSE)</f>
        <v>Crustacea</v>
      </c>
      <c r="H82">
        <f>VLOOKUP(F82,Codes!$E$4:$F$91,2,FALSE)</f>
        <v>46</v>
      </c>
      <c r="I82">
        <f>VLOOKUP(F82,Codes!$I$4:$J$91,2,FALSE)</f>
        <v>3.7</v>
      </c>
      <c r="L82" t="s">
        <v>454</v>
      </c>
      <c r="M82">
        <v>200</v>
      </c>
      <c r="N82">
        <v>3072783.0865017273</v>
      </c>
      <c r="O82">
        <v>0</v>
      </c>
      <c r="P82">
        <v>0</v>
      </c>
      <c r="Q82">
        <f t="shared" si="3"/>
        <v>0</v>
      </c>
      <c r="R82">
        <v>0</v>
      </c>
      <c r="S82">
        <v>0</v>
      </c>
      <c r="T82">
        <f t="shared" si="4"/>
        <v>0</v>
      </c>
      <c r="U82" t="s">
        <v>6</v>
      </c>
      <c r="V82" t="str">
        <f>VLOOKUP(U82,Codes!$M$4:$N$6,2,FALSE)</f>
        <v>Uncertain</v>
      </c>
      <c r="W82" t="s">
        <v>6</v>
      </c>
      <c r="X82" t="str">
        <f>VLOOKUP(W82,Codes!$Q$4:$R$45,2,FALSE)</f>
        <v>Uncertain</v>
      </c>
      <c r="Y82" t="str">
        <f t="shared" si="5"/>
        <v>Trap</v>
      </c>
      <c r="Z82" t="str">
        <f>VLOOKUP(A82,Codes!$AA$4:$AB$234,2,FALSE)</f>
        <v>Trap</v>
      </c>
      <c r="AA82" t="str">
        <f>VLOOKUP(A82,Codes!$U$4:$V$234,2,FALSE)</f>
        <v>None</v>
      </c>
    </row>
    <row r="83" spans="1:27" ht="15.75" customHeight="1" x14ac:dyDescent="0.2">
      <c r="A83" t="s">
        <v>176</v>
      </c>
      <c r="B83" t="str">
        <f>VLOOKUP(A83,Codes!$AJ$4:$AK$234,2,FALSE)</f>
        <v>American Lobster - LFA 3-14c</v>
      </c>
      <c r="C83" t="str">
        <f>VLOOKUP(A83,Codes!$AF$4:$AG$234,2,FALSE)</f>
        <v>LOBSTERLFA3-14</v>
      </c>
      <c r="D83" t="s">
        <v>6</v>
      </c>
      <c r="E83" t="s">
        <v>164</v>
      </c>
      <c r="F83" t="s">
        <v>165</v>
      </c>
      <c r="G83" t="str">
        <f>VLOOKUP(F83,Codes!$A$4:$B$91,2,FALSE)</f>
        <v>Crustacea</v>
      </c>
      <c r="H83">
        <f>VLOOKUP(F83,Codes!$E$4:$F$91,2,FALSE)</f>
        <v>46</v>
      </c>
      <c r="I83">
        <f>VLOOKUP(F83,Codes!$I$4:$J$91,2,FALSE)</f>
        <v>3.7</v>
      </c>
      <c r="L83" t="s">
        <v>454</v>
      </c>
      <c r="M83" s="8">
        <v>1700</v>
      </c>
      <c r="N83">
        <v>26118656.235264681</v>
      </c>
      <c r="O83">
        <v>0</v>
      </c>
      <c r="P83">
        <v>0</v>
      </c>
      <c r="Q83">
        <f t="shared" si="3"/>
        <v>0</v>
      </c>
      <c r="R83">
        <v>0</v>
      </c>
      <c r="S83">
        <v>0</v>
      </c>
      <c r="T83">
        <f t="shared" si="4"/>
        <v>0</v>
      </c>
      <c r="U83" t="s">
        <v>6</v>
      </c>
      <c r="V83" t="str">
        <f>VLOOKUP(U83,Codes!$M$4:$N$6,2,FALSE)</f>
        <v>Uncertain</v>
      </c>
      <c r="W83" t="s">
        <v>6</v>
      </c>
      <c r="X83" t="str">
        <f>VLOOKUP(W83,Codes!$Q$4:$R$45,2,FALSE)</f>
        <v>Uncertain</v>
      </c>
      <c r="Y83" t="str">
        <f t="shared" si="5"/>
        <v>Trap</v>
      </c>
      <c r="Z83" t="str">
        <f>VLOOKUP(A83,Codes!$AA$4:$AB$234,2,FALSE)</f>
        <v>Trap</v>
      </c>
      <c r="AA83" t="str">
        <f>VLOOKUP(A83,Codes!$U$4:$V$234,2,FALSE)</f>
        <v>None</v>
      </c>
    </row>
    <row r="84" spans="1:27" ht="15.75" customHeight="1" x14ac:dyDescent="0.2">
      <c r="A84" t="s">
        <v>177</v>
      </c>
      <c r="B84" t="str">
        <f>VLOOKUP(A84,Codes!$AJ$4:$AK$234,2,FALSE)</f>
        <v>American Lobster - LFA 3-14c</v>
      </c>
      <c r="C84" t="str">
        <f>VLOOKUP(A84,Codes!$AF$4:$AG$234,2,FALSE)</f>
        <v>LOBSTERLFA3-14</v>
      </c>
      <c r="D84" t="s">
        <v>6</v>
      </c>
      <c r="E84" t="s">
        <v>164</v>
      </c>
      <c r="F84" t="s">
        <v>165</v>
      </c>
      <c r="G84" t="str">
        <f>VLOOKUP(F84,Codes!$A$4:$B$91,2,FALSE)</f>
        <v>Crustacea</v>
      </c>
      <c r="H84">
        <f>VLOOKUP(F84,Codes!$E$4:$F$91,2,FALSE)</f>
        <v>46</v>
      </c>
      <c r="I84">
        <f>VLOOKUP(F84,Codes!$I$4:$J$91,2,FALSE)</f>
        <v>3.7</v>
      </c>
      <c r="L84" t="s">
        <v>454</v>
      </c>
      <c r="M84">
        <v>2400</v>
      </c>
      <c r="N84">
        <v>36873397.03802073</v>
      </c>
      <c r="O84">
        <v>0</v>
      </c>
      <c r="P84">
        <v>0</v>
      </c>
      <c r="Q84">
        <f t="shared" si="3"/>
        <v>0</v>
      </c>
      <c r="R84">
        <v>0</v>
      </c>
      <c r="S84">
        <v>0</v>
      </c>
      <c r="T84">
        <f t="shared" si="4"/>
        <v>0</v>
      </c>
      <c r="U84" t="s">
        <v>6</v>
      </c>
      <c r="V84" t="str">
        <f>VLOOKUP(U84,Codes!$M$4:$N$6,2,FALSE)</f>
        <v>Uncertain</v>
      </c>
      <c r="W84" t="s">
        <v>6</v>
      </c>
      <c r="X84" t="str">
        <f>VLOOKUP(W84,Codes!$Q$4:$R$45,2,FALSE)</f>
        <v>Uncertain</v>
      </c>
      <c r="Y84" t="str">
        <f t="shared" si="5"/>
        <v>Trap</v>
      </c>
      <c r="Z84" t="str">
        <f>VLOOKUP(A84,Codes!$AA$4:$AB$234,2,FALSE)</f>
        <v>Trap</v>
      </c>
      <c r="AA84" t="str">
        <f>VLOOKUP(A84,Codes!$U$4:$V$234,2,FALSE)</f>
        <v>None</v>
      </c>
    </row>
    <row r="85" spans="1:27" ht="15.75" customHeight="1" x14ac:dyDescent="0.2">
      <c r="A85" t="s">
        <v>178</v>
      </c>
      <c r="B85" t="str">
        <f>VLOOKUP(A85,Codes!$AJ$4:$AK$234,2,FALSE)</f>
        <v>Lobster - Offshore LFA 41</v>
      </c>
      <c r="C85" t="str">
        <f>VLOOKUP(A85,Codes!$AF$4:$AG$234,2,FALSE)</f>
        <v>LOBSTERLFA41</v>
      </c>
      <c r="D85" t="s">
        <v>12</v>
      </c>
      <c r="E85" t="s">
        <v>164</v>
      </c>
      <c r="F85" t="s">
        <v>165</v>
      </c>
      <c r="G85" t="str">
        <f>VLOOKUP(F85,Codes!$A$4:$B$91,2,FALSE)</f>
        <v>Crustacea</v>
      </c>
      <c r="H85">
        <f>VLOOKUP(F85,Codes!$E$4:$F$91,2,FALSE)</f>
        <v>46</v>
      </c>
      <c r="I85">
        <f>VLOOKUP(F85,Codes!$I$4:$J$91,2,FALSE)</f>
        <v>3.7</v>
      </c>
      <c r="L85" t="s">
        <v>11</v>
      </c>
      <c r="M85">
        <v>625</v>
      </c>
      <c r="N85">
        <v>9602447.1453178972</v>
      </c>
      <c r="O85">
        <v>0</v>
      </c>
      <c r="P85">
        <v>1</v>
      </c>
      <c r="Q85">
        <f t="shared" si="3"/>
        <v>1</v>
      </c>
      <c r="R85">
        <v>1</v>
      </c>
      <c r="S85">
        <v>1</v>
      </c>
      <c r="T85">
        <f t="shared" si="4"/>
        <v>2</v>
      </c>
      <c r="U85" t="s">
        <v>4</v>
      </c>
      <c r="V85" t="str">
        <f>VLOOKUP(U85,Codes!$M$4:$N$6,2,FALSE)</f>
        <v>Full</v>
      </c>
      <c r="W85" t="s">
        <v>5</v>
      </c>
      <c r="X85" t="str">
        <f>VLOOKUP(W85,Codes!$Q$4:$R$45,2,FALSE)</f>
        <v>Partial</v>
      </c>
      <c r="Y85" t="str">
        <f t="shared" si="5"/>
        <v>Trap</v>
      </c>
      <c r="Z85" t="str">
        <f>VLOOKUP(A85,Codes!$AA$4:$AB$234,2,FALSE)</f>
        <v>Trap</v>
      </c>
      <c r="AA85" t="str">
        <f>VLOOKUP(A85,Codes!$U$4:$V$234,2,FALSE)</f>
        <v>Withdrawn</v>
      </c>
    </row>
    <row r="86" spans="1:27" ht="15.75" customHeight="1" x14ac:dyDescent="0.2">
      <c r="A86" t="s">
        <v>179</v>
      </c>
      <c r="B86" t="str">
        <f>VLOOKUP(A86,Codes!$AJ$4:$AK$234,2,FALSE)</f>
        <v>N/A</v>
      </c>
      <c r="C86" t="str">
        <f>VLOOKUP(A86,Codes!$AF$4:$AG$234,2,FALSE)</f>
        <v>LOBSTERLFA15-18</v>
      </c>
      <c r="D86" t="s">
        <v>6</v>
      </c>
      <c r="E86" t="s">
        <v>164</v>
      </c>
      <c r="F86" t="s">
        <v>165</v>
      </c>
      <c r="G86" t="str">
        <f>VLOOKUP(F86,Codes!$A$4:$B$91,2,FALSE)</f>
        <v>Crustacea</v>
      </c>
      <c r="H86">
        <f>VLOOKUP(F86,Codes!$E$4:$F$91,2,FALSE)</f>
        <v>46</v>
      </c>
      <c r="I86">
        <f>VLOOKUP(F86,Codes!$I$4:$J$91,2,FALSE)</f>
        <v>3.7</v>
      </c>
      <c r="L86" t="s">
        <v>56</v>
      </c>
      <c r="M86">
        <v>1064</v>
      </c>
      <c r="N86">
        <v>16347206.020189188</v>
      </c>
      <c r="O86">
        <v>0</v>
      </c>
      <c r="P86">
        <v>0</v>
      </c>
      <c r="Q86">
        <f t="shared" si="3"/>
        <v>0</v>
      </c>
      <c r="R86">
        <v>0</v>
      </c>
      <c r="S86">
        <v>0</v>
      </c>
      <c r="T86">
        <f t="shared" si="4"/>
        <v>0</v>
      </c>
      <c r="U86" t="s">
        <v>5</v>
      </c>
      <c r="V86" t="str">
        <f>VLOOKUP(U86,Codes!$M$4:$N$6,2,FALSE)</f>
        <v>Partial</v>
      </c>
      <c r="W86" t="s">
        <v>5</v>
      </c>
      <c r="X86" t="str">
        <f>VLOOKUP(W86,Codes!$Q$4:$R$45,2,FALSE)</f>
        <v>Partial</v>
      </c>
      <c r="Y86" t="str">
        <f t="shared" si="5"/>
        <v>Trap</v>
      </c>
      <c r="Z86" t="str">
        <f>VLOOKUP(A86,Codes!$AA$4:$AB$234,2,FALSE)</f>
        <v>Trap</v>
      </c>
      <c r="AA86" t="str">
        <f>VLOOKUP(A86,Codes!$U$4:$V$234,2,FALSE)</f>
        <v>None</v>
      </c>
    </row>
    <row r="87" spans="1:27" ht="15.75" customHeight="1" x14ac:dyDescent="0.2">
      <c r="A87" t="s">
        <v>180</v>
      </c>
      <c r="B87" t="str">
        <f>VLOOKUP(A87,Codes!$AJ$4:$AK$234,2,FALSE)</f>
        <v>Lobster - Southern Gulf (LFA 23, 24, 25, 26A, 26B)</v>
      </c>
      <c r="C87" t="str">
        <f>VLOOKUP(A87,Codes!$AF$4:$AG$234,2,FALSE)</f>
        <v>LOBSTERLFA23-26AB</v>
      </c>
      <c r="D87" t="s">
        <v>12</v>
      </c>
      <c r="E87" t="s">
        <v>164</v>
      </c>
      <c r="F87" t="s">
        <v>165</v>
      </c>
      <c r="G87" t="str">
        <f>VLOOKUP(F87,Codes!$A$4:$B$91,2,FALSE)</f>
        <v>Crustacea</v>
      </c>
      <c r="H87">
        <f>VLOOKUP(F87,Codes!$E$4:$F$91,2,FALSE)</f>
        <v>46</v>
      </c>
      <c r="I87">
        <f>VLOOKUP(F87,Codes!$I$4:$J$91,2,FALSE)</f>
        <v>3.7</v>
      </c>
      <c r="L87" t="s">
        <v>25</v>
      </c>
      <c r="M87">
        <v>32524</v>
      </c>
      <c r="N87">
        <v>499695985.5269109</v>
      </c>
      <c r="O87">
        <v>0</v>
      </c>
      <c r="P87">
        <v>1</v>
      </c>
      <c r="Q87">
        <f t="shared" si="3"/>
        <v>1</v>
      </c>
      <c r="R87">
        <v>1</v>
      </c>
      <c r="S87">
        <v>1</v>
      </c>
      <c r="T87">
        <f t="shared" si="4"/>
        <v>2</v>
      </c>
      <c r="U87" t="s">
        <v>6</v>
      </c>
      <c r="V87" t="str">
        <f>VLOOKUP(U87,Codes!$M$4:$N$6,2,FALSE)</f>
        <v>Uncertain</v>
      </c>
      <c r="W87" t="s">
        <v>6</v>
      </c>
      <c r="X87" t="str">
        <f>VLOOKUP(W87,Codes!$Q$4:$R$45,2,FALSE)</f>
        <v>Uncertain</v>
      </c>
      <c r="Y87" t="str">
        <f t="shared" si="5"/>
        <v>Trap</v>
      </c>
      <c r="Z87" t="str">
        <f>VLOOKUP(A87,Codes!$AA$4:$AB$234,2,FALSE)</f>
        <v>Trap</v>
      </c>
      <c r="AA87" t="str">
        <f>VLOOKUP(A87,Codes!$U$4:$V$234,2,FALSE)</f>
        <v>Certified</v>
      </c>
    </row>
    <row r="88" spans="1:27" ht="15.75" customHeight="1" x14ac:dyDescent="0.2">
      <c r="A88" t="s">
        <v>181</v>
      </c>
      <c r="B88" t="str">
        <f>VLOOKUP(A88,Codes!$AJ$4:$AK$234,2,FALSE)</f>
        <v>N/A</v>
      </c>
      <c r="C88" t="str">
        <f>VLOOKUP(A88,Codes!$AF$4:$AG$234,2,FALSE)</f>
        <v>LNOSESKA5CDE</v>
      </c>
      <c r="D88" t="s">
        <v>6</v>
      </c>
      <c r="E88" t="s">
        <v>182</v>
      </c>
      <c r="F88" t="s">
        <v>183</v>
      </c>
      <c r="G88" t="str">
        <f>VLOOKUP(F88,Codes!$A$4:$B$91,2,FALSE)</f>
        <v>Elasmobranchii</v>
      </c>
      <c r="H88">
        <f>VLOOKUP(F88,Codes!$E$4:$F$91,2,FALSE)</f>
        <v>78</v>
      </c>
      <c r="I88">
        <f>VLOOKUP(F88,Codes!$I$4:$J$91,2,FALSE)</f>
        <v>4.5</v>
      </c>
      <c r="L88" t="s">
        <v>17</v>
      </c>
      <c r="M88">
        <v>62.93</v>
      </c>
      <c r="N88">
        <v>45200.495356037158</v>
      </c>
      <c r="O88">
        <v>0</v>
      </c>
      <c r="P88">
        <v>0</v>
      </c>
      <c r="Q88">
        <f t="shared" si="3"/>
        <v>0</v>
      </c>
      <c r="R88">
        <v>0</v>
      </c>
      <c r="S88">
        <v>0</v>
      </c>
      <c r="T88">
        <f t="shared" si="4"/>
        <v>0</v>
      </c>
      <c r="U88" t="s">
        <v>4</v>
      </c>
      <c r="V88" t="str">
        <f>VLOOKUP(U88,Codes!$M$4:$N$6,2,FALSE)</f>
        <v>Full</v>
      </c>
      <c r="W88" t="s">
        <v>80</v>
      </c>
      <c r="X88" t="str">
        <f>VLOOKUP(W88,Codes!$Q$4:$R$45,2,FALSE)</f>
        <v>Full</v>
      </c>
      <c r="Y88" t="str">
        <f t="shared" si="5"/>
        <v>Bycatch</v>
      </c>
      <c r="Z88" t="str">
        <f>VLOOKUP(A88,Codes!$AA$4:$AB$234,2,FALSE)</f>
        <v>Bycatch</v>
      </c>
      <c r="AA88" t="str">
        <f>VLOOKUP(A88,Codes!$U$4:$V$234,2,FALSE)</f>
        <v>None</v>
      </c>
    </row>
    <row r="89" spans="1:27" ht="15.75" customHeight="1" x14ac:dyDescent="0.2">
      <c r="A89" t="s">
        <v>184</v>
      </c>
      <c r="B89" t="str">
        <f>VLOOKUP(A89,Codes!$AJ$4:$AK$234,2,FALSE)</f>
        <v>N/A</v>
      </c>
      <c r="C89" t="str">
        <f>VLOOKUP(A89,Codes!$AF$4:$AG$234,2,FALSE)</f>
        <v>LNOSESKA5AB</v>
      </c>
      <c r="D89" t="s">
        <v>6</v>
      </c>
      <c r="E89" t="s">
        <v>182</v>
      </c>
      <c r="F89" t="s">
        <v>183</v>
      </c>
      <c r="G89" t="str">
        <f>VLOOKUP(F89,Codes!$A$4:$B$91,2,FALSE)</f>
        <v>Elasmobranchii</v>
      </c>
      <c r="H89">
        <f>VLOOKUP(F89,Codes!$E$4:$F$91,2,FALSE)</f>
        <v>78</v>
      </c>
      <c r="I89">
        <f>VLOOKUP(F89,Codes!$I$4:$J$91,2,FALSE)</f>
        <v>4.5</v>
      </c>
      <c r="L89" t="s">
        <v>17</v>
      </c>
      <c r="M89">
        <v>107.76</v>
      </c>
      <c r="N89">
        <v>77400.371517027874</v>
      </c>
      <c r="O89">
        <v>0</v>
      </c>
      <c r="P89">
        <v>0</v>
      </c>
      <c r="Q89">
        <f t="shared" si="3"/>
        <v>0</v>
      </c>
      <c r="R89">
        <v>0</v>
      </c>
      <c r="S89">
        <v>0</v>
      </c>
      <c r="T89">
        <f t="shared" si="4"/>
        <v>0</v>
      </c>
      <c r="U89" t="s">
        <v>4</v>
      </c>
      <c r="V89" t="str">
        <f>VLOOKUP(U89,Codes!$M$4:$N$6,2,FALSE)</f>
        <v>Full</v>
      </c>
      <c r="W89" t="s">
        <v>80</v>
      </c>
      <c r="X89" t="str">
        <f>VLOOKUP(W89,Codes!$Q$4:$R$45,2,FALSE)</f>
        <v>Full</v>
      </c>
      <c r="Y89" t="str">
        <f t="shared" si="5"/>
        <v>Bycatch</v>
      </c>
      <c r="Z89" t="str">
        <f>VLOOKUP(A89,Codes!$AA$4:$AB$234,2,FALSE)</f>
        <v>Bycatch</v>
      </c>
      <c r="AA89" t="str">
        <f>VLOOKUP(A89,Codes!$U$4:$V$234,2,FALSE)</f>
        <v>None</v>
      </c>
    </row>
    <row r="90" spans="1:27" ht="15.75" customHeight="1" x14ac:dyDescent="0.2">
      <c r="A90" t="s">
        <v>185</v>
      </c>
      <c r="B90" t="str">
        <f>VLOOKUP(A90,Codes!$AJ$4:$AK$234,2,FALSE)</f>
        <v>N/A</v>
      </c>
      <c r="C90" t="str">
        <f>VLOOKUP(A90,Codes!$AF$4:$AG$234,2,FALSE)</f>
        <v>LNOSESKA4B</v>
      </c>
      <c r="D90" t="s">
        <v>6</v>
      </c>
      <c r="E90" t="s">
        <v>182</v>
      </c>
      <c r="F90" t="s">
        <v>183</v>
      </c>
      <c r="G90" t="str">
        <f>VLOOKUP(F90,Codes!$A$4:$B$91,2,FALSE)</f>
        <v>Elasmobranchii</v>
      </c>
      <c r="H90">
        <f>VLOOKUP(F90,Codes!$E$4:$F$91,2,FALSE)</f>
        <v>78</v>
      </c>
      <c r="I90">
        <f>VLOOKUP(F90,Codes!$I$4:$J$91,2,FALSE)</f>
        <v>4.5</v>
      </c>
      <c r="L90" t="s">
        <v>17</v>
      </c>
      <c r="M90">
        <v>0.39</v>
      </c>
      <c r="N90">
        <v>280.12383900928796</v>
      </c>
      <c r="O90">
        <v>0</v>
      </c>
      <c r="P90">
        <v>0</v>
      </c>
      <c r="Q90">
        <f t="shared" si="3"/>
        <v>0</v>
      </c>
      <c r="R90">
        <v>0</v>
      </c>
      <c r="S90">
        <v>0</v>
      </c>
      <c r="T90">
        <f t="shared" si="4"/>
        <v>0</v>
      </c>
      <c r="U90" t="s">
        <v>4</v>
      </c>
      <c r="V90" t="str">
        <f>VLOOKUP(U90,Codes!$M$4:$N$6,2,FALSE)</f>
        <v>Full</v>
      </c>
      <c r="W90" t="s">
        <v>80</v>
      </c>
      <c r="X90" t="str">
        <f>VLOOKUP(W90,Codes!$Q$4:$R$45,2,FALSE)</f>
        <v>Full</v>
      </c>
      <c r="Y90" t="str">
        <f t="shared" si="5"/>
        <v>Bycatch</v>
      </c>
      <c r="Z90" t="str">
        <f>VLOOKUP(A90,Codes!$AA$4:$AB$234,2,FALSE)</f>
        <v>Bycatch</v>
      </c>
      <c r="AA90" t="str">
        <f>VLOOKUP(A90,Codes!$U$4:$V$234,2,FALSE)</f>
        <v>None</v>
      </c>
    </row>
    <row r="91" spans="1:27" ht="15.75" customHeight="1" x14ac:dyDescent="0.2">
      <c r="A91" t="s">
        <v>186</v>
      </c>
      <c r="B91" t="str">
        <f>VLOOKUP(A91,Codes!$AJ$4:$AK$234,2,FALSE)</f>
        <v>N/A</v>
      </c>
      <c r="C91" t="str">
        <f>VLOOKUP(A91,Codes!$AF$4:$AG$234,2,FALSE)</f>
        <v>LNOSESKA3CD</v>
      </c>
      <c r="D91" t="s">
        <v>6</v>
      </c>
      <c r="E91" t="s">
        <v>182</v>
      </c>
      <c r="F91" t="s">
        <v>183</v>
      </c>
      <c r="G91" t="str">
        <f>VLOOKUP(F91,Codes!$A$4:$B$91,2,FALSE)</f>
        <v>Elasmobranchii</v>
      </c>
      <c r="H91">
        <f>VLOOKUP(F91,Codes!$E$4:$F$91,2,FALSE)</f>
        <v>78</v>
      </c>
      <c r="I91">
        <f>VLOOKUP(F91,Codes!$I$4:$J$91,2,FALSE)</f>
        <v>4.5</v>
      </c>
      <c r="L91" t="s">
        <v>17</v>
      </c>
      <c r="M91">
        <v>272.45</v>
      </c>
      <c r="N91">
        <v>195691.64086687306</v>
      </c>
      <c r="O91">
        <v>0</v>
      </c>
      <c r="P91">
        <v>0</v>
      </c>
      <c r="Q91">
        <f t="shared" si="3"/>
        <v>0</v>
      </c>
      <c r="R91">
        <v>0</v>
      </c>
      <c r="S91">
        <v>0</v>
      </c>
      <c r="T91">
        <f t="shared" si="4"/>
        <v>0</v>
      </c>
      <c r="U91" t="s">
        <v>4</v>
      </c>
      <c r="V91" t="str">
        <f>VLOOKUP(U91,Codes!$M$4:$N$6,2,FALSE)</f>
        <v>Full</v>
      </c>
      <c r="W91" t="s">
        <v>80</v>
      </c>
      <c r="X91" t="str">
        <f>VLOOKUP(W91,Codes!$Q$4:$R$45,2,FALSE)</f>
        <v>Full</v>
      </c>
      <c r="Y91" t="str">
        <f t="shared" si="5"/>
        <v>Bycatch</v>
      </c>
      <c r="Z91" t="str">
        <f>VLOOKUP(A91,Codes!$AA$4:$AB$234,2,FALSE)</f>
        <v>Bycatch</v>
      </c>
      <c r="AA91" t="str">
        <f>VLOOKUP(A91,Codes!$U$4:$V$234,2,FALSE)</f>
        <v>None</v>
      </c>
    </row>
    <row r="92" spans="1:27" ht="15.75" customHeight="1" x14ac:dyDescent="0.2">
      <c r="A92" t="s">
        <v>187</v>
      </c>
      <c r="B92" t="str">
        <f>VLOOKUP(A92,Codes!$AJ$4:$AK$234,2,FALSE)</f>
        <v>Longspine Thornyhead</v>
      </c>
      <c r="C92" t="str">
        <f>VLOOKUP(A92,Codes!$AF$4:$AG$234,2,FALSE)</f>
        <v>LSTHORNHPCOAST</v>
      </c>
      <c r="D92" t="s">
        <v>12</v>
      </c>
      <c r="E92" t="s">
        <v>188</v>
      </c>
      <c r="F92" t="s">
        <v>189</v>
      </c>
      <c r="G92" t="str">
        <f>VLOOKUP(F92,Codes!$A$4:$B$91,2,FALSE)</f>
        <v>Scorpaeniformes</v>
      </c>
      <c r="H92">
        <f>VLOOKUP(F92,Codes!$E$4:$F$91,2,FALSE)</f>
        <v>66</v>
      </c>
      <c r="I92">
        <f>VLOOKUP(F92,Codes!$I$4:$J$91,2,FALSE)</f>
        <v>3.3</v>
      </c>
      <c r="L92" t="s">
        <v>17</v>
      </c>
      <c r="M92">
        <v>20</v>
      </c>
      <c r="N92">
        <v>25357.051117390187</v>
      </c>
      <c r="O92">
        <v>1</v>
      </c>
      <c r="P92">
        <v>1</v>
      </c>
      <c r="Q92">
        <f t="shared" si="3"/>
        <v>1</v>
      </c>
      <c r="R92">
        <v>1</v>
      </c>
      <c r="S92">
        <v>1</v>
      </c>
      <c r="T92">
        <f t="shared" si="4"/>
        <v>2</v>
      </c>
      <c r="U92" t="s">
        <v>4</v>
      </c>
      <c r="V92" t="str">
        <f>VLOOKUP(U92,Codes!$M$4:$N$6,2,FALSE)</f>
        <v>Full</v>
      </c>
      <c r="W92" t="s">
        <v>80</v>
      </c>
      <c r="X92" t="str">
        <f>VLOOKUP(W92,Codes!$Q$4:$R$45,2,FALSE)</f>
        <v>Full</v>
      </c>
      <c r="Y92" t="str">
        <f t="shared" si="5"/>
        <v>Bottom trawl</v>
      </c>
      <c r="Z92" t="str">
        <f>VLOOKUP(A92,Codes!$AA$4:$AB$234,2,FALSE)</f>
        <v>Bottom trawl</v>
      </c>
      <c r="AA92" t="str">
        <f>VLOOKUP(A92,Codes!$U$4:$V$234,2,FALSE)</f>
        <v>None</v>
      </c>
    </row>
    <row r="93" spans="1:27" ht="15.75" customHeight="1" x14ac:dyDescent="0.2">
      <c r="A93" t="s">
        <v>190</v>
      </c>
      <c r="B93" t="str">
        <f>VLOOKUP(A93,Codes!$AJ$4:$AK$234,2,FALSE)</f>
        <v>N/A</v>
      </c>
      <c r="C93" t="str">
        <f>VLOOKUP(A93,Codes!$AF$4:$AG$234,2,FALSE)</f>
        <v>LUMP3Pn4RS</v>
      </c>
      <c r="D93" t="s">
        <v>6</v>
      </c>
      <c r="E93" t="s">
        <v>191</v>
      </c>
      <c r="F93" t="s">
        <v>192</v>
      </c>
      <c r="G93" t="str">
        <f>VLOOKUP(F93,Codes!$A$4:$B$91,2,FALSE)</f>
        <v>Scorpaeniformes</v>
      </c>
      <c r="H93">
        <f>VLOOKUP(F93,Codes!$E$4:$F$91,2,FALSE)</f>
        <v>47</v>
      </c>
      <c r="I93">
        <f>VLOOKUP(F93,Codes!$I$4:$J$91,2,FALSE)</f>
        <v>3.9</v>
      </c>
      <c r="L93" t="s">
        <v>56</v>
      </c>
      <c r="M93">
        <v>28</v>
      </c>
      <c r="N93">
        <v>126000</v>
      </c>
      <c r="O93">
        <v>0</v>
      </c>
      <c r="P93">
        <v>0</v>
      </c>
      <c r="Q93">
        <f t="shared" si="3"/>
        <v>0</v>
      </c>
      <c r="R93">
        <v>0</v>
      </c>
      <c r="S93">
        <v>0</v>
      </c>
      <c r="T93">
        <f t="shared" si="4"/>
        <v>0</v>
      </c>
      <c r="U93" t="s">
        <v>4</v>
      </c>
      <c r="V93" t="str">
        <f>VLOOKUP(U93,Codes!$M$4:$N$6,2,FALSE)</f>
        <v>Full</v>
      </c>
      <c r="W93" t="s">
        <v>93</v>
      </c>
      <c r="X93" t="str">
        <f>VLOOKUP(W93,Codes!$Q$4:$R$45,2,FALSE)</f>
        <v>Partial</v>
      </c>
      <c r="Y93" t="str">
        <f t="shared" si="5"/>
        <v>Bycatch</v>
      </c>
      <c r="Z93" t="str">
        <f>VLOOKUP(A93,Codes!$AA$4:$AB$234,2,FALSE)</f>
        <v>Bycatch</v>
      </c>
      <c r="AA93" t="str">
        <f>VLOOKUP(A93,Codes!$U$4:$V$234,2,FALSE)</f>
        <v>None</v>
      </c>
    </row>
    <row r="94" spans="1:27" ht="15.75" customHeight="1" x14ac:dyDescent="0.2">
      <c r="A94" t="s">
        <v>193</v>
      </c>
      <c r="B94" t="str">
        <f>VLOOKUP(A94,Codes!$AJ$4:$AK$234,2,FALSE)</f>
        <v>N/A</v>
      </c>
      <c r="C94" t="str">
        <f>VLOOKUP(A94,Codes!$AF$4:$AG$234,2,FALSE)</f>
        <v>N/A</v>
      </c>
      <c r="D94" t="s">
        <v>6</v>
      </c>
      <c r="E94" t="s">
        <v>191</v>
      </c>
      <c r="F94" t="s">
        <v>194</v>
      </c>
      <c r="G94" t="str">
        <f>VLOOKUP(F94,Codes!$A$4:$B$91,2,FALSE)</f>
        <v>Scorpaeniformes</v>
      </c>
      <c r="H94">
        <f>VLOOKUP(F94,Codes!$E$4:$F$91,2,FALSE)</f>
        <v>47</v>
      </c>
      <c r="I94">
        <f>VLOOKUP(F94,Codes!$I$4:$J$91,2,FALSE)</f>
        <v>3.9</v>
      </c>
      <c r="L94" t="s">
        <v>454</v>
      </c>
      <c r="M94">
        <v>0</v>
      </c>
      <c r="N94">
        <v>0</v>
      </c>
      <c r="O94">
        <v>0</v>
      </c>
      <c r="P94">
        <v>0</v>
      </c>
      <c r="Q94">
        <f t="shared" si="3"/>
        <v>0</v>
      </c>
      <c r="R94">
        <v>0</v>
      </c>
      <c r="S94">
        <v>0</v>
      </c>
      <c r="T94">
        <f t="shared" si="4"/>
        <v>0</v>
      </c>
      <c r="U94" t="s">
        <v>6</v>
      </c>
      <c r="V94" t="str">
        <f>VLOOKUP(U94,Codes!$M$4:$N$6,2,FALSE)</f>
        <v>Uncertain</v>
      </c>
      <c r="W94" t="s">
        <v>6</v>
      </c>
      <c r="X94" t="str">
        <f>VLOOKUP(W94,Codes!$Q$4:$R$45,2,FALSE)</f>
        <v>Uncertain</v>
      </c>
      <c r="Y94" t="str">
        <f t="shared" si="5"/>
        <v>No Catch</v>
      </c>
      <c r="Z94" t="str">
        <f>VLOOKUP(A94,Codes!$AA$4:$AB$234,2,FALSE)</f>
        <v>Gillnet</v>
      </c>
      <c r="AA94" t="str">
        <f>VLOOKUP(A94,Codes!$U$4:$V$234,2,FALSE)</f>
        <v>None</v>
      </c>
    </row>
    <row r="95" spans="1:27" ht="15.75" customHeight="1" x14ac:dyDescent="0.2">
      <c r="A95" t="s">
        <v>195</v>
      </c>
      <c r="B95" t="str">
        <f>VLOOKUP(A95,Codes!$AJ$4:$AK$234,2,FALSE)</f>
        <v>N/A</v>
      </c>
      <c r="C95" t="str">
        <f>VLOOKUP(A95,Codes!$AF$4:$AG$234,2,FALSE)</f>
        <v>N/A</v>
      </c>
      <c r="D95" t="s">
        <v>6</v>
      </c>
      <c r="E95" t="s">
        <v>191</v>
      </c>
      <c r="F95" t="s">
        <v>194</v>
      </c>
      <c r="G95" t="str">
        <f>VLOOKUP(F95,Codes!$A$4:$B$91,2,FALSE)</f>
        <v>Scorpaeniformes</v>
      </c>
      <c r="H95">
        <f>VLOOKUP(F95,Codes!$E$4:$F$91,2,FALSE)</f>
        <v>47</v>
      </c>
      <c r="I95">
        <f>VLOOKUP(F95,Codes!$I$4:$J$91,2,FALSE)</f>
        <v>3.9</v>
      </c>
      <c r="L95" t="s">
        <v>454</v>
      </c>
      <c r="M95">
        <v>2000</v>
      </c>
      <c r="N95">
        <v>9000000</v>
      </c>
      <c r="O95">
        <v>0</v>
      </c>
      <c r="P95">
        <v>0</v>
      </c>
      <c r="Q95">
        <f t="shared" si="3"/>
        <v>0</v>
      </c>
      <c r="R95">
        <v>0</v>
      </c>
      <c r="S95">
        <v>0</v>
      </c>
      <c r="T95">
        <f t="shared" si="4"/>
        <v>0</v>
      </c>
      <c r="U95" t="s">
        <v>5</v>
      </c>
      <c r="V95" t="str">
        <f>VLOOKUP(U95,Codes!$M$4:$N$6,2,FALSE)</f>
        <v>Partial</v>
      </c>
      <c r="W95" t="s">
        <v>5</v>
      </c>
      <c r="X95" t="str">
        <f>VLOOKUP(W95,Codes!$Q$4:$R$45,2,FALSE)</f>
        <v>Partial</v>
      </c>
      <c r="Y95" t="str">
        <f t="shared" si="5"/>
        <v>Gillnet</v>
      </c>
      <c r="Z95" t="str">
        <f>VLOOKUP(A95,Codes!$AA$4:$AB$234,2,FALSE)</f>
        <v>Gillnet</v>
      </c>
      <c r="AA95" t="str">
        <f>VLOOKUP(A95,Codes!$U$4:$V$234,2,FALSE)</f>
        <v>None</v>
      </c>
    </row>
    <row r="96" spans="1:27" ht="15.75" customHeight="1" x14ac:dyDescent="0.2">
      <c r="A96" t="s">
        <v>196</v>
      </c>
      <c r="B96" t="str">
        <f>VLOOKUP(A96,Codes!$AJ$4:$AK$234,2,FALSE)</f>
        <v>N/A</v>
      </c>
      <c r="C96" t="str">
        <f>VLOOKUP(A96,Codes!$AF$4:$AG$234,2,FALSE)</f>
        <v>MONK3LNOPs</v>
      </c>
      <c r="D96" t="s">
        <v>8</v>
      </c>
      <c r="E96" t="s">
        <v>197</v>
      </c>
      <c r="F96" t="s">
        <v>198</v>
      </c>
      <c r="G96" t="str">
        <f>VLOOKUP(F96,Codes!$A$4:$B$91,2,FALSE)</f>
        <v>Lophiidae</v>
      </c>
      <c r="H96">
        <f>VLOOKUP(F96,Codes!$E$4:$F$91,2,FALSE)</f>
        <v>77</v>
      </c>
      <c r="I96">
        <f>VLOOKUP(F96,Codes!$I$4:$J$91,2,FALSE)</f>
        <v>4.5</v>
      </c>
      <c r="L96" t="s">
        <v>454</v>
      </c>
      <c r="M96">
        <v>374</v>
      </c>
      <c r="N96">
        <v>838926.60550458718</v>
      </c>
      <c r="O96">
        <v>0</v>
      </c>
      <c r="P96">
        <v>1</v>
      </c>
      <c r="Q96">
        <f t="shared" si="3"/>
        <v>1</v>
      </c>
      <c r="R96">
        <v>1</v>
      </c>
      <c r="S96">
        <v>0</v>
      </c>
      <c r="T96">
        <f t="shared" si="4"/>
        <v>1</v>
      </c>
      <c r="U96" t="s">
        <v>5</v>
      </c>
      <c r="V96" t="str">
        <f>VLOOKUP(U96,Codes!$M$4:$N$6,2,FALSE)</f>
        <v>Partial</v>
      </c>
      <c r="W96" t="s">
        <v>5</v>
      </c>
      <c r="X96" t="str">
        <f>VLOOKUP(W96,Codes!$Q$4:$R$45,2,FALSE)</f>
        <v>Partial</v>
      </c>
      <c r="Y96" t="str">
        <f t="shared" si="5"/>
        <v>Bycatch</v>
      </c>
      <c r="Z96" t="str">
        <f>VLOOKUP(A96,Codes!$AA$4:$AB$234,2,FALSE)</f>
        <v>Bycatch</v>
      </c>
      <c r="AA96" t="str">
        <f>VLOOKUP(A96,Codes!$U$4:$V$234,2,FALSE)</f>
        <v>None</v>
      </c>
    </row>
    <row r="97" spans="1:27" ht="15.75" customHeight="1" x14ac:dyDescent="0.2">
      <c r="A97" t="s">
        <v>199</v>
      </c>
      <c r="B97" t="str">
        <f>VLOOKUP(A97,Codes!$AJ$4:$AK$234,2,FALSE)</f>
        <v>Shrimp Trawl</v>
      </c>
      <c r="C97" t="str">
        <f>VLOOKUP(A97,Codes!$AF$4:$AG$234,2,FALSE)</f>
        <v>PANDALSMAFR</v>
      </c>
      <c r="D97" t="s">
        <v>3</v>
      </c>
      <c r="E97" t="s">
        <v>200</v>
      </c>
      <c r="F97" t="s">
        <v>201</v>
      </c>
      <c r="G97" t="str">
        <f>VLOOKUP(F97,Codes!$A$4:$B$91,2,FALSE)</f>
        <v>Crustacea</v>
      </c>
      <c r="H97">
        <f>VLOOKUP(F97,Codes!$E$4:$F$91,2,FALSE)</f>
        <v>10</v>
      </c>
      <c r="I97">
        <f>VLOOKUP(F97,Codes!$I$4:$J$91,2,FALSE)</f>
        <v>3.07</v>
      </c>
      <c r="L97" t="s">
        <v>17</v>
      </c>
      <c r="M97">
        <v>0</v>
      </c>
      <c r="N97">
        <v>0</v>
      </c>
      <c r="O97">
        <v>0</v>
      </c>
      <c r="P97">
        <v>0</v>
      </c>
      <c r="Q97">
        <f t="shared" si="3"/>
        <v>0</v>
      </c>
      <c r="R97">
        <v>1</v>
      </c>
      <c r="S97">
        <v>1</v>
      </c>
      <c r="T97">
        <f t="shared" si="4"/>
        <v>2</v>
      </c>
      <c r="U97" t="s">
        <v>5</v>
      </c>
      <c r="V97" t="str">
        <f>VLOOKUP(U97,Codes!$M$4:$N$6,2,FALSE)</f>
        <v>Partial</v>
      </c>
      <c r="W97" t="s">
        <v>5</v>
      </c>
      <c r="X97" t="str">
        <f>VLOOKUP(W97,Codes!$Q$4:$R$45,2,FALSE)</f>
        <v>Partial</v>
      </c>
      <c r="Y97" t="str">
        <f t="shared" si="5"/>
        <v>No Catch</v>
      </c>
      <c r="Z97" t="str">
        <f>VLOOKUP(A97,Codes!$AA$4:$AB$234,2,FALSE)</f>
        <v>Bottom trawl</v>
      </c>
      <c r="AA97" t="str">
        <f>VLOOKUP(A97,Codes!$U$4:$V$234,2,FALSE)</f>
        <v>None</v>
      </c>
    </row>
    <row r="98" spans="1:27" ht="15.75" customHeight="1" x14ac:dyDescent="0.2">
      <c r="A98" t="s">
        <v>202</v>
      </c>
      <c r="B98" t="str">
        <f>VLOOKUP(A98,Codes!$AJ$4:$AK$234,2,FALSE)</f>
        <v>Shrimp Trawl</v>
      </c>
      <c r="C98" t="str">
        <f>VLOOKUP(A98,Codes!$AF$4:$AG$234,2,FALSE)</f>
        <v>PANDALSMAGTSE</v>
      </c>
      <c r="D98" t="s">
        <v>3</v>
      </c>
      <c r="E98" t="s">
        <v>200</v>
      </c>
      <c r="F98" t="s">
        <v>201</v>
      </c>
      <c r="G98" t="str">
        <f>VLOOKUP(F98,Codes!$A$4:$B$91,2,FALSE)</f>
        <v>Crustacea</v>
      </c>
      <c r="H98">
        <f>VLOOKUP(F98,Codes!$E$4:$F$91,2,FALSE)</f>
        <v>10</v>
      </c>
      <c r="I98">
        <f>VLOOKUP(F98,Codes!$I$4:$J$91,2,FALSE)</f>
        <v>3.07</v>
      </c>
      <c r="L98" t="s">
        <v>17</v>
      </c>
      <c r="M98">
        <v>55</v>
      </c>
      <c r="N98">
        <v>769428.14704790199</v>
      </c>
      <c r="O98">
        <v>0</v>
      </c>
      <c r="P98">
        <v>0</v>
      </c>
      <c r="Q98">
        <f t="shared" si="3"/>
        <v>0</v>
      </c>
      <c r="R98">
        <v>1</v>
      </c>
      <c r="S98">
        <v>1</v>
      </c>
      <c r="T98">
        <f t="shared" si="4"/>
        <v>2</v>
      </c>
      <c r="U98" t="s">
        <v>5</v>
      </c>
      <c r="V98" t="str">
        <f>VLOOKUP(U98,Codes!$M$4:$N$6,2,FALSE)</f>
        <v>Partial</v>
      </c>
      <c r="W98" t="s">
        <v>5</v>
      </c>
      <c r="X98" t="str">
        <f>VLOOKUP(W98,Codes!$Q$4:$R$45,2,FALSE)</f>
        <v>Partial</v>
      </c>
      <c r="Y98" t="str">
        <f t="shared" si="5"/>
        <v>Bottom trawl</v>
      </c>
      <c r="Z98" t="str">
        <f>VLOOKUP(A98,Codes!$AA$4:$AB$234,2,FALSE)</f>
        <v>Bottom trawl</v>
      </c>
      <c r="AA98" t="str">
        <f>VLOOKUP(A98,Codes!$U$4:$V$234,2,FALSE)</f>
        <v>None</v>
      </c>
    </row>
    <row r="99" spans="1:27" ht="15.75" customHeight="1" x14ac:dyDescent="0.2">
      <c r="A99" t="s">
        <v>203</v>
      </c>
      <c r="B99" t="str">
        <f>VLOOKUP(A99,Codes!$AJ$4:$AK$234,2,FALSE)</f>
        <v>Shrimp Trawl</v>
      </c>
      <c r="C99" t="str">
        <f>VLOOKUP(A99,Codes!$AF$4:$AG$234,2,FALSE)</f>
        <v>PANDALSMAPRD</v>
      </c>
      <c r="D99" t="s">
        <v>12</v>
      </c>
      <c r="E99" t="s">
        <v>200</v>
      </c>
      <c r="F99" t="s">
        <v>201</v>
      </c>
      <c r="G99" t="str">
        <f>VLOOKUP(F99,Codes!$A$4:$B$91,2,FALSE)</f>
        <v>Crustacea</v>
      </c>
      <c r="H99">
        <f>VLOOKUP(F99,Codes!$E$4:$F$91,2,FALSE)</f>
        <v>10</v>
      </c>
      <c r="I99">
        <f>VLOOKUP(F99,Codes!$I$4:$J$91,2,FALSE)</f>
        <v>3.07</v>
      </c>
      <c r="L99" t="s">
        <v>17</v>
      </c>
      <c r="M99">
        <v>20</v>
      </c>
      <c r="N99">
        <v>279792.05347196438</v>
      </c>
      <c r="O99">
        <v>0</v>
      </c>
      <c r="P99">
        <v>0</v>
      </c>
      <c r="Q99">
        <f t="shared" si="3"/>
        <v>0</v>
      </c>
      <c r="R99">
        <v>1</v>
      </c>
      <c r="S99">
        <v>1</v>
      </c>
      <c r="T99">
        <f t="shared" si="4"/>
        <v>2</v>
      </c>
      <c r="U99" t="s">
        <v>5</v>
      </c>
      <c r="V99" t="str">
        <f>VLOOKUP(U99,Codes!$M$4:$N$6,2,FALSE)</f>
        <v>Partial</v>
      </c>
      <c r="W99" t="s">
        <v>5</v>
      </c>
      <c r="X99" t="str">
        <f>VLOOKUP(W99,Codes!$Q$4:$R$45,2,FALSE)</f>
        <v>Partial</v>
      </c>
      <c r="Y99" t="str">
        <f t="shared" si="5"/>
        <v>Bottom trawl</v>
      </c>
      <c r="Z99" t="str">
        <f>VLOOKUP(A99,Codes!$AA$4:$AB$234,2,FALSE)</f>
        <v>Bottom trawl</v>
      </c>
      <c r="AA99" t="str">
        <f>VLOOKUP(A99,Codes!$U$4:$V$234,2,FALSE)</f>
        <v>None</v>
      </c>
    </row>
    <row r="100" spans="1:27" ht="15.75" customHeight="1" x14ac:dyDescent="0.2">
      <c r="A100" t="s">
        <v>204</v>
      </c>
      <c r="B100" t="str">
        <f>VLOOKUP(A100,Codes!$AJ$4:$AK$234,2,FALSE)</f>
        <v>Shrimp Trawl</v>
      </c>
      <c r="C100" t="str">
        <f>VLOOKUP(A100,Codes!$AF$4:$AG$234,2,FALSE)</f>
        <v>PANDALSMA14</v>
      </c>
      <c r="D100" t="s">
        <v>12</v>
      </c>
      <c r="E100" t="s">
        <v>200</v>
      </c>
      <c r="F100" t="s">
        <v>201</v>
      </c>
      <c r="G100" t="str">
        <f>VLOOKUP(F100,Codes!$A$4:$B$91,2,FALSE)</f>
        <v>Crustacea</v>
      </c>
      <c r="H100">
        <f>VLOOKUP(F100,Codes!$E$4:$F$91,2,FALSE)</f>
        <v>10</v>
      </c>
      <c r="I100">
        <f>VLOOKUP(F100,Codes!$I$4:$J$91,2,FALSE)</f>
        <v>3.07</v>
      </c>
      <c r="L100" t="s">
        <v>17</v>
      </c>
      <c r="M100">
        <v>50</v>
      </c>
      <c r="N100">
        <v>699480.13367991091</v>
      </c>
      <c r="O100">
        <v>0</v>
      </c>
      <c r="P100">
        <v>0</v>
      </c>
      <c r="Q100">
        <f t="shared" si="3"/>
        <v>0</v>
      </c>
      <c r="R100">
        <v>1</v>
      </c>
      <c r="S100">
        <v>1</v>
      </c>
      <c r="T100">
        <f t="shared" si="4"/>
        <v>2</v>
      </c>
      <c r="U100" t="s">
        <v>5</v>
      </c>
      <c r="V100" t="str">
        <f>VLOOKUP(U100,Codes!$M$4:$N$6,2,FALSE)</f>
        <v>Partial</v>
      </c>
      <c r="W100" t="s">
        <v>5</v>
      </c>
      <c r="X100" t="str">
        <f>VLOOKUP(W100,Codes!$Q$4:$R$45,2,FALSE)</f>
        <v>Partial</v>
      </c>
      <c r="Y100" t="str">
        <f t="shared" si="5"/>
        <v>Bottom trawl</v>
      </c>
      <c r="Z100" t="str">
        <f>VLOOKUP(A100,Codes!$AA$4:$AB$234,2,FALSE)</f>
        <v>Bottom trawl</v>
      </c>
      <c r="AA100" t="str">
        <f>VLOOKUP(A100,Codes!$U$4:$V$234,2,FALSE)</f>
        <v>None</v>
      </c>
    </row>
    <row r="101" spans="1:27" ht="15.75" customHeight="1" x14ac:dyDescent="0.2">
      <c r="A101" t="s">
        <v>205</v>
      </c>
      <c r="B101" t="str">
        <f>VLOOKUP(A101,Codes!$AJ$4:$AK$234,2,FALSE)</f>
        <v>Shrimp Trawl</v>
      </c>
      <c r="C101" t="str">
        <f>VLOOKUP(A101,Codes!$AF$4:$AG$234,2,FALSE)</f>
        <v>PANDALSMA16</v>
      </c>
      <c r="D101" t="s">
        <v>3</v>
      </c>
      <c r="E101" t="s">
        <v>200</v>
      </c>
      <c r="F101" t="s">
        <v>201</v>
      </c>
      <c r="G101" t="str">
        <f>VLOOKUP(F101,Codes!$A$4:$B$91,2,FALSE)</f>
        <v>Crustacea</v>
      </c>
      <c r="H101">
        <f>VLOOKUP(F101,Codes!$E$4:$F$91,2,FALSE)</f>
        <v>10</v>
      </c>
      <c r="I101">
        <f>VLOOKUP(F101,Codes!$I$4:$J$91,2,FALSE)</f>
        <v>3.07</v>
      </c>
      <c r="L101" t="s">
        <v>17</v>
      </c>
      <c r="M101">
        <v>35</v>
      </c>
      <c r="N101">
        <v>489636.09357593762</v>
      </c>
      <c r="O101">
        <v>0</v>
      </c>
      <c r="P101">
        <v>0</v>
      </c>
      <c r="Q101">
        <f t="shared" si="3"/>
        <v>0</v>
      </c>
      <c r="R101">
        <v>1</v>
      </c>
      <c r="S101">
        <v>1</v>
      </c>
      <c r="T101">
        <f t="shared" si="4"/>
        <v>2</v>
      </c>
      <c r="U101" t="s">
        <v>5</v>
      </c>
      <c r="V101" t="str">
        <f>VLOOKUP(U101,Codes!$M$4:$N$6,2,FALSE)</f>
        <v>Partial</v>
      </c>
      <c r="W101" t="s">
        <v>5</v>
      </c>
      <c r="X101" t="str">
        <f>VLOOKUP(W101,Codes!$Q$4:$R$45,2,FALSE)</f>
        <v>Partial</v>
      </c>
      <c r="Y101" t="str">
        <f t="shared" si="5"/>
        <v>Bottom trawl</v>
      </c>
      <c r="Z101" t="str">
        <f>VLOOKUP(A101,Codes!$AA$4:$AB$234,2,FALSE)</f>
        <v>Bottom trawl</v>
      </c>
      <c r="AA101" t="str">
        <f>VLOOKUP(A101,Codes!$U$4:$V$234,2,FALSE)</f>
        <v>None</v>
      </c>
    </row>
    <row r="102" spans="1:27" ht="15.75" customHeight="1" x14ac:dyDescent="0.2">
      <c r="A102" t="s">
        <v>206</v>
      </c>
      <c r="B102" t="str">
        <f>VLOOKUP(A102,Codes!$AJ$4:$AK$234,2,FALSE)</f>
        <v>Shrimp Trawl</v>
      </c>
      <c r="C102" t="str">
        <f>VLOOKUP(A102,Codes!$AF$4:$AG$234,2,FALSE)</f>
        <v>PANDALSMA18-19</v>
      </c>
      <c r="D102" t="s">
        <v>3</v>
      </c>
      <c r="E102" t="s">
        <v>200</v>
      </c>
      <c r="F102" t="s">
        <v>201</v>
      </c>
      <c r="G102" t="str">
        <f>VLOOKUP(F102,Codes!$A$4:$B$91,2,FALSE)</f>
        <v>Crustacea</v>
      </c>
      <c r="H102">
        <f>VLOOKUP(F102,Codes!$E$4:$F$91,2,FALSE)</f>
        <v>10</v>
      </c>
      <c r="I102">
        <f>VLOOKUP(F102,Codes!$I$4:$J$91,2,FALSE)</f>
        <v>3.07</v>
      </c>
      <c r="L102" t="s">
        <v>17</v>
      </c>
      <c r="M102">
        <v>0</v>
      </c>
      <c r="N102">
        <v>0</v>
      </c>
      <c r="O102">
        <v>0</v>
      </c>
      <c r="P102">
        <v>0</v>
      </c>
      <c r="Q102">
        <f t="shared" si="3"/>
        <v>0</v>
      </c>
      <c r="R102">
        <v>1</v>
      </c>
      <c r="S102">
        <v>1</v>
      </c>
      <c r="T102">
        <f t="shared" si="4"/>
        <v>2</v>
      </c>
      <c r="U102" t="s">
        <v>5</v>
      </c>
      <c r="V102" t="str">
        <f>VLOOKUP(U102,Codes!$M$4:$N$6,2,FALSE)</f>
        <v>Partial</v>
      </c>
      <c r="W102" t="s">
        <v>5</v>
      </c>
      <c r="X102" t="str">
        <f>VLOOKUP(W102,Codes!$Q$4:$R$45,2,FALSE)</f>
        <v>Partial</v>
      </c>
      <c r="Y102" t="str">
        <f t="shared" si="5"/>
        <v>No Catch</v>
      </c>
      <c r="Z102" t="str">
        <f>VLOOKUP(A102,Codes!$AA$4:$AB$234,2,FALSE)</f>
        <v>Bottom trawl</v>
      </c>
      <c r="AA102" t="str">
        <f>VLOOKUP(A102,Codes!$U$4:$V$234,2,FALSE)</f>
        <v>None</v>
      </c>
    </row>
    <row r="103" spans="1:27" ht="15.75" customHeight="1" x14ac:dyDescent="0.2">
      <c r="A103" t="s">
        <v>207</v>
      </c>
      <c r="B103" t="str">
        <f>VLOOKUP(A103,Codes!$AJ$4:$AK$234,2,FALSE)</f>
        <v>Northern Shrimp (Borealis) - Eastern Assessment Zone</v>
      </c>
      <c r="C103" t="str">
        <f>VLOOKUP(A103,Codes!$AF$4:$AG$234,2,FALSE)</f>
        <v>PANDALSFA2-3</v>
      </c>
      <c r="D103" t="s">
        <v>12</v>
      </c>
      <c r="E103" t="s">
        <v>208</v>
      </c>
      <c r="F103" t="s">
        <v>209</v>
      </c>
      <c r="G103" t="str">
        <f>VLOOKUP(F103,Codes!$A$4:$B$91,2,FALSE)</f>
        <v>Crustacea</v>
      </c>
      <c r="H103">
        <f>VLOOKUP(F103,Codes!$E$4:$F$91,2,FALSE)</f>
        <v>10</v>
      </c>
      <c r="I103">
        <f>VLOOKUP(F103,Codes!$I$4:$J$91,2,FALSE)</f>
        <v>3.07</v>
      </c>
      <c r="L103" t="s">
        <v>453</v>
      </c>
      <c r="M103">
        <v>5119</v>
      </c>
      <c r="N103">
        <v>19753708.066778418</v>
      </c>
      <c r="O103">
        <v>0</v>
      </c>
      <c r="P103">
        <v>1</v>
      </c>
      <c r="Q103">
        <f t="shared" si="3"/>
        <v>1</v>
      </c>
      <c r="R103">
        <v>1</v>
      </c>
      <c r="S103">
        <v>1</v>
      </c>
      <c r="T103">
        <f t="shared" si="4"/>
        <v>2</v>
      </c>
      <c r="U103" t="s">
        <v>6</v>
      </c>
      <c r="V103" t="str">
        <f>VLOOKUP(U103,Codes!$M$4:$N$6,2,FALSE)</f>
        <v>Uncertain</v>
      </c>
      <c r="W103" t="s">
        <v>80</v>
      </c>
      <c r="X103" t="str">
        <f>VLOOKUP(W103,Codes!$Q$4:$R$45,2,FALSE)</f>
        <v>Full</v>
      </c>
      <c r="Y103" t="str">
        <f t="shared" si="5"/>
        <v>Bottom trawl</v>
      </c>
      <c r="Z103" t="str">
        <f>VLOOKUP(A103,Codes!$AA$4:$AB$234,2,FALSE)</f>
        <v>Bottom trawl</v>
      </c>
      <c r="AA103" t="str">
        <f>VLOOKUP(A103,Codes!$U$4:$V$234,2,FALSE)</f>
        <v>Certified</v>
      </c>
    </row>
    <row r="104" spans="1:27" ht="15.75" customHeight="1" x14ac:dyDescent="0.2">
      <c r="A104" t="s">
        <v>210</v>
      </c>
      <c r="B104" t="str">
        <f>VLOOKUP(A104,Codes!$AJ$4:$AK$234,2,FALSE)</f>
        <v>N/A</v>
      </c>
      <c r="C104" t="str">
        <f>VLOOKUP(A104,Codes!$AF$4:$AG$234,2,FALSE)</f>
        <v>PANDAL4RST</v>
      </c>
      <c r="D104" t="s">
        <v>8</v>
      </c>
      <c r="E104" t="s">
        <v>208</v>
      </c>
      <c r="F104" t="s">
        <v>209</v>
      </c>
      <c r="G104" t="str">
        <f>VLOOKUP(F104,Codes!$A$4:$B$91,2,FALSE)</f>
        <v>Crustacea</v>
      </c>
      <c r="H104">
        <f>VLOOKUP(F104,Codes!$E$4:$F$91,2,FALSE)</f>
        <v>10</v>
      </c>
      <c r="I104">
        <f>VLOOKUP(F104,Codes!$I$4:$J$91,2,FALSE)</f>
        <v>3.07</v>
      </c>
      <c r="L104" t="s">
        <v>56</v>
      </c>
      <c r="M104">
        <v>17881</v>
      </c>
      <c r="N104">
        <v>69000987.2908898</v>
      </c>
      <c r="O104">
        <v>0</v>
      </c>
      <c r="P104">
        <v>1</v>
      </c>
      <c r="Q104">
        <f t="shared" si="3"/>
        <v>1</v>
      </c>
      <c r="R104">
        <v>1</v>
      </c>
      <c r="S104">
        <v>1</v>
      </c>
      <c r="T104">
        <f t="shared" si="4"/>
        <v>2</v>
      </c>
      <c r="U104" t="s">
        <v>4</v>
      </c>
      <c r="V104" t="str">
        <f>VLOOKUP(U104,Codes!$M$4:$N$6,2,FALSE)</f>
        <v>Full</v>
      </c>
      <c r="W104" t="s">
        <v>93</v>
      </c>
      <c r="X104" t="str">
        <f>VLOOKUP(W104,Codes!$Q$4:$R$45,2,FALSE)</f>
        <v>Partial</v>
      </c>
      <c r="Y104" t="str">
        <f t="shared" si="5"/>
        <v>Bottom trawl</v>
      </c>
      <c r="Z104" t="str">
        <f>VLOOKUP(A104,Codes!$AA$4:$AB$234,2,FALSE)</f>
        <v>Bottom trawl</v>
      </c>
      <c r="AA104" t="str">
        <f>VLOOKUP(A104,Codes!$U$4:$V$234,2,FALSE)</f>
        <v>Certified</v>
      </c>
    </row>
    <row r="105" spans="1:27" ht="15.75" customHeight="1" x14ac:dyDescent="0.2">
      <c r="A105" t="s">
        <v>211</v>
      </c>
      <c r="B105" t="str">
        <f>VLOOKUP(A105,Codes!$AJ$4:$AK$234,2,FALSE)</f>
        <v>Northern Shrimp (Borealis) - SFA 1</v>
      </c>
      <c r="C105" t="str">
        <f>VLOOKUP(A105,Codes!$AF$4:$AG$234,2,FALSE)</f>
        <v>N/A</v>
      </c>
      <c r="D105" t="s">
        <v>12</v>
      </c>
      <c r="E105" t="s">
        <v>208</v>
      </c>
      <c r="F105" t="s">
        <v>209</v>
      </c>
      <c r="G105" t="str">
        <f>VLOOKUP(F105,Codes!$A$4:$B$91,2,FALSE)</f>
        <v>Crustacea</v>
      </c>
      <c r="H105">
        <f>VLOOKUP(F105,Codes!$E$4:$F$91,2,FALSE)</f>
        <v>10</v>
      </c>
      <c r="I105">
        <f>VLOOKUP(F105,Codes!$I$4:$J$91,2,FALSE)</f>
        <v>3.07</v>
      </c>
      <c r="L105" t="s">
        <v>453</v>
      </c>
      <c r="M105">
        <v>16380</v>
      </c>
      <c r="N105">
        <v>853048.3893811364</v>
      </c>
      <c r="O105">
        <v>0</v>
      </c>
      <c r="P105">
        <v>0</v>
      </c>
      <c r="Q105">
        <f t="shared" si="3"/>
        <v>0</v>
      </c>
      <c r="R105">
        <v>1</v>
      </c>
      <c r="S105">
        <v>1</v>
      </c>
      <c r="T105">
        <f t="shared" si="4"/>
        <v>2</v>
      </c>
      <c r="U105" t="s">
        <v>5</v>
      </c>
      <c r="V105" t="str">
        <f>VLOOKUP(U105,Codes!$M$4:$N$6,2,FALSE)</f>
        <v>Partial</v>
      </c>
      <c r="W105" t="s">
        <v>4</v>
      </c>
      <c r="X105" t="str">
        <f>VLOOKUP(W105,Codes!$Q$4:$R$45,2,FALSE)</f>
        <v>Full</v>
      </c>
      <c r="Y105" t="str">
        <f t="shared" si="5"/>
        <v>Bottom trawl</v>
      </c>
      <c r="Z105" t="str">
        <f>VLOOKUP(A105,Codes!$AA$4:$AB$234,2,FALSE)</f>
        <v>Bottom trawl</v>
      </c>
      <c r="AA105" t="str">
        <f>VLOOKUP(A105,Codes!$U$4:$V$234,2,FALSE)</f>
        <v>Certified</v>
      </c>
    </row>
    <row r="106" spans="1:27" ht="15.75" customHeight="1" x14ac:dyDescent="0.2">
      <c r="A106" t="s">
        <v>212</v>
      </c>
      <c r="B106" t="str">
        <f>VLOOKUP(A106,Codes!$AJ$4:$AK$234,2,FALSE)</f>
        <v>Shrimp - Scotian Shelf (SFA 13-15)</v>
      </c>
      <c r="C106" t="str">
        <f>VLOOKUP(A106,Codes!$AF$4:$AG$234,2,FALSE)</f>
        <v>PANDALSFA13-15</v>
      </c>
      <c r="D106" t="s">
        <v>12</v>
      </c>
      <c r="E106" t="s">
        <v>208</v>
      </c>
      <c r="F106" t="s">
        <v>209</v>
      </c>
      <c r="G106" t="str">
        <f>VLOOKUP(F106,Codes!$A$4:$B$91,2,FALSE)</f>
        <v>Crustacea</v>
      </c>
      <c r="H106">
        <f>VLOOKUP(F106,Codes!$E$4:$F$91,2,FALSE)</f>
        <v>10</v>
      </c>
      <c r="I106">
        <f>VLOOKUP(F106,Codes!$I$4:$J$91,2,FALSE)</f>
        <v>3.07</v>
      </c>
      <c r="L106" t="s">
        <v>11</v>
      </c>
      <c r="M106">
        <v>7000</v>
      </c>
      <c r="N106">
        <v>27012298.587116417</v>
      </c>
      <c r="O106">
        <v>0</v>
      </c>
      <c r="P106">
        <v>1</v>
      </c>
      <c r="Q106">
        <f t="shared" si="3"/>
        <v>1</v>
      </c>
      <c r="R106">
        <v>1</v>
      </c>
      <c r="S106">
        <v>1</v>
      </c>
      <c r="T106">
        <f t="shared" si="4"/>
        <v>2</v>
      </c>
      <c r="U106" t="s">
        <v>5</v>
      </c>
      <c r="V106" t="str">
        <f>VLOOKUP(U106,Codes!$M$4:$N$6,2,FALSE)</f>
        <v>Partial</v>
      </c>
      <c r="W106" t="s">
        <v>955</v>
      </c>
      <c r="X106" t="str">
        <f>VLOOKUP(W106,Codes!$Q$4:$R$45,2,FALSE)</f>
        <v>Partial</v>
      </c>
      <c r="Y106" t="str">
        <f t="shared" si="5"/>
        <v>Bottom trawl</v>
      </c>
      <c r="Z106" t="str">
        <f>VLOOKUP(A106,Codes!$AA$4:$AB$234,2,FALSE)</f>
        <v>Bottom trawl</v>
      </c>
      <c r="AA106" t="str">
        <f>VLOOKUP(A106,Codes!$U$4:$V$234,2,FALSE)</f>
        <v>Certified</v>
      </c>
    </row>
    <row r="107" spans="1:27" ht="15.75" customHeight="1" x14ac:dyDescent="0.2">
      <c r="A107" t="s">
        <v>214</v>
      </c>
      <c r="B107" t="str">
        <f>VLOOKUP(A107,Codes!$AJ$4:$AK$234,2,FALSE)</f>
        <v>Northern Shrimp (Borealis) - SFA 4</v>
      </c>
      <c r="C107" t="str">
        <f>VLOOKUP(A107,Codes!$AF$4:$AG$234,2,FALSE)</f>
        <v>PANDALSFA4</v>
      </c>
      <c r="D107" t="s">
        <v>8</v>
      </c>
      <c r="E107" t="s">
        <v>208</v>
      </c>
      <c r="F107" t="s">
        <v>209</v>
      </c>
      <c r="G107" t="str">
        <f>VLOOKUP(F107,Codes!$A$4:$B$91,2,FALSE)</f>
        <v>Crustacea</v>
      </c>
      <c r="H107">
        <f>VLOOKUP(F107,Codes!$E$4:$F$91,2,FALSE)</f>
        <v>10</v>
      </c>
      <c r="I107">
        <f>VLOOKUP(F107,Codes!$I$4:$J$91,2,FALSE)</f>
        <v>3.07</v>
      </c>
      <c r="L107" t="s">
        <v>453</v>
      </c>
      <c r="M107" s="8">
        <v>10845</v>
      </c>
      <c r="N107">
        <v>41849768.311039649</v>
      </c>
      <c r="O107">
        <v>0</v>
      </c>
      <c r="P107">
        <v>1</v>
      </c>
      <c r="Q107">
        <f t="shared" si="3"/>
        <v>1</v>
      </c>
      <c r="R107">
        <v>1</v>
      </c>
      <c r="S107">
        <v>1</v>
      </c>
      <c r="T107">
        <f t="shared" si="4"/>
        <v>2</v>
      </c>
      <c r="U107" t="s">
        <v>4</v>
      </c>
      <c r="V107" t="str">
        <f>VLOOKUP(U107,Codes!$M$4:$N$6,2,FALSE)</f>
        <v>Full</v>
      </c>
      <c r="W107" t="s">
        <v>215</v>
      </c>
      <c r="X107" t="str">
        <f>VLOOKUP(W107,Codes!$Q$4:$R$45,2,FALSE)</f>
        <v>Partial</v>
      </c>
      <c r="Y107" t="str">
        <f t="shared" si="5"/>
        <v>Bottom trawl</v>
      </c>
      <c r="Z107" t="str">
        <f>VLOOKUP(A107,Codes!$AA$4:$AB$234,2,FALSE)</f>
        <v>Bottom trawl</v>
      </c>
      <c r="AA107" t="str">
        <f>VLOOKUP(A107,Codes!$U$4:$V$234,2,FALSE)</f>
        <v>Certified</v>
      </c>
    </row>
    <row r="108" spans="1:27" ht="15.75" customHeight="1" x14ac:dyDescent="0.2">
      <c r="A108" t="s">
        <v>216</v>
      </c>
      <c r="B108" t="str">
        <f>VLOOKUP(A108,Codes!$AJ$4:$AK$234,2,FALSE)</f>
        <v>Northern Shrimp - SFA 5</v>
      </c>
      <c r="C108" t="str">
        <f>VLOOKUP(A108,Codes!$AF$4:$AG$234,2,FALSE)</f>
        <v>PANDALSFA5</v>
      </c>
      <c r="D108" t="s">
        <v>12</v>
      </c>
      <c r="E108" t="s">
        <v>208</v>
      </c>
      <c r="F108" t="s">
        <v>209</v>
      </c>
      <c r="G108" t="str">
        <f>VLOOKUP(F108,Codes!$A$4:$B$91,2,FALSE)</f>
        <v>Crustacea</v>
      </c>
      <c r="H108">
        <f>VLOOKUP(F108,Codes!$E$4:$F$91,2,FALSE)</f>
        <v>10</v>
      </c>
      <c r="I108">
        <f>VLOOKUP(F108,Codes!$I$4:$J$91,2,FALSE)</f>
        <v>3.07</v>
      </c>
      <c r="L108" t="s">
        <v>453</v>
      </c>
      <c r="M108" s="8">
        <v>18000</v>
      </c>
      <c r="N108">
        <v>69460196.366870791</v>
      </c>
      <c r="O108">
        <v>0</v>
      </c>
      <c r="P108">
        <v>1</v>
      </c>
      <c r="Q108">
        <f t="shared" si="3"/>
        <v>1</v>
      </c>
      <c r="R108">
        <v>1</v>
      </c>
      <c r="S108">
        <v>1</v>
      </c>
      <c r="T108">
        <f t="shared" si="4"/>
        <v>2</v>
      </c>
      <c r="U108" t="s">
        <v>4</v>
      </c>
      <c r="V108" t="str">
        <f>VLOOKUP(U108,Codes!$M$4:$N$6,2,FALSE)</f>
        <v>Full</v>
      </c>
      <c r="W108" t="s">
        <v>215</v>
      </c>
      <c r="X108" t="str">
        <f>VLOOKUP(W108,Codes!$Q$4:$R$45,2,FALSE)</f>
        <v>Partial</v>
      </c>
      <c r="Y108" t="str">
        <f t="shared" si="5"/>
        <v>Bottom trawl</v>
      </c>
      <c r="Z108" t="str">
        <f>VLOOKUP(A108,Codes!$AA$4:$AB$234,2,FALSE)</f>
        <v>Bottom trawl</v>
      </c>
      <c r="AA108" t="str">
        <f>VLOOKUP(A108,Codes!$U$4:$V$234,2,FALSE)</f>
        <v>Certified</v>
      </c>
    </row>
    <row r="109" spans="1:27" ht="15.75" customHeight="1" x14ac:dyDescent="0.2">
      <c r="A109" t="s">
        <v>217</v>
      </c>
      <c r="B109" t="str">
        <f>VLOOKUP(A109,Codes!$AJ$4:$AK$234,2,FALSE)</f>
        <v>Northern Shrimp - SFA 6</v>
      </c>
      <c r="C109" t="str">
        <f>VLOOKUP(A109,Codes!$AF$4:$AG$234,2,FALSE)</f>
        <v>PANDALSFA6</v>
      </c>
      <c r="D109" t="s">
        <v>3</v>
      </c>
      <c r="E109" t="s">
        <v>208</v>
      </c>
      <c r="F109" t="s">
        <v>209</v>
      </c>
      <c r="G109" t="str">
        <f>VLOOKUP(F109,Codes!$A$4:$B$91,2,FALSE)</f>
        <v>Crustacea</v>
      </c>
      <c r="H109">
        <f>VLOOKUP(F109,Codes!$E$4:$F$91,2,FALSE)</f>
        <v>10</v>
      </c>
      <c r="I109">
        <f>VLOOKUP(F109,Codes!$I$4:$J$91,2,FALSE)</f>
        <v>3.07</v>
      </c>
      <c r="L109" t="s">
        <v>453</v>
      </c>
      <c r="M109">
        <v>6899.97</v>
      </c>
      <c r="N109">
        <v>26626292.840306524</v>
      </c>
      <c r="O109">
        <v>0</v>
      </c>
      <c r="P109">
        <v>1</v>
      </c>
      <c r="Q109">
        <f t="shared" si="3"/>
        <v>1</v>
      </c>
      <c r="R109">
        <v>1</v>
      </c>
      <c r="S109">
        <v>1</v>
      </c>
      <c r="T109">
        <f t="shared" si="4"/>
        <v>2</v>
      </c>
      <c r="U109" t="s">
        <v>4</v>
      </c>
      <c r="V109" t="str">
        <f>VLOOKUP(U109,Codes!$M$4:$N$6,2,FALSE)</f>
        <v>Full</v>
      </c>
      <c r="W109" t="s">
        <v>215</v>
      </c>
      <c r="X109" t="str">
        <f>VLOOKUP(W109,Codes!$Q$4:$R$45,2,FALSE)</f>
        <v>Partial</v>
      </c>
      <c r="Y109" t="str">
        <f t="shared" si="5"/>
        <v>Bottom trawl</v>
      </c>
      <c r="Z109" t="str">
        <f>VLOOKUP(A109,Codes!$AA$4:$AB$234,2,FALSE)</f>
        <v>Bottom trawl</v>
      </c>
      <c r="AA109" t="str">
        <f>VLOOKUP(A109,Codes!$U$4:$V$234,2,FALSE)</f>
        <v>Certified</v>
      </c>
    </row>
    <row r="110" spans="1:27" ht="15.75" customHeight="1" x14ac:dyDescent="0.2">
      <c r="A110" t="s">
        <v>218</v>
      </c>
      <c r="B110" t="str">
        <f>VLOOKUP(A110,Codes!$AJ$4:$AK$234,2,FALSE)</f>
        <v>Northern Shrimp - SFA 7</v>
      </c>
      <c r="C110" t="str">
        <f>VLOOKUP(A110,Codes!$AF$4:$AG$234,2,FALSE)</f>
        <v>N/A</v>
      </c>
      <c r="D110" t="s">
        <v>3</v>
      </c>
      <c r="E110" t="s">
        <v>943</v>
      </c>
      <c r="F110" t="s">
        <v>209</v>
      </c>
      <c r="G110" t="str">
        <f>VLOOKUP(F110,Codes!$A$4:$B$91,2,FALSE)</f>
        <v>Crustacea</v>
      </c>
      <c r="H110">
        <f>VLOOKUP(F110,Codes!$E$4:$F$91,2,FALSE)</f>
        <v>10</v>
      </c>
      <c r="I110">
        <f>VLOOKUP(F110,Codes!$I$4:$J$91,2,FALSE)</f>
        <v>3.07</v>
      </c>
      <c r="L110" t="s">
        <v>453</v>
      </c>
      <c r="M110">
        <v>0</v>
      </c>
      <c r="N110">
        <v>0</v>
      </c>
      <c r="O110">
        <v>0</v>
      </c>
      <c r="P110">
        <v>1</v>
      </c>
      <c r="Q110">
        <f t="shared" si="3"/>
        <v>1</v>
      </c>
      <c r="R110">
        <v>1</v>
      </c>
      <c r="S110">
        <v>0</v>
      </c>
      <c r="T110">
        <f t="shared" si="4"/>
        <v>1</v>
      </c>
      <c r="U110" t="s">
        <v>4</v>
      </c>
      <c r="V110" t="str">
        <f>VLOOKUP(U110,Codes!$M$4:$N$6,2,FALSE)</f>
        <v>Full</v>
      </c>
      <c r="W110" t="s">
        <v>5</v>
      </c>
      <c r="X110" t="str">
        <f>VLOOKUP(W110,Codes!$Q$4:$R$45,2,FALSE)</f>
        <v>Partial</v>
      </c>
      <c r="Y110" t="str">
        <f t="shared" si="5"/>
        <v>No Catch</v>
      </c>
      <c r="Z110" t="str">
        <f>VLOOKUP(A110,Codes!$AA$4:$AB$234,2,FALSE)</f>
        <v>Bottom trawl</v>
      </c>
      <c r="AA110" t="str">
        <f>VLOOKUP(A110,Codes!$U$4:$V$234,2,FALSE)</f>
        <v>Withdrawn</v>
      </c>
    </row>
    <row r="111" spans="1:27" ht="15.75" customHeight="1" x14ac:dyDescent="0.2">
      <c r="A111" t="s">
        <v>219</v>
      </c>
      <c r="B111" t="str">
        <f>VLOOKUP(A111,Codes!$AJ$4:$AK$234,2,FALSE)</f>
        <v>Northern Shrimp (Borealis) - WAZ</v>
      </c>
      <c r="C111" t="str">
        <f>VLOOKUP(A111,Codes!$AF$4:$AG$234,2,FALSE)</f>
        <v>PANDALSFA2-3</v>
      </c>
      <c r="D111" t="s">
        <v>12</v>
      </c>
      <c r="E111" t="s">
        <v>208</v>
      </c>
      <c r="F111" t="s">
        <v>209</v>
      </c>
      <c r="G111" t="str">
        <f>VLOOKUP(F111,Codes!$A$4:$B$91,2,FALSE)</f>
        <v>Crustacea</v>
      </c>
      <c r="H111">
        <f>VLOOKUP(F111,Codes!$E$4:$F$91,2,FALSE)</f>
        <v>10</v>
      </c>
      <c r="I111">
        <f>VLOOKUP(F111,Codes!$I$4:$J$91,2,FALSE)</f>
        <v>3.07</v>
      </c>
      <c r="L111" t="s">
        <v>453</v>
      </c>
      <c r="M111">
        <v>625</v>
      </c>
      <c r="N111">
        <v>2411812.3738496802</v>
      </c>
      <c r="O111">
        <v>0</v>
      </c>
      <c r="P111">
        <v>1</v>
      </c>
      <c r="Q111">
        <f t="shared" si="3"/>
        <v>1</v>
      </c>
      <c r="R111">
        <v>1</v>
      </c>
      <c r="S111">
        <v>1</v>
      </c>
      <c r="T111">
        <f t="shared" si="4"/>
        <v>2</v>
      </c>
      <c r="U111" t="s">
        <v>6</v>
      </c>
      <c r="V111" t="str">
        <f>VLOOKUP(U111,Codes!$M$4:$N$6,2,FALSE)</f>
        <v>Uncertain</v>
      </c>
      <c r="W111" t="s">
        <v>80</v>
      </c>
      <c r="X111" t="str">
        <f>VLOOKUP(W111,Codes!$Q$4:$R$45,2,FALSE)</f>
        <v>Full</v>
      </c>
      <c r="Y111" t="str">
        <f t="shared" si="5"/>
        <v>Bottom trawl</v>
      </c>
      <c r="Z111" t="str">
        <f>VLOOKUP(A111,Codes!$AA$4:$AB$234,2,FALSE)</f>
        <v>Bottom trawl</v>
      </c>
      <c r="AA111" t="str">
        <f>VLOOKUP(A111,Codes!$U$4:$V$234,2,FALSE)</f>
        <v>Certified</v>
      </c>
    </row>
    <row r="112" spans="1:27" ht="15.75" customHeight="1" x14ac:dyDescent="0.2">
      <c r="A112" t="s">
        <v>220</v>
      </c>
      <c r="B112" t="str">
        <f>VLOOKUP(A112,Codes!$AJ$4:$AK$234,2,FALSE)</f>
        <v>N/A</v>
      </c>
      <c r="C112" t="str">
        <f>VLOOKUP(A112,Codes!$AF$4:$AG$234,2,FALSE)</f>
        <v>PCODHS</v>
      </c>
      <c r="D112" t="s">
        <v>8</v>
      </c>
      <c r="E112" t="s">
        <v>221</v>
      </c>
      <c r="F112" t="s">
        <v>222</v>
      </c>
      <c r="G112" t="str">
        <f>VLOOKUP(F112,Codes!$A$4:$B$91,2,FALSE)</f>
        <v>Gadiformes</v>
      </c>
      <c r="H112">
        <f>VLOOKUP(F112,Codes!$E$4:$F$91,2,FALSE)</f>
        <v>50</v>
      </c>
      <c r="I112">
        <f>VLOOKUP(F112,Codes!$I$4:$J$91,2,FALSE)</f>
        <v>4.2</v>
      </c>
      <c r="L112" t="s">
        <v>17</v>
      </c>
      <c r="M112">
        <v>450</v>
      </c>
      <c r="N112">
        <v>761890.24390243902</v>
      </c>
      <c r="O112">
        <v>1</v>
      </c>
      <c r="P112">
        <v>0</v>
      </c>
      <c r="Q112">
        <f t="shared" si="3"/>
        <v>1</v>
      </c>
      <c r="R112">
        <v>1</v>
      </c>
      <c r="S112">
        <v>1</v>
      </c>
      <c r="T112">
        <f t="shared" si="4"/>
        <v>2</v>
      </c>
      <c r="U112" t="s">
        <v>4</v>
      </c>
      <c r="V112" t="str">
        <f>VLOOKUP(U112,Codes!$M$4:$N$6,2,FALSE)</f>
        <v>Full</v>
      </c>
      <c r="W112" t="s">
        <v>80</v>
      </c>
      <c r="X112" t="str">
        <f>VLOOKUP(W112,Codes!$Q$4:$R$45,2,FALSE)</f>
        <v>Full</v>
      </c>
      <c r="Y112" t="str">
        <f t="shared" si="5"/>
        <v>Bottom trawl</v>
      </c>
      <c r="Z112" t="str">
        <f>VLOOKUP(A112,Codes!$AA$4:$AB$234,2,FALSE)</f>
        <v>Bottom trawl</v>
      </c>
      <c r="AA112" t="str">
        <f>VLOOKUP(A112,Codes!$U$4:$V$234,2,FALSE)</f>
        <v>None</v>
      </c>
    </row>
    <row r="113" spans="1:27" ht="15.75" customHeight="1" x14ac:dyDescent="0.2">
      <c r="A113" t="s">
        <v>223</v>
      </c>
      <c r="B113" t="str">
        <f>VLOOKUP(A113,Codes!$AJ$4:$AK$234,2,FALSE)</f>
        <v>N/A</v>
      </c>
      <c r="C113" t="str">
        <f>VLOOKUP(A113,Codes!$AF$4:$AG$234,2,FALSE)</f>
        <v>PCOD5AB</v>
      </c>
      <c r="D113" t="s">
        <v>8</v>
      </c>
      <c r="E113" t="s">
        <v>221</v>
      </c>
      <c r="F113" t="s">
        <v>222</v>
      </c>
      <c r="G113" t="str">
        <f>VLOOKUP(F113,Codes!$A$4:$B$91,2,FALSE)</f>
        <v>Gadiformes</v>
      </c>
      <c r="H113">
        <f>VLOOKUP(F113,Codes!$E$4:$F$91,2,FALSE)</f>
        <v>50</v>
      </c>
      <c r="I113">
        <f>VLOOKUP(F113,Codes!$I$4:$J$91,2,FALSE)</f>
        <v>4.2</v>
      </c>
      <c r="L113" t="s">
        <v>17</v>
      </c>
      <c r="M113">
        <v>450</v>
      </c>
      <c r="N113">
        <v>761890.24390243902</v>
      </c>
      <c r="O113">
        <v>1</v>
      </c>
      <c r="P113">
        <v>0</v>
      </c>
      <c r="Q113">
        <f t="shared" si="3"/>
        <v>1</v>
      </c>
      <c r="R113">
        <v>1</v>
      </c>
      <c r="S113">
        <v>1</v>
      </c>
      <c r="T113">
        <f t="shared" si="4"/>
        <v>2</v>
      </c>
      <c r="U113" t="s">
        <v>4</v>
      </c>
      <c r="V113" t="str">
        <f>VLOOKUP(U113,Codes!$M$4:$N$6,2,FALSE)</f>
        <v>Full</v>
      </c>
      <c r="W113" t="s">
        <v>80</v>
      </c>
      <c r="X113" t="str">
        <f>VLOOKUP(W113,Codes!$Q$4:$R$45,2,FALSE)</f>
        <v>Full</v>
      </c>
      <c r="Y113" t="str">
        <f t="shared" si="5"/>
        <v>Bottom trawl</v>
      </c>
      <c r="Z113" t="str">
        <f>VLOOKUP(A113,Codes!$AA$4:$AB$234,2,FALSE)</f>
        <v>Bottom trawl</v>
      </c>
      <c r="AA113" t="str">
        <f>VLOOKUP(A113,Codes!$U$4:$V$234,2,FALSE)</f>
        <v>None</v>
      </c>
    </row>
    <row r="114" spans="1:27" ht="15.75" customHeight="1" x14ac:dyDescent="0.2">
      <c r="A114" t="s">
        <v>224</v>
      </c>
      <c r="B114" t="str">
        <f>VLOOKUP(A114,Codes!$AJ$4:$AK$234,2,FALSE)</f>
        <v>N/A</v>
      </c>
      <c r="C114" t="str">
        <f>VLOOKUP(A114,Codes!$AF$4:$AG$234,2,FALSE)</f>
        <v>PCODWCVANI</v>
      </c>
      <c r="D114" t="s">
        <v>8</v>
      </c>
      <c r="E114" t="s">
        <v>944</v>
      </c>
      <c r="F114" t="s">
        <v>222</v>
      </c>
      <c r="G114" t="str">
        <f>VLOOKUP(F114,Codes!$A$4:$B$91,2,FALSE)</f>
        <v>Gadiformes</v>
      </c>
      <c r="H114">
        <f>VLOOKUP(F114,Codes!$E$4:$F$91,2,FALSE)</f>
        <v>50</v>
      </c>
      <c r="I114">
        <f>VLOOKUP(F114,Codes!$I$4:$J$91,2,FALSE)</f>
        <v>4.2</v>
      </c>
      <c r="L114" t="s">
        <v>17</v>
      </c>
      <c r="M114">
        <v>43</v>
      </c>
      <c r="N114">
        <v>72802.845528455277</v>
      </c>
      <c r="O114">
        <v>1</v>
      </c>
      <c r="P114">
        <v>0</v>
      </c>
      <c r="Q114">
        <f t="shared" si="3"/>
        <v>1</v>
      </c>
      <c r="R114">
        <v>1</v>
      </c>
      <c r="S114">
        <v>1</v>
      </c>
      <c r="T114">
        <f t="shared" si="4"/>
        <v>2</v>
      </c>
      <c r="U114" t="s">
        <v>4</v>
      </c>
      <c r="V114" t="str">
        <f>VLOOKUP(U114,Codes!$M$4:$N$6,2,FALSE)</f>
        <v>Full</v>
      </c>
      <c r="W114" t="s">
        <v>80</v>
      </c>
      <c r="X114" t="str">
        <f>VLOOKUP(W114,Codes!$Q$4:$R$45,2,FALSE)</f>
        <v>Full</v>
      </c>
      <c r="Y114" t="str">
        <f t="shared" si="5"/>
        <v>Bottom trawl</v>
      </c>
      <c r="Z114" t="str">
        <f>VLOOKUP(A114,Codes!$AA$4:$AB$234,2,FALSE)</f>
        <v>Bottom trawl</v>
      </c>
      <c r="AA114" t="str">
        <f>VLOOKUP(A114,Codes!$U$4:$V$234,2,FALSE)</f>
        <v>None</v>
      </c>
    </row>
    <row r="115" spans="1:27" ht="15.75" customHeight="1" x14ac:dyDescent="0.2">
      <c r="A115" t="s">
        <v>225</v>
      </c>
      <c r="B115" t="str">
        <f>VLOOKUP(A115,Codes!$AJ$4:$AK$234,2,FALSE)</f>
        <v>Pacific Oyster</v>
      </c>
      <c r="C115" t="str">
        <f>VLOOKUP(A115,Codes!$AF$4:$AG$234,2,FALSE)</f>
        <v>N/A</v>
      </c>
      <c r="D115" t="s">
        <v>6</v>
      </c>
      <c r="E115" t="s">
        <v>226</v>
      </c>
      <c r="F115" t="s">
        <v>227</v>
      </c>
      <c r="G115" t="str">
        <f>VLOOKUP(F115,Codes!$A$4:$B$91,2,FALSE)</f>
        <v>Molluscs</v>
      </c>
      <c r="H115">
        <f>VLOOKUP(F115,Codes!$E$4:$F$91,2,FALSE)</f>
        <v>35</v>
      </c>
      <c r="I115">
        <f>VLOOKUP(F115,Codes!$I$4:$J$91,2,FALSE)</f>
        <v>2</v>
      </c>
      <c r="L115" t="s">
        <v>17</v>
      </c>
      <c r="M115">
        <v>24</v>
      </c>
      <c r="N115">
        <v>0</v>
      </c>
      <c r="O115">
        <v>1</v>
      </c>
      <c r="P115">
        <v>1</v>
      </c>
      <c r="Q115">
        <f t="shared" si="3"/>
        <v>1</v>
      </c>
      <c r="R115">
        <v>0</v>
      </c>
      <c r="S115">
        <v>0</v>
      </c>
      <c r="T115">
        <f t="shared" si="4"/>
        <v>0</v>
      </c>
      <c r="U115" t="s">
        <v>5</v>
      </c>
      <c r="V115" t="str">
        <f>VLOOKUP(U115,Codes!$M$4:$N$6,2,FALSE)</f>
        <v>Partial</v>
      </c>
      <c r="W115" t="s">
        <v>5</v>
      </c>
      <c r="X115" t="str">
        <f>VLOOKUP(W115,Codes!$Q$4:$R$45,2,FALSE)</f>
        <v>Partial</v>
      </c>
      <c r="Y115" t="str">
        <f t="shared" si="5"/>
        <v>Hand</v>
      </c>
      <c r="Z115" t="str">
        <f>VLOOKUP(A115,Codes!$AA$4:$AB$234,2,FALSE)</f>
        <v>Hand</v>
      </c>
      <c r="AA115" t="str">
        <f>VLOOKUP(A115,Codes!$U$4:$V$234,2,FALSE)</f>
        <v>None</v>
      </c>
    </row>
    <row r="116" spans="1:27" ht="15.75" customHeight="1" x14ac:dyDescent="0.2">
      <c r="A116" t="s">
        <v>228</v>
      </c>
      <c r="B116" t="str">
        <f>VLOOKUP(A116,Codes!$AJ$4:$AK$234,2,FALSE)</f>
        <v>Pacific Hake – Offshore</v>
      </c>
      <c r="C116" t="str">
        <f>VLOOKUP(A116,Codes!$AF$4:$AG$234,2,FALSE)</f>
        <v>PHAKEPCOAST</v>
      </c>
      <c r="D116" t="s">
        <v>12</v>
      </c>
      <c r="E116" t="s">
        <v>229</v>
      </c>
      <c r="F116" t="s">
        <v>230</v>
      </c>
      <c r="G116" t="str">
        <f>VLOOKUP(F116,Codes!$A$4:$B$91,2,FALSE)</f>
        <v>Gadiformes</v>
      </c>
      <c r="H116">
        <f>VLOOKUP(F116,Codes!$E$4:$F$91,2,FALSE)</f>
        <v>60</v>
      </c>
      <c r="I116">
        <f>VLOOKUP(F116,Codes!$I$4:$J$91,2,FALSE)</f>
        <v>4.4000000000000004</v>
      </c>
      <c r="L116" t="s">
        <v>17</v>
      </c>
      <c r="M116" s="8">
        <v>91362</v>
      </c>
      <c r="N116">
        <v>161269172.79430205</v>
      </c>
      <c r="O116">
        <v>0</v>
      </c>
      <c r="P116">
        <v>1</v>
      </c>
      <c r="Q116">
        <f t="shared" si="3"/>
        <v>1</v>
      </c>
      <c r="R116">
        <v>1</v>
      </c>
      <c r="S116">
        <v>1</v>
      </c>
      <c r="T116">
        <f t="shared" si="4"/>
        <v>2</v>
      </c>
      <c r="U116" t="s">
        <v>4</v>
      </c>
      <c r="V116" t="str">
        <f>VLOOKUP(U116,Codes!$M$4:$N$6,2,FALSE)</f>
        <v>Full</v>
      </c>
      <c r="W116" t="s">
        <v>80</v>
      </c>
      <c r="X116" t="str">
        <f>VLOOKUP(W116,Codes!$Q$4:$R$45,2,FALSE)</f>
        <v>Full</v>
      </c>
      <c r="Y116" t="str">
        <f t="shared" si="5"/>
        <v>Midwater trawl</v>
      </c>
      <c r="Z116" t="str">
        <f>VLOOKUP(A116,Codes!$AA$4:$AB$234,2,FALSE)</f>
        <v>Midwater trawl</v>
      </c>
      <c r="AA116" t="str">
        <f>VLOOKUP(A116,Codes!$U$4:$V$234,2,FALSE)</f>
        <v>Certified</v>
      </c>
    </row>
    <row r="117" spans="1:27" ht="15.75" customHeight="1" x14ac:dyDescent="0.2">
      <c r="A117" t="s">
        <v>231</v>
      </c>
      <c r="B117" t="str">
        <f>VLOOKUP(A117,Codes!$AJ$4:$AK$234,2,FALSE)</f>
        <v>Pacific Halibut</v>
      </c>
      <c r="C117" t="str">
        <f>VLOOKUP(A117,Codes!$AF$4:$AG$234,2,FALSE)</f>
        <v>PHALNPAC</v>
      </c>
      <c r="D117" t="s">
        <v>12</v>
      </c>
      <c r="E117" t="s">
        <v>232</v>
      </c>
      <c r="F117" t="s">
        <v>233</v>
      </c>
      <c r="G117" t="str">
        <f>VLOOKUP(F117,Codes!$A$4:$B$91,2,FALSE)</f>
        <v>Pleuronectidae</v>
      </c>
      <c r="H117">
        <f>VLOOKUP(F117,Codes!$E$4:$F$91,2,FALSE)</f>
        <v>86</v>
      </c>
      <c r="I117">
        <f>VLOOKUP(F117,Codes!$I$4:$J$91,2,FALSE)</f>
        <v>4.0999999999999996</v>
      </c>
      <c r="L117" t="s">
        <v>17</v>
      </c>
      <c r="M117">
        <v>11400</v>
      </c>
      <c r="N117">
        <v>167323743.28169459</v>
      </c>
      <c r="O117">
        <v>1</v>
      </c>
      <c r="P117">
        <v>0</v>
      </c>
      <c r="Q117">
        <f t="shared" si="3"/>
        <v>1</v>
      </c>
      <c r="R117">
        <v>1</v>
      </c>
      <c r="S117">
        <v>1</v>
      </c>
      <c r="T117">
        <f t="shared" si="4"/>
        <v>2</v>
      </c>
      <c r="U117" t="s">
        <v>4</v>
      </c>
      <c r="V117" t="str">
        <f>VLOOKUP(U117,Codes!$M$4:$N$6,2,FALSE)</f>
        <v>Full</v>
      </c>
      <c r="W117" t="s">
        <v>80</v>
      </c>
      <c r="X117" t="str">
        <f>VLOOKUP(W117,Codes!$Q$4:$R$45,2,FALSE)</f>
        <v>Full</v>
      </c>
      <c r="Y117" t="str">
        <f t="shared" si="5"/>
        <v>Bottom longline</v>
      </c>
      <c r="Z117" t="str">
        <f>VLOOKUP(A117,Codes!$AA$4:$AB$234,2,FALSE)</f>
        <v>Bottom longline</v>
      </c>
      <c r="AA117" t="str">
        <f>VLOOKUP(A117,Codes!$U$4:$V$234,2,FALSE)</f>
        <v>Certified</v>
      </c>
    </row>
    <row r="118" spans="1:27" ht="15.75" customHeight="1" x14ac:dyDescent="0.2">
      <c r="A118" t="s">
        <v>234</v>
      </c>
      <c r="B118" t="str">
        <f>VLOOKUP(A118,Codes!$AJ$4:$AK$234,2,FALSE)</f>
        <v>Herring - Central Coast (Pacific)</v>
      </c>
      <c r="C118" t="str">
        <f>VLOOKUP(A118,Codes!$AF$4:$AG$234,2,FALSE)</f>
        <v>HERRCC</v>
      </c>
      <c r="D118" t="s">
        <v>8</v>
      </c>
      <c r="E118" t="s">
        <v>235</v>
      </c>
      <c r="F118" t="s">
        <v>236</v>
      </c>
      <c r="G118" t="str">
        <f>VLOOKUP(F118,Codes!$A$4:$B$91,2,FALSE)</f>
        <v>Clupeidae</v>
      </c>
      <c r="H118">
        <f>VLOOKUP(F118,Codes!$E$4:$F$91,2,FALSE)</f>
        <v>28</v>
      </c>
      <c r="I118">
        <f>VLOOKUP(F118,Codes!$I$4:$J$91,2,FALSE)</f>
        <v>3.2</v>
      </c>
      <c r="L118" t="s">
        <v>17</v>
      </c>
      <c r="M118">
        <v>0</v>
      </c>
      <c r="N118">
        <v>0</v>
      </c>
      <c r="O118">
        <v>0</v>
      </c>
      <c r="P118">
        <v>1</v>
      </c>
      <c r="Q118">
        <f t="shared" si="3"/>
        <v>1</v>
      </c>
      <c r="R118">
        <v>1</v>
      </c>
      <c r="S118">
        <v>0</v>
      </c>
      <c r="T118">
        <f t="shared" si="4"/>
        <v>1</v>
      </c>
      <c r="U118" t="s">
        <v>4</v>
      </c>
      <c r="V118" t="str">
        <f>VLOOKUP(U118,Codes!$M$4:$N$6,2,FALSE)</f>
        <v>Full</v>
      </c>
      <c r="W118" t="s">
        <v>5</v>
      </c>
      <c r="X118" t="str">
        <f>VLOOKUP(W118,Codes!$Q$4:$R$45,2,FALSE)</f>
        <v>Partial</v>
      </c>
      <c r="Y118" t="str">
        <f t="shared" si="5"/>
        <v>No Catch</v>
      </c>
      <c r="Z118" t="str">
        <f>VLOOKUP(A118,Codes!$AA$4:$AB$234,2,FALSE)</f>
        <v>SOK</v>
      </c>
      <c r="AA118" t="str">
        <f>VLOOKUP(A118,Codes!$U$4:$V$234,2,FALSE)</f>
        <v>None</v>
      </c>
    </row>
    <row r="119" spans="1:27" ht="15.75" customHeight="1" x14ac:dyDescent="0.2">
      <c r="A119" t="s">
        <v>237</v>
      </c>
      <c r="B119" t="str">
        <f>VLOOKUP(A119,Codes!$AJ$4:$AK$234,2,FALSE)</f>
        <v>Herring - Haida Gwaii (Pacific)</v>
      </c>
      <c r="C119" t="str">
        <f>VLOOKUP(A119,Codes!$AF$4:$AG$234,2,FALSE)</f>
        <v>HERRQCI</v>
      </c>
      <c r="D119" t="s">
        <v>12</v>
      </c>
      <c r="E119" t="s">
        <v>235</v>
      </c>
      <c r="F119" t="s">
        <v>236</v>
      </c>
      <c r="G119" t="str">
        <f>VLOOKUP(F119,Codes!$A$4:$B$91,2,FALSE)</f>
        <v>Clupeidae</v>
      </c>
      <c r="H119">
        <f>VLOOKUP(F119,Codes!$E$4:$F$91,2,FALSE)</f>
        <v>28</v>
      </c>
      <c r="I119">
        <f>VLOOKUP(F119,Codes!$I$4:$J$91,2,FALSE)</f>
        <v>3.2</v>
      </c>
      <c r="L119" t="s">
        <v>17</v>
      </c>
      <c r="M119">
        <v>0</v>
      </c>
      <c r="N119">
        <v>0</v>
      </c>
      <c r="O119">
        <v>0</v>
      </c>
      <c r="P119">
        <v>1</v>
      </c>
      <c r="Q119">
        <f t="shared" si="3"/>
        <v>1</v>
      </c>
      <c r="R119">
        <v>1</v>
      </c>
      <c r="S119">
        <v>0</v>
      </c>
      <c r="T119">
        <f t="shared" si="4"/>
        <v>1</v>
      </c>
      <c r="U119" t="s">
        <v>4</v>
      </c>
      <c r="V119" t="str">
        <f>VLOOKUP(U119,Codes!$M$4:$N$6,2,FALSE)</f>
        <v>Full</v>
      </c>
      <c r="W119" t="s">
        <v>5</v>
      </c>
      <c r="X119" t="str">
        <f>VLOOKUP(W119,Codes!$Q$4:$R$45,2,FALSE)</f>
        <v>Partial</v>
      </c>
      <c r="Y119" t="str">
        <f t="shared" si="5"/>
        <v>No Catch</v>
      </c>
      <c r="Z119" t="str">
        <f>VLOOKUP(A119,Codes!$AA$4:$AB$234,2,FALSE)</f>
        <v>FSC</v>
      </c>
      <c r="AA119" t="str">
        <f>VLOOKUP(A119,Codes!$U$4:$V$234,2,FALSE)</f>
        <v>None</v>
      </c>
    </row>
    <row r="120" spans="1:27" ht="15.75" customHeight="1" x14ac:dyDescent="0.2">
      <c r="A120" t="s">
        <v>238</v>
      </c>
      <c r="B120" t="str">
        <f>VLOOKUP(A120,Codes!$AJ$4:$AK$234,2,FALSE)</f>
        <v>Herring - Prince Rupert District (Pacific)</v>
      </c>
      <c r="C120" t="str">
        <f>VLOOKUP(A120,Codes!$AF$4:$AG$234,2,FALSE)</f>
        <v>HERRPRD</v>
      </c>
      <c r="D120" t="s">
        <v>8</v>
      </c>
      <c r="E120" t="s">
        <v>235</v>
      </c>
      <c r="F120" t="s">
        <v>236</v>
      </c>
      <c r="G120" t="str">
        <f>VLOOKUP(F120,Codes!$A$4:$B$91,2,FALSE)</f>
        <v>Clupeidae</v>
      </c>
      <c r="H120">
        <f>VLOOKUP(F120,Codes!$E$4:$F$91,2,FALSE)</f>
        <v>28</v>
      </c>
      <c r="I120">
        <f>VLOOKUP(F120,Codes!$I$4:$J$91,2,FALSE)</f>
        <v>3.2</v>
      </c>
      <c r="L120" t="s">
        <v>17</v>
      </c>
      <c r="M120">
        <v>0</v>
      </c>
      <c r="N120">
        <v>0</v>
      </c>
      <c r="O120">
        <v>0</v>
      </c>
      <c r="P120">
        <v>1</v>
      </c>
      <c r="Q120">
        <f t="shared" si="3"/>
        <v>1</v>
      </c>
      <c r="R120">
        <v>1</v>
      </c>
      <c r="S120">
        <v>0</v>
      </c>
      <c r="T120">
        <f t="shared" si="4"/>
        <v>1</v>
      </c>
      <c r="U120" t="s">
        <v>4</v>
      </c>
      <c r="V120" t="str">
        <f>VLOOKUP(U120,Codes!$M$4:$N$6,2,FALSE)</f>
        <v>Full</v>
      </c>
      <c r="W120" t="s">
        <v>5</v>
      </c>
      <c r="X120" t="str">
        <f>VLOOKUP(W120,Codes!$Q$4:$R$45,2,FALSE)</f>
        <v>Partial</v>
      </c>
      <c r="Y120" t="str">
        <f t="shared" si="5"/>
        <v>No Catch</v>
      </c>
      <c r="Z120" t="str">
        <f>VLOOKUP(A120,Codes!$AA$4:$AB$234,2,FALSE)</f>
        <v>SOK</v>
      </c>
      <c r="AA120" t="str">
        <f>VLOOKUP(A120,Codes!$U$4:$V$234,2,FALSE)</f>
        <v>None</v>
      </c>
    </row>
    <row r="121" spans="1:27" ht="15.75" customHeight="1" x14ac:dyDescent="0.2">
      <c r="A121" t="s">
        <v>239</v>
      </c>
      <c r="B121" t="str">
        <f>VLOOKUP(A121,Codes!$AJ$4:$AK$234,2,FALSE)</f>
        <v>Herring - Strait of Georgia (Pacific</v>
      </c>
      <c r="C121" t="str">
        <f>VLOOKUP(A121,Codes!$AF$4:$AG$234,2,FALSE)</f>
        <v>HERRSOG</v>
      </c>
      <c r="D121" t="s">
        <v>12</v>
      </c>
      <c r="E121" t="s">
        <v>235</v>
      </c>
      <c r="F121" t="s">
        <v>236</v>
      </c>
      <c r="G121" t="str">
        <f>VLOOKUP(F121,Codes!$A$4:$B$91,2,FALSE)</f>
        <v>Clupeidae</v>
      </c>
      <c r="H121">
        <f>VLOOKUP(F121,Codes!$E$4:$F$91,2,FALSE)</f>
        <v>28</v>
      </c>
      <c r="I121">
        <f>VLOOKUP(F121,Codes!$I$4:$J$91,2,FALSE)</f>
        <v>3.2</v>
      </c>
      <c r="L121" t="s">
        <v>17</v>
      </c>
      <c r="M121" s="8">
        <v>10439</v>
      </c>
      <c r="N121">
        <v>8254889.276834364</v>
      </c>
      <c r="O121">
        <v>0</v>
      </c>
      <c r="P121">
        <v>1</v>
      </c>
      <c r="Q121">
        <f t="shared" si="3"/>
        <v>1</v>
      </c>
      <c r="R121">
        <v>1</v>
      </c>
      <c r="S121">
        <v>0</v>
      </c>
      <c r="T121">
        <f t="shared" si="4"/>
        <v>1</v>
      </c>
      <c r="U121" t="s">
        <v>4</v>
      </c>
      <c r="V121" t="str">
        <f>VLOOKUP(U121,Codes!$M$4:$N$6,2,FALSE)</f>
        <v>Full</v>
      </c>
      <c r="W121" t="s">
        <v>5</v>
      </c>
      <c r="X121" t="str">
        <f>VLOOKUP(W121,Codes!$Q$4:$R$45,2,FALSE)</f>
        <v>Partial</v>
      </c>
      <c r="Y121" t="str">
        <f t="shared" si="5"/>
        <v>Purse seine</v>
      </c>
      <c r="Z121" t="str">
        <f>VLOOKUP(A121,Codes!$AA$4:$AB$234,2,FALSE)</f>
        <v>Purse seine</v>
      </c>
      <c r="AA121" t="str">
        <f>VLOOKUP(A121,Codes!$U$4:$V$234,2,FALSE)</f>
        <v>None</v>
      </c>
    </row>
    <row r="122" spans="1:27" ht="15.75" customHeight="1" x14ac:dyDescent="0.2">
      <c r="A122" t="s">
        <v>240</v>
      </c>
      <c r="B122" t="str">
        <f>VLOOKUP(A122,Codes!$AJ$4:$AK$234,2,FALSE)</f>
        <v>Herring - WCVI (Pacific)</v>
      </c>
      <c r="C122" t="str">
        <f>VLOOKUP(A122,Codes!$AF$4:$AG$234,2,FALSE)</f>
        <v>HERRWCVANI</v>
      </c>
      <c r="D122" t="s">
        <v>8</v>
      </c>
      <c r="E122" t="s">
        <v>235</v>
      </c>
      <c r="F122" t="s">
        <v>236</v>
      </c>
      <c r="G122" t="str">
        <f>VLOOKUP(F122,Codes!$A$4:$B$91,2,FALSE)</f>
        <v>Clupeidae</v>
      </c>
      <c r="H122">
        <f>VLOOKUP(F122,Codes!$E$4:$F$91,2,FALSE)</f>
        <v>28</v>
      </c>
      <c r="I122">
        <f>VLOOKUP(F122,Codes!$I$4:$J$91,2,FALSE)</f>
        <v>3.2</v>
      </c>
      <c r="L122" t="s">
        <v>17</v>
      </c>
      <c r="M122">
        <v>0</v>
      </c>
      <c r="N122">
        <v>0</v>
      </c>
      <c r="O122">
        <v>0</v>
      </c>
      <c r="P122">
        <v>1</v>
      </c>
      <c r="Q122">
        <f t="shared" si="3"/>
        <v>1</v>
      </c>
      <c r="R122">
        <v>1</v>
      </c>
      <c r="S122">
        <v>0</v>
      </c>
      <c r="T122">
        <f t="shared" si="4"/>
        <v>1</v>
      </c>
      <c r="U122" t="s">
        <v>4</v>
      </c>
      <c r="V122" t="str">
        <f>VLOOKUP(U122,Codes!$M$4:$N$6,2,FALSE)</f>
        <v>Full</v>
      </c>
      <c r="W122" t="s">
        <v>5</v>
      </c>
      <c r="X122" t="str">
        <f>VLOOKUP(W122,Codes!$Q$4:$R$45,2,FALSE)</f>
        <v>Partial</v>
      </c>
      <c r="Y122" t="str">
        <f t="shared" si="5"/>
        <v>No Catch</v>
      </c>
      <c r="Z122" t="str">
        <f>VLOOKUP(A122,Codes!$AA$4:$AB$234,2,FALSE)</f>
        <v>FSC</v>
      </c>
      <c r="AA122" t="str">
        <f>VLOOKUP(A122,Codes!$U$4:$V$234,2,FALSE)</f>
        <v>None</v>
      </c>
    </row>
    <row r="123" spans="1:27" ht="15.75" customHeight="1" x14ac:dyDescent="0.2">
      <c r="A123" t="s">
        <v>241</v>
      </c>
      <c r="B123" t="str">
        <f>VLOOKUP(A123,Codes!$AJ$4:$AK$234,2,FALSE)</f>
        <v>Lingcod – Outside</v>
      </c>
      <c r="C123" t="str">
        <f>VLOOKUP(A123,Codes!$AF$4:$AG$234,2,FALSE)</f>
        <v>LINGCODNPCOAST</v>
      </c>
      <c r="D123" t="s">
        <v>12</v>
      </c>
      <c r="E123" t="s">
        <v>161</v>
      </c>
      <c r="F123" t="s">
        <v>162</v>
      </c>
      <c r="G123" t="str">
        <f>VLOOKUP(F123,Codes!$A$4:$B$91,2,FALSE)</f>
        <v>Scorpaeniformes</v>
      </c>
      <c r="H123">
        <f>VLOOKUP(F123,Codes!$E$4:$F$91,2,FALSE)</f>
        <v>63</v>
      </c>
      <c r="I123">
        <f>VLOOKUP(F123,Codes!$I$4:$J$91,2,FALSE)</f>
        <v>4.5</v>
      </c>
      <c r="L123" t="s">
        <v>17</v>
      </c>
      <c r="M123">
        <v>2400</v>
      </c>
      <c r="N123">
        <v>4063414.6341463411</v>
      </c>
      <c r="O123">
        <v>0</v>
      </c>
      <c r="P123">
        <v>0</v>
      </c>
      <c r="Q123">
        <f t="shared" si="3"/>
        <v>0</v>
      </c>
      <c r="R123">
        <v>1</v>
      </c>
      <c r="S123">
        <v>1</v>
      </c>
      <c r="T123">
        <f t="shared" si="4"/>
        <v>2</v>
      </c>
      <c r="U123" t="s">
        <v>4</v>
      </c>
      <c r="V123" t="str">
        <f>VLOOKUP(U123,Codes!$M$4:$N$6,2,FALSE)</f>
        <v>Full</v>
      </c>
      <c r="W123" t="s">
        <v>80</v>
      </c>
      <c r="X123" t="str">
        <f>VLOOKUP(W123,Codes!$Q$4:$R$45,2,FALSE)</f>
        <v>Full</v>
      </c>
      <c r="Y123" t="str">
        <f t="shared" si="5"/>
        <v>Bottom trawl</v>
      </c>
      <c r="Z123" t="str">
        <f>VLOOKUP(A123,Codes!$AA$4:$AB$234,2,FALSE)</f>
        <v>Bottom trawl</v>
      </c>
      <c r="AA123" t="str">
        <f>VLOOKUP(A123,Codes!$U$4:$V$234,2,FALSE)</f>
        <v>None</v>
      </c>
    </row>
    <row r="124" spans="1:27" ht="15.75" customHeight="1" x14ac:dyDescent="0.2">
      <c r="A124" t="s">
        <v>242</v>
      </c>
      <c r="B124" t="str">
        <f>VLOOKUP(A124,Codes!$AJ$4:$AK$234,2,FALSE)</f>
        <v>Sardine – Pacific</v>
      </c>
      <c r="C124" t="str">
        <f>VLOOKUP(A124,Codes!$AF$4:$AG$234,2,FALSE)</f>
        <v>SARDBC</v>
      </c>
      <c r="D124" t="s">
        <v>6</v>
      </c>
      <c r="E124" t="s">
        <v>243</v>
      </c>
      <c r="F124" t="s">
        <v>244</v>
      </c>
      <c r="G124" t="str">
        <f>VLOOKUP(F124,Codes!$A$4:$B$91,2,FALSE)</f>
        <v>Clupeidae</v>
      </c>
      <c r="H124">
        <f>VLOOKUP(F124,Codes!$E$4:$F$91,2,FALSE)</f>
        <v>34</v>
      </c>
      <c r="I124">
        <f>VLOOKUP(F124,Codes!$I$4:$J$91,2,FALSE)</f>
        <v>2.8</v>
      </c>
      <c r="L124" t="s">
        <v>17</v>
      </c>
      <c r="M124">
        <v>0</v>
      </c>
      <c r="N124">
        <v>0</v>
      </c>
      <c r="O124">
        <v>0</v>
      </c>
      <c r="P124">
        <v>1</v>
      </c>
      <c r="Q124">
        <f t="shared" si="3"/>
        <v>1</v>
      </c>
      <c r="R124">
        <v>0</v>
      </c>
      <c r="S124">
        <v>0</v>
      </c>
      <c r="T124">
        <f t="shared" si="4"/>
        <v>0</v>
      </c>
      <c r="U124" t="s">
        <v>4</v>
      </c>
      <c r="V124" t="str">
        <f>VLOOKUP(U124,Codes!$M$4:$N$6,2,FALSE)</f>
        <v>Full</v>
      </c>
      <c r="W124" t="s">
        <v>5</v>
      </c>
      <c r="X124" t="str">
        <f>VLOOKUP(W124,Codes!$Q$4:$R$45,2,FALSE)</f>
        <v>Partial</v>
      </c>
      <c r="Y124" t="str">
        <f t="shared" si="5"/>
        <v>No Catch</v>
      </c>
      <c r="Z124" t="str">
        <f>VLOOKUP(A124,Codes!$AA$4:$AB$234,2,FALSE)</f>
        <v>Purse seine</v>
      </c>
      <c r="AA124" t="str">
        <f>VLOOKUP(A124,Codes!$U$4:$V$234,2,FALSE)</f>
        <v>None</v>
      </c>
    </row>
    <row r="125" spans="1:27" ht="15.75" customHeight="1" x14ac:dyDescent="0.2">
      <c r="A125" t="s">
        <v>245</v>
      </c>
      <c r="B125" t="str">
        <f>VLOOKUP(A125,Codes!$AJ$4:$AK$234,2,FALSE)</f>
        <v>Pink and Spiny Scallop</v>
      </c>
      <c r="C125" t="str">
        <f>VLOOKUP(A125,Codes!$AF$4:$AG$234,2,FALSE)</f>
        <v>N/A</v>
      </c>
      <c r="D125" t="s">
        <v>6</v>
      </c>
      <c r="E125" t="s">
        <v>246</v>
      </c>
      <c r="F125" t="s">
        <v>247</v>
      </c>
      <c r="G125" t="str">
        <f>VLOOKUP(F125,Codes!$A$4:$B$91,2,FALSE)</f>
        <v>Molluscs</v>
      </c>
      <c r="H125">
        <f>VLOOKUP(F125,Codes!$E$4:$F$91,2,FALSE)</f>
        <v>45</v>
      </c>
      <c r="I125">
        <f>VLOOKUP(F125,Codes!$I$4:$J$91,2,FALSE)</f>
        <v>2</v>
      </c>
      <c r="L125" t="s">
        <v>17</v>
      </c>
      <c r="M125">
        <v>8.6999999999999904</v>
      </c>
      <c r="N125">
        <v>0</v>
      </c>
      <c r="O125">
        <v>0</v>
      </c>
      <c r="P125">
        <v>0</v>
      </c>
      <c r="Q125">
        <f t="shared" si="3"/>
        <v>0</v>
      </c>
      <c r="R125">
        <v>0</v>
      </c>
      <c r="S125">
        <v>0</v>
      </c>
      <c r="T125">
        <f t="shared" si="4"/>
        <v>0</v>
      </c>
      <c r="U125" t="s">
        <v>6</v>
      </c>
      <c r="V125" t="str">
        <f>VLOOKUP(U125,Codes!$M$4:$N$6,2,FALSE)</f>
        <v>Uncertain</v>
      </c>
      <c r="W125" t="s">
        <v>6</v>
      </c>
      <c r="X125" t="str">
        <f>VLOOKUP(W125,Codes!$Q$4:$R$45,2,FALSE)</f>
        <v>Uncertain</v>
      </c>
      <c r="Y125" t="str">
        <f t="shared" si="5"/>
        <v>Bottom trawl</v>
      </c>
      <c r="Z125" t="str">
        <f>VLOOKUP(A125,Codes!$AA$4:$AB$234,2,FALSE)</f>
        <v>Bottom trawl</v>
      </c>
      <c r="AA125" t="str">
        <f>VLOOKUP(A125,Codes!$U$4:$V$234,2,FALSE)</f>
        <v>None</v>
      </c>
    </row>
    <row r="126" spans="1:27" ht="15.75" customHeight="1" x14ac:dyDescent="0.2">
      <c r="A126" t="s">
        <v>248</v>
      </c>
      <c r="B126" t="str">
        <f>VLOOKUP(A126,Codes!$AJ$4:$AK$234,2,FALSE)</f>
        <v>N/A</v>
      </c>
      <c r="C126" t="str">
        <f>VLOOKUP(A126,Codes!$AF$4:$AG$234,2,FALSE)</f>
        <v>POLL3Ps</v>
      </c>
      <c r="D126" t="s">
        <v>6</v>
      </c>
      <c r="E126" t="s">
        <v>249</v>
      </c>
      <c r="F126" t="s">
        <v>250</v>
      </c>
      <c r="G126" t="str">
        <f>VLOOKUP(F126,Codes!$A$4:$B$91,2,FALSE)</f>
        <v>Gadiformes</v>
      </c>
      <c r="H126">
        <f>VLOOKUP(F126,Codes!$E$4:$F$91,2,FALSE)</f>
        <v>59</v>
      </c>
      <c r="I126">
        <f>VLOOKUP(F126,Codes!$I$4:$J$91,2,FALSE)</f>
        <v>4.3</v>
      </c>
      <c r="L126" t="s">
        <v>454</v>
      </c>
      <c r="M126">
        <v>600</v>
      </c>
      <c r="N126">
        <v>563051.65925419086</v>
      </c>
      <c r="O126">
        <v>0</v>
      </c>
      <c r="P126">
        <v>0</v>
      </c>
      <c r="Q126">
        <f t="shared" si="3"/>
        <v>0</v>
      </c>
      <c r="R126">
        <v>0</v>
      </c>
      <c r="S126">
        <v>0</v>
      </c>
      <c r="T126">
        <f t="shared" si="4"/>
        <v>0</v>
      </c>
      <c r="U126" t="s">
        <v>4</v>
      </c>
      <c r="V126" t="str">
        <f>VLOOKUP(U126,Codes!$M$4:$N$6,2,FALSE)</f>
        <v>Full</v>
      </c>
      <c r="W126" t="s">
        <v>5</v>
      </c>
      <c r="X126" t="str">
        <f>VLOOKUP(W126,Codes!$Q$4:$R$45,2,FALSE)</f>
        <v>Partial</v>
      </c>
      <c r="Y126" t="str">
        <f t="shared" si="5"/>
        <v>Bycatch</v>
      </c>
      <c r="Z126" t="str">
        <f>VLOOKUP(A126,Codes!$AA$4:$AB$234,2,FALSE)</f>
        <v>Bycatch</v>
      </c>
      <c r="AA126" t="str">
        <f>VLOOKUP(A126,Codes!$U$4:$V$234,2,FALSE)</f>
        <v>None</v>
      </c>
    </row>
    <row r="127" spans="1:27" ht="15.75" customHeight="1" x14ac:dyDescent="0.2">
      <c r="A127" t="s">
        <v>251</v>
      </c>
      <c r="B127" t="str">
        <f>VLOOKUP(A127,Codes!$AJ$4:$AK$234,2,FALSE)</f>
        <v>Pollock - 4X5 (Western Component)</v>
      </c>
      <c r="C127" t="str">
        <f>VLOOKUP(A127,Codes!$AF$4:$AG$234,2,FALSE)</f>
        <v>POLL4VWX</v>
      </c>
      <c r="D127" t="s">
        <v>12</v>
      </c>
      <c r="E127" t="s">
        <v>249</v>
      </c>
      <c r="F127" t="s">
        <v>250</v>
      </c>
      <c r="G127" t="str">
        <f>VLOOKUP(F127,Codes!$A$4:$B$91,2,FALSE)</f>
        <v>Gadiformes</v>
      </c>
      <c r="H127">
        <f>VLOOKUP(F127,Codes!$E$4:$F$91,2,FALSE)</f>
        <v>59</v>
      </c>
      <c r="I127">
        <f>VLOOKUP(F127,Codes!$I$4:$J$91,2,FALSE)</f>
        <v>4.3</v>
      </c>
      <c r="L127" t="s">
        <v>11</v>
      </c>
      <c r="M127">
        <v>71</v>
      </c>
      <c r="N127">
        <v>66627.779678412597</v>
      </c>
      <c r="O127">
        <v>0</v>
      </c>
      <c r="P127">
        <v>1</v>
      </c>
      <c r="Q127">
        <f t="shared" si="3"/>
        <v>1</v>
      </c>
      <c r="R127">
        <v>1</v>
      </c>
      <c r="S127">
        <v>1</v>
      </c>
      <c r="T127">
        <f t="shared" si="4"/>
        <v>2</v>
      </c>
      <c r="U127" t="s">
        <v>5</v>
      </c>
      <c r="V127" t="str">
        <f>VLOOKUP(U127,Codes!$M$4:$N$6,2,FALSE)</f>
        <v>Partial</v>
      </c>
      <c r="W127" t="s">
        <v>51</v>
      </c>
      <c r="X127" t="str">
        <f>VLOOKUP(W127,Codes!$Q$4:$R$45,2,FALSE)</f>
        <v>Partial</v>
      </c>
      <c r="Y127" t="str">
        <f t="shared" si="5"/>
        <v>Bottom trawl</v>
      </c>
      <c r="Z127" t="str">
        <f>VLOOKUP(A127,Codes!$AA$4:$AB$234,2,FALSE)</f>
        <v>Bottom trawl</v>
      </c>
      <c r="AA127" t="str">
        <f>VLOOKUP(A127,Codes!$U$4:$V$234,2,FALSE)</f>
        <v>None</v>
      </c>
    </row>
    <row r="128" spans="1:27" ht="15.75" customHeight="1" x14ac:dyDescent="0.2">
      <c r="A128" t="s">
        <v>252</v>
      </c>
      <c r="B128" t="str">
        <f>VLOOKUP(A128,Codes!$AJ$4:$AK$234,2,FALSE)</f>
        <v>Pollock - 4X5 (Western Component)</v>
      </c>
      <c r="C128" t="str">
        <f>VLOOKUP(A128,Codes!$AF$4:$AG$234,2,FALSE)</f>
        <v>POLL4VWX5</v>
      </c>
      <c r="D128" t="s">
        <v>6</v>
      </c>
      <c r="E128" t="s">
        <v>249</v>
      </c>
      <c r="F128" t="s">
        <v>250</v>
      </c>
      <c r="G128" t="str">
        <f>VLOOKUP(F128,Codes!$A$4:$B$91,2,FALSE)</f>
        <v>Gadiformes</v>
      </c>
      <c r="H128">
        <f>VLOOKUP(F128,Codes!$E$4:$F$91,2,FALSE)</f>
        <v>59</v>
      </c>
      <c r="I128">
        <f>VLOOKUP(F128,Codes!$I$4:$J$91,2,FALSE)</f>
        <v>4.3</v>
      </c>
      <c r="L128" t="s">
        <v>11</v>
      </c>
      <c r="M128">
        <v>3000</v>
      </c>
      <c r="N128">
        <v>2815258.2962709544</v>
      </c>
      <c r="O128">
        <v>0</v>
      </c>
      <c r="P128">
        <v>0</v>
      </c>
      <c r="Q128">
        <f t="shared" si="3"/>
        <v>0</v>
      </c>
      <c r="R128">
        <v>0</v>
      </c>
      <c r="S128">
        <v>0</v>
      </c>
      <c r="T128">
        <f t="shared" si="4"/>
        <v>0</v>
      </c>
      <c r="U128" t="s">
        <v>5</v>
      </c>
      <c r="V128" t="str">
        <f>VLOOKUP(U128,Codes!$M$4:$N$6,2,FALSE)</f>
        <v>Partial</v>
      </c>
      <c r="W128" t="s">
        <v>51</v>
      </c>
      <c r="X128" t="str">
        <f>VLOOKUP(W128,Codes!$Q$4:$R$45,2,FALSE)</f>
        <v>Partial</v>
      </c>
      <c r="Y128" t="str">
        <f t="shared" si="5"/>
        <v>Bottom trawl</v>
      </c>
      <c r="Z128" t="str">
        <f>VLOOKUP(A128,Codes!$AA$4:$AB$234,2,FALSE)</f>
        <v>Bottom trawl</v>
      </c>
      <c r="AA128" t="str">
        <f>VLOOKUP(A128,Codes!$U$4:$V$234,2,FALSE)</f>
        <v>None</v>
      </c>
    </row>
    <row r="129" spans="1:27" ht="15.75" customHeight="1" x14ac:dyDescent="0.2">
      <c r="A129" t="s">
        <v>253</v>
      </c>
      <c r="B129" t="str">
        <f>VLOOKUP(A129,Codes!$AJ$4:$AK$234,2,FALSE)</f>
        <v>Pacific Ocean Perch - PMFC 5DE-HS/DE/WHG</v>
      </c>
      <c r="C129" t="str">
        <f>VLOOKUP(A129,Codes!$AF$4:$AG$234,2,FALSE)</f>
        <v>N/A</v>
      </c>
      <c r="D129" t="s">
        <v>12</v>
      </c>
      <c r="E129" t="s">
        <v>254</v>
      </c>
      <c r="F129" t="s">
        <v>255</v>
      </c>
      <c r="G129" t="str">
        <f>VLOOKUP(F129,Codes!$A$4:$B$91,2,FALSE)</f>
        <v>Scorpaeniformes</v>
      </c>
      <c r="H129">
        <f>VLOOKUP(F129,Codes!$E$4:$F$91,2,FALSE)</f>
        <v>55</v>
      </c>
      <c r="I129">
        <f>VLOOKUP(F129,Codes!$I$4:$J$91,2,FALSE)</f>
        <v>3.5</v>
      </c>
      <c r="L129" t="s">
        <v>17</v>
      </c>
      <c r="M129">
        <v>584</v>
      </c>
      <c r="N129">
        <v>740425.89262779348</v>
      </c>
      <c r="O129">
        <v>0</v>
      </c>
      <c r="P129">
        <v>1</v>
      </c>
      <c r="Q129">
        <f t="shared" si="3"/>
        <v>1</v>
      </c>
      <c r="R129">
        <v>1</v>
      </c>
      <c r="S129">
        <v>1</v>
      </c>
      <c r="T129">
        <f t="shared" si="4"/>
        <v>2</v>
      </c>
      <c r="U129" t="s">
        <v>4</v>
      </c>
      <c r="V129" t="str">
        <f>VLOOKUP(U129,Codes!$M$4:$N$6,2,FALSE)</f>
        <v>Full</v>
      </c>
      <c r="W129" t="s">
        <v>80</v>
      </c>
      <c r="X129" t="str">
        <f>VLOOKUP(W129,Codes!$Q$4:$R$45,2,FALSE)</f>
        <v>Full</v>
      </c>
      <c r="Y129" t="str">
        <f t="shared" si="5"/>
        <v>Bottom trawl</v>
      </c>
      <c r="Z129" t="str">
        <f>VLOOKUP(A129,Codes!$AA$4:$AB$234,2,FALSE)</f>
        <v>Bottom trawl</v>
      </c>
      <c r="AA129" t="str">
        <f>VLOOKUP(A129,Codes!$U$4:$V$234,2,FALSE)</f>
        <v>None</v>
      </c>
    </row>
    <row r="130" spans="1:27" ht="15.75" customHeight="1" x14ac:dyDescent="0.2">
      <c r="A130" t="s">
        <v>256</v>
      </c>
      <c r="B130" t="str">
        <f>VLOOKUP(A130,Codes!$AJ$4:$AK$234,2,FALSE)</f>
        <v>Pacific Ocean Perch - PMFC 5ABC-QCS</v>
      </c>
      <c r="C130" t="str">
        <f>VLOOKUP(A130,Codes!$AF$4:$AG$234,2,FALSE)</f>
        <v>PERCHQCI</v>
      </c>
      <c r="D130" t="s">
        <v>12</v>
      </c>
      <c r="E130" t="s">
        <v>254</v>
      </c>
      <c r="F130" t="s">
        <v>255</v>
      </c>
      <c r="G130" t="str">
        <f>VLOOKUP(F130,Codes!$A$4:$B$91,2,FALSE)</f>
        <v>Scorpaeniformes</v>
      </c>
      <c r="H130">
        <f>VLOOKUP(F130,Codes!$E$4:$F$91,2,FALSE)</f>
        <v>55</v>
      </c>
      <c r="I130">
        <f>VLOOKUP(F130,Codes!$I$4:$J$91,2,FALSE)</f>
        <v>3.5</v>
      </c>
      <c r="L130" t="s">
        <v>17</v>
      </c>
      <c r="M130">
        <v>2618</v>
      </c>
      <c r="N130">
        <v>3319237.9912663754</v>
      </c>
      <c r="O130">
        <v>0</v>
      </c>
      <c r="P130">
        <v>1</v>
      </c>
      <c r="Q130">
        <f t="shared" ref="Q130:Q193" si="6">IF(OR(O130=1,P130=1),1,0)</f>
        <v>1</v>
      </c>
      <c r="R130">
        <v>1</v>
      </c>
      <c r="S130">
        <v>1</v>
      </c>
      <c r="T130">
        <f t="shared" ref="T130:T193" si="7">SUM(R130:S130)</f>
        <v>2</v>
      </c>
      <c r="U130" t="s">
        <v>4</v>
      </c>
      <c r="V130" t="str">
        <f>VLOOKUP(U130,Codes!$M$4:$N$6,2,FALSE)</f>
        <v>Full</v>
      </c>
      <c r="W130" t="s">
        <v>80</v>
      </c>
      <c r="X130" t="str">
        <f>VLOOKUP(W130,Codes!$Q$4:$R$45,2,FALSE)</f>
        <v>Full</v>
      </c>
      <c r="Y130" t="str">
        <f t="shared" ref="Y130:Y193" si="8">IF(M130=0, "No Catch",Z130)</f>
        <v>Bottom trawl</v>
      </c>
      <c r="Z130" t="str">
        <f>VLOOKUP(A130,Codes!$AA$4:$AB$234,2,FALSE)</f>
        <v>Bottom trawl</v>
      </c>
      <c r="AA130" t="str">
        <f>VLOOKUP(A130,Codes!$U$4:$V$234,2,FALSE)</f>
        <v>None</v>
      </c>
    </row>
    <row r="131" spans="1:27" ht="15.75" customHeight="1" x14ac:dyDescent="0.2">
      <c r="A131" t="s">
        <v>257</v>
      </c>
      <c r="B131" t="str">
        <f>VLOOKUP(A131,Codes!$AJ$4:$AK$234,2,FALSE)</f>
        <v>Pacific Ocean Perch - PMFC 3CD-WCVI</v>
      </c>
      <c r="C131" t="str">
        <f>VLOOKUP(A131,Codes!$AF$4:$AG$234,2,FALSE)</f>
        <v>PERCHWCVANI</v>
      </c>
      <c r="D131" t="s">
        <v>12</v>
      </c>
      <c r="E131" t="s">
        <v>254</v>
      </c>
      <c r="F131" t="s">
        <v>255</v>
      </c>
      <c r="G131" t="str">
        <f>VLOOKUP(F131,Codes!$A$4:$B$91,2,FALSE)</f>
        <v>Scorpaeniformes</v>
      </c>
      <c r="H131">
        <f>VLOOKUP(F131,Codes!$E$4:$F$91,2,FALSE)</f>
        <v>55</v>
      </c>
      <c r="I131">
        <f>VLOOKUP(F131,Codes!$I$4:$J$91,2,FALSE)</f>
        <v>3.5</v>
      </c>
      <c r="L131" t="s">
        <v>17</v>
      </c>
      <c r="M131">
        <v>382</v>
      </c>
      <c r="N131">
        <v>484319.67634215258</v>
      </c>
      <c r="O131">
        <v>0</v>
      </c>
      <c r="P131">
        <v>1</v>
      </c>
      <c r="Q131">
        <f t="shared" si="6"/>
        <v>1</v>
      </c>
      <c r="R131">
        <v>1</v>
      </c>
      <c r="S131">
        <v>1</v>
      </c>
      <c r="T131">
        <f t="shared" si="7"/>
        <v>2</v>
      </c>
      <c r="U131" t="s">
        <v>4</v>
      </c>
      <c r="V131" t="str">
        <f>VLOOKUP(U131,Codes!$M$4:$N$6,2,FALSE)</f>
        <v>Full</v>
      </c>
      <c r="W131" t="s">
        <v>80</v>
      </c>
      <c r="X131" t="str">
        <f>VLOOKUP(W131,Codes!$Q$4:$R$45,2,FALSE)</f>
        <v>Full</v>
      </c>
      <c r="Y131" t="str">
        <f t="shared" si="8"/>
        <v>Bottom trawl</v>
      </c>
      <c r="Z131" t="str">
        <f>VLOOKUP(A131,Codes!$AA$4:$AB$234,2,FALSE)</f>
        <v>Bottom trawl</v>
      </c>
      <c r="AA131" t="str">
        <f>VLOOKUP(A131,Codes!$U$4:$V$234,2,FALSE)</f>
        <v>None</v>
      </c>
    </row>
    <row r="132" spans="1:27" ht="15.75" customHeight="1" x14ac:dyDescent="0.2">
      <c r="A132" t="s">
        <v>258</v>
      </c>
      <c r="B132" t="str">
        <f>VLOOKUP(A132,Codes!$AJ$4:$AK$234,2,FALSE)</f>
        <v>N/A</v>
      </c>
      <c r="C132" t="str">
        <f>VLOOKUP(A132,Codes!$AF$4:$AG$234,2,FALSE)</f>
        <v>PORSHARATL</v>
      </c>
      <c r="D132" t="s">
        <v>6</v>
      </c>
      <c r="E132" t="s">
        <v>259</v>
      </c>
      <c r="F132" t="s">
        <v>260</v>
      </c>
      <c r="G132" t="str">
        <f>VLOOKUP(F132,Codes!$A$4:$B$91,2,FALSE)</f>
        <v>Elasmobranchii</v>
      </c>
      <c r="H132">
        <f>VLOOKUP(F132,Codes!$E$4:$F$91,2,FALSE)</f>
        <v>86</v>
      </c>
      <c r="I132">
        <f>VLOOKUP(F132,Codes!$I$4:$J$91,2,FALSE)</f>
        <v>4.5999999999999996</v>
      </c>
      <c r="L132" t="s">
        <v>11</v>
      </c>
      <c r="M132">
        <v>81</v>
      </c>
      <c r="N132">
        <v>293072.72727272724</v>
      </c>
      <c r="O132">
        <v>0</v>
      </c>
      <c r="P132">
        <v>1</v>
      </c>
      <c r="Q132">
        <f t="shared" si="6"/>
        <v>1</v>
      </c>
      <c r="R132">
        <v>0</v>
      </c>
      <c r="S132">
        <v>0</v>
      </c>
      <c r="T132">
        <f t="shared" si="7"/>
        <v>0</v>
      </c>
      <c r="U132" t="s">
        <v>6</v>
      </c>
      <c r="V132" t="str">
        <f>VLOOKUP(U132,Codes!$M$4:$N$6,2,FALSE)</f>
        <v>Uncertain</v>
      </c>
      <c r="W132" t="s">
        <v>6</v>
      </c>
      <c r="X132" t="str">
        <f>VLOOKUP(W132,Codes!$Q$4:$R$45,2,FALSE)</f>
        <v>Uncertain</v>
      </c>
      <c r="Y132" t="str">
        <f t="shared" si="8"/>
        <v>Bycatch</v>
      </c>
      <c r="Z132" t="str">
        <f>VLOOKUP(A132,Codes!$AA$4:$AB$234,2,FALSE)</f>
        <v>Bycatch</v>
      </c>
      <c r="AA132" t="str">
        <f>VLOOKUP(A132,Codes!$U$4:$V$234,2,FALSE)</f>
        <v>None</v>
      </c>
    </row>
    <row r="133" spans="1:27" ht="15.75" customHeight="1" x14ac:dyDescent="0.2">
      <c r="A133" t="s">
        <v>261</v>
      </c>
      <c r="B133" t="str">
        <f>VLOOKUP(A133,Codes!$AJ$4:$AK$234,2,FALSE)</f>
        <v>Spot Prawn</v>
      </c>
      <c r="C133" t="str">
        <f>VLOOKUP(A133,Codes!$AF$4:$AG$234,2,FALSE)</f>
        <v>N/A</v>
      </c>
      <c r="D133" t="s">
        <v>12</v>
      </c>
      <c r="E133" t="s">
        <v>262</v>
      </c>
      <c r="F133" t="s">
        <v>263</v>
      </c>
      <c r="G133" t="str">
        <f>VLOOKUP(F133,Codes!$A$4:$B$91,2,FALSE)</f>
        <v>Crustacea</v>
      </c>
      <c r="H133">
        <f>VLOOKUP(F133,Codes!$E$4:$F$91,2,FALSE)</f>
        <v>10</v>
      </c>
      <c r="I133">
        <f>VLOOKUP(F133,Codes!$I$4:$J$91,2,FALSE)</f>
        <v>3.66</v>
      </c>
      <c r="L133" t="s">
        <v>17</v>
      </c>
      <c r="M133">
        <v>1898</v>
      </c>
      <c r="N133">
        <v>26552265.874489415</v>
      </c>
      <c r="O133">
        <v>0</v>
      </c>
      <c r="P133">
        <v>0</v>
      </c>
      <c r="Q133">
        <f t="shared" si="6"/>
        <v>0</v>
      </c>
      <c r="R133">
        <v>0</v>
      </c>
      <c r="S133">
        <v>0</v>
      </c>
      <c r="T133">
        <f t="shared" si="7"/>
        <v>0</v>
      </c>
      <c r="U133" t="s">
        <v>6</v>
      </c>
      <c r="V133" t="str">
        <f>VLOOKUP(U133,Codes!$M$4:$N$6,2,FALSE)</f>
        <v>Uncertain</v>
      </c>
      <c r="W133" t="s">
        <v>4</v>
      </c>
      <c r="X133" t="str">
        <f>VLOOKUP(W133,Codes!$Q$4:$R$45,2,FALSE)</f>
        <v>Full</v>
      </c>
      <c r="Y133" t="str">
        <f t="shared" si="8"/>
        <v>Trap</v>
      </c>
      <c r="Z133" t="str">
        <f>VLOOKUP(A133,Codes!$AA$4:$AB$234,2,FALSE)</f>
        <v>Trap</v>
      </c>
      <c r="AA133" t="str">
        <f>VLOOKUP(A133,Codes!$U$4:$V$234,2,FALSE)</f>
        <v>None</v>
      </c>
    </row>
    <row r="134" spans="1:27" ht="15.75" customHeight="1" x14ac:dyDescent="0.2">
      <c r="A134" t="s">
        <v>264</v>
      </c>
      <c r="B134" t="str">
        <f>VLOOKUP(A134,Codes!$AJ$4:$AK$234,2,FALSE)</f>
        <v>Quillback Rockfish – Inside</v>
      </c>
      <c r="C134" t="str">
        <f>VLOOKUP(A134,Codes!$AF$4:$AG$234,2,FALSE)</f>
        <v>QROCKPCOASTIN</v>
      </c>
      <c r="D134" t="s">
        <v>8</v>
      </c>
      <c r="E134" t="s">
        <v>265</v>
      </c>
      <c r="F134" t="s">
        <v>266</v>
      </c>
      <c r="G134" t="str">
        <f>VLOOKUP(F134,Codes!$A$4:$B$91,2,FALSE)</f>
        <v>Scorpaeniformes</v>
      </c>
      <c r="H134">
        <f>VLOOKUP(F134,Codes!$E$4:$F$91,2,FALSE)</f>
        <v>64</v>
      </c>
      <c r="I134">
        <f>VLOOKUP(F134,Codes!$I$4:$J$91,2,FALSE)</f>
        <v>3.8</v>
      </c>
      <c r="L134" t="s">
        <v>17</v>
      </c>
      <c r="M134">
        <v>33.9</v>
      </c>
      <c r="N134">
        <v>42980.201643976368</v>
      </c>
      <c r="O134">
        <v>0</v>
      </c>
      <c r="P134">
        <v>1</v>
      </c>
      <c r="Q134">
        <f t="shared" si="6"/>
        <v>1</v>
      </c>
      <c r="R134">
        <v>1</v>
      </c>
      <c r="S134">
        <v>1</v>
      </c>
      <c r="T134">
        <f t="shared" si="7"/>
        <v>2</v>
      </c>
      <c r="U134" t="s">
        <v>4</v>
      </c>
      <c r="V134" t="str">
        <f>VLOOKUP(U134,Codes!$M$4:$N$6,2,FALSE)</f>
        <v>Full</v>
      </c>
      <c r="W134" t="s">
        <v>80</v>
      </c>
      <c r="X134" t="str">
        <f>VLOOKUP(W134,Codes!$Q$4:$R$45,2,FALSE)</f>
        <v>Full</v>
      </c>
      <c r="Y134" t="str">
        <f t="shared" si="8"/>
        <v>Bottom longline</v>
      </c>
      <c r="Z134" t="str">
        <f>VLOOKUP(A134,Codes!$AA$4:$AB$234,2,FALSE)</f>
        <v>Bottom longline</v>
      </c>
      <c r="AA134" t="str">
        <f>VLOOKUP(A134,Codes!$U$4:$V$234,2,FALSE)</f>
        <v>None</v>
      </c>
    </row>
    <row r="135" spans="1:27" ht="15.75" customHeight="1" x14ac:dyDescent="0.2">
      <c r="A135" t="s">
        <v>267</v>
      </c>
      <c r="B135" t="str">
        <f>VLOOKUP(A135,Codes!$AJ$4:$AK$234,2,FALSE)</f>
        <v>Quillback Rockfish – Outside</v>
      </c>
      <c r="C135" t="str">
        <f>VLOOKUP(A135,Codes!$AF$4:$AG$234,2,FALSE)</f>
        <v>QROCKPCOASTOUT</v>
      </c>
      <c r="D135" t="s">
        <v>8</v>
      </c>
      <c r="E135" t="s">
        <v>265</v>
      </c>
      <c r="F135" t="s">
        <v>266</v>
      </c>
      <c r="G135" t="str">
        <f>VLOOKUP(F135,Codes!$A$4:$B$91,2,FALSE)</f>
        <v>Scorpaeniformes</v>
      </c>
      <c r="H135">
        <f>VLOOKUP(F135,Codes!$E$4:$F$91,2,FALSE)</f>
        <v>64</v>
      </c>
      <c r="I135">
        <f>VLOOKUP(F135,Codes!$I$4:$J$91,2,FALSE)</f>
        <v>3.8</v>
      </c>
      <c r="L135" t="s">
        <v>17</v>
      </c>
      <c r="M135">
        <v>158.6</v>
      </c>
      <c r="N135">
        <v>201081.41536090418</v>
      </c>
      <c r="O135">
        <v>0</v>
      </c>
      <c r="P135">
        <v>1</v>
      </c>
      <c r="Q135">
        <f t="shared" si="6"/>
        <v>1</v>
      </c>
      <c r="R135">
        <v>1</v>
      </c>
      <c r="S135">
        <v>1</v>
      </c>
      <c r="T135">
        <f t="shared" si="7"/>
        <v>2</v>
      </c>
      <c r="U135" t="s">
        <v>4</v>
      </c>
      <c r="V135" t="str">
        <f>VLOOKUP(U135,Codes!$M$4:$N$6,2,FALSE)</f>
        <v>Full</v>
      </c>
      <c r="W135" t="s">
        <v>80</v>
      </c>
      <c r="X135" t="str">
        <f>VLOOKUP(W135,Codes!$Q$4:$R$45,2,FALSE)</f>
        <v>Full</v>
      </c>
      <c r="Y135" t="str">
        <f t="shared" si="8"/>
        <v>Bottom longline</v>
      </c>
      <c r="Z135" t="str">
        <f>VLOOKUP(A135,Codes!$AA$4:$AB$234,2,FALSE)</f>
        <v>Bottom longline</v>
      </c>
      <c r="AA135" t="str">
        <f>VLOOKUP(A135,Codes!$U$4:$V$234,2,FALSE)</f>
        <v>None</v>
      </c>
    </row>
    <row r="136" spans="1:27" ht="15.75" customHeight="1" x14ac:dyDescent="0.2">
      <c r="A136" t="s">
        <v>268</v>
      </c>
      <c r="B136" t="str">
        <f>VLOOKUP(A136,Codes!$AJ$4:$AK$234,2,FALSE)</f>
        <v>Redfish - 3LN</v>
      </c>
      <c r="C136" t="str">
        <f>VLOOKUP(A136,Codes!$AF$4:$AG$234,2,FALSE)</f>
        <v>REDFISHSPP3LN</v>
      </c>
      <c r="D136" t="s">
        <v>12</v>
      </c>
      <c r="E136" t="s">
        <v>1</v>
      </c>
      <c r="F136" t="s">
        <v>269</v>
      </c>
      <c r="G136" t="str">
        <f>VLOOKUP(F136,Codes!$A$4:$B$91,2,FALSE)</f>
        <v>Scorpaeniformes</v>
      </c>
      <c r="H136">
        <f>VLOOKUP(F136,Codes!$E$4:$F$91,2,FALSE)</f>
        <v>76.5</v>
      </c>
      <c r="I136">
        <f>VLOOKUP(F136,Codes!$I$4:$J$91,2,FALSE)</f>
        <v>4.1500000000000004</v>
      </c>
      <c r="L136" t="s">
        <v>454</v>
      </c>
      <c r="M136">
        <v>13100</v>
      </c>
      <c r="N136">
        <v>22783270.122208178</v>
      </c>
      <c r="O136">
        <v>1</v>
      </c>
      <c r="P136">
        <v>1</v>
      </c>
      <c r="Q136">
        <f t="shared" si="6"/>
        <v>1</v>
      </c>
      <c r="R136">
        <v>1</v>
      </c>
      <c r="S136">
        <v>0</v>
      </c>
      <c r="T136">
        <f t="shared" si="7"/>
        <v>1</v>
      </c>
      <c r="U136" t="s">
        <v>4</v>
      </c>
      <c r="V136" t="str">
        <f>VLOOKUP(U136,Codes!$M$4:$N$6,2,FALSE)</f>
        <v>Full</v>
      </c>
      <c r="W136" t="s">
        <v>9</v>
      </c>
      <c r="X136" t="str">
        <f>VLOOKUP(W136,Codes!$Q$4:$R$45,2,FALSE)</f>
        <v>Partial</v>
      </c>
      <c r="Y136" t="str">
        <f t="shared" si="8"/>
        <v>Bottom trawl</v>
      </c>
      <c r="Z136" t="str">
        <f>VLOOKUP(A136,Codes!$AA$4:$AB$234,2,FALSE)</f>
        <v>Bottom trawl</v>
      </c>
      <c r="AA136" t="str">
        <f>VLOOKUP(A136,Codes!$U$4:$V$234,2,FALSE)</f>
        <v>Certified</v>
      </c>
    </row>
    <row r="137" spans="1:27" ht="15.75" customHeight="1" x14ac:dyDescent="0.2">
      <c r="A137" t="s">
        <v>270</v>
      </c>
      <c r="B137" t="str">
        <f>VLOOKUP(A137,Codes!$AJ$4:$AK$234,2,FALSE)</f>
        <v>Redfish - 3O</v>
      </c>
      <c r="C137" t="str">
        <f>VLOOKUP(A137,Codes!$AF$4:$AG$234,2,FALSE)</f>
        <v>N/A</v>
      </c>
      <c r="D137" t="s">
        <v>6</v>
      </c>
      <c r="E137" t="s">
        <v>1</v>
      </c>
      <c r="F137" t="s">
        <v>269</v>
      </c>
      <c r="G137" t="str">
        <f>VLOOKUP(F137,Codes!$A$4:$B$91,2,FALSE)</f>
        <v>Scorpaeniformes</v>
      </c>
      <c r="H137">
        <f>VLOOKUP(F137,Codes!$E$4:$F$91,2,FALSE)</f>
        <v>76.5</v>
      </c>
      <c r="I137">
        <f>VLOOKUP(F137,Codes!$I$4:$J$91,2,FALSE)</f>
        <v>4.1500000000000004</v>
      </c>
      <c r="L137" t="s">
        <v>454</v>
      </c>
      <c r="M137">
        <v>1950</v>
      </c>
      <c r="N137">
        <v>2303501.896333755</v>
      </c>
      <c r="O137">
        <v>0</v>
      </c>
      <c r="P137">
        <v>1</v>
      </c>
      <c r="Q137">
        <f t="shared" si="6"/>
        <v>1</v>
      </c>
      <c r="R137">
        <v>0</v>
      </c>
      <c r="S137">
        <v>0</v>
      </c>
      <c r="T137">
        <f t="shared" si="7"/>
        <v>0</v>
      </c>
      <c r="U137" t="s">
        <v>4</v>
      </c>
      <c r="V137" t="str">
        <f>VLOOKUP(U137,Codes!$M$4:$N$6,2,FALSE)</f>
        <v>Full</v>
      </c>
      <c r="W137" t="s">
        <v>51</v>
      </c>
      <c r="X137" t="str">
        <f>VLOOKUP(W137,Codes!$Q$4:$R$45,2,FALSE)</f>
        <v>Partial</v>
      </c>
      <c r="Y137" t="str">
        <f t="shared" si="8"/>
        <v>Bottom trawl</v>
      </c>
      <c r="Z137" t="str">
        <f>VLOOKUP(A137,Codes!$AA$4:$AB$234,2,FALSE)</f>
        <v>Bottom trawl</v>
      </c>
      <c r="AA137" t="str">
        <f>VLOOKUP(A137,Codes!$U$4:$V$234,2,FALSE)</f>
        <v>None</v>
      </c>
    </row>
    <row r="138" spans="1:27" ht="15.75" customHeight="1" x14ac:dyDescent="0.2">
      <c r="A138" t="s">
        <v>271</v>
      </c>
      <c r="B138" t="str">
        <f>VLOOKUP(A138,Codes!$AJ$4:$AK$234,2,FALSE)</f>
        <v>N/A</v>
      </c>
      <c r="C138" t="str">
        <f>VLOOKUP(A138,Codes!$AF$4:$AG$234,2,FALSE)</f>
        <v>N/A</v>
      </c>
      <c r="D138" t="s">
        <v>6</v>
      </c>
      <c r="E138" t="s">
        <v>272</v>
      </c>
      <c r="F138" t="s">
        <v>273</v>
      </c>
      <c r="G138" t="str">
        <f>VLOOKUP(F138,Codes!$A$4:$B$91,2,FALSE)</f>
        <v>Scorpaeniformes</v>
      </c>
      <c r="H138">
        <f>VLOOKUP(F138,Codes!$E$4:$F$91,2,FALSE)</f>
        <v>54</v>
      </c>
      <c r="I138">
        <f>VLOOKUP(F138,Codes!$I$4:$J$91,2,FALSE)</f>
        <v>3.8</v>
      </c>
      <c r="L138" t="s">
        <v>17</v>
      </c>
      <c r="M138">
        <v>163</v>
      </c>
      <c r="N138">
        <v>206659.96660673004</v>
      </c>
      <c r="O138">
        <v>0</v>
      </c>
      <c r="P138">
        <v>1</v>
      </c>
      <c r="Q138">
        <f t="shared" si="6"/>
        <v>1</v>
      </c>
      <c r="R138">
        <v>0</v>
      </c>
      <c r="S138">
        <v>0</v>
      </c>
      <c r="T138">
        <f t="shared" si="7"/>
        <v>0</v>
      </c>
      <c r="U138" t="s">
        <v>4</v>
      </c>
      <c r="V138" t="str">
        <f>VLOOKUP(U138,Codes!$M$4:$N$6,2,FALSE)</f>
        <v>Full</v>
      </c>
      <c r="W138" t="s">
        <v>80</v>
      </c>
      <c r="X138" t="str">
        <f>VLOOKUP(W138,Codes!$Q$4:$R$45,2,FALSE)</f>
        <v>Full</v>
      </c>
      <c r="Y138" t="str">
        <f t="shared" si="8"/>
        <v>Bottom trawl</v>
      </c>
      <c r="Z138" t="str">
        <f>VLOOKUP(A138,Codes!$AA$4:$AB$234,2,FALSE)</f>
        <v>Bottom trawl</v>
      </c>
      <c r="AA138" t="str">
        <f>VLOOKUP(A138,Codes!$U$4:$V$234,2,FALSE)</f>
        <v>None</v>
      </c>
    </row>
    <row r="139" spans="1:27" ht="15.75" customHeight="1" x14ac:dyDescent="0.2">
      <c r="A139" t="s">
        <v>274</v>
      </c>
      <c r="B139" t="str">
        <f>VLOOKUP(A139,Codes!$AJ$4:$AK$234,2,FALSE)</f>
        <v>N/A</v>
      </c>
      <c r="C139" t="str">
        <f>VLOOKUP(A139,Codes!$AF$4:$AG$234,2,FALSE)</f>
        <v>RSROCKBCWS</v>
      </c>
      <c r="D139" t="s">
        <v>12</v>
      </c>
      <c r="E139" t="s">
        <v>275</v>
      </c>
      <c r="F139" t="s">
        <v>276</v>
      </c>
      <c r="G139" t="str">
        <f>VLOOKUP(F139,Codes!$A$4:$B$91,2,FALSE)</f>
        <v>Scorpaeniformes</v>
      </c>
      <c r="H139">
        <f>VLOOKUP(F139,Codes!$E$4:$F$91,2,FALSE)</f>
        <v>58</v>
      </c>
      <c r="I139">
        <f>VLOOKUP(F139,Codes!$I$4:$J$91,2,FALSE)</f>
        <v>3.8</v>
      </c>
      <c r="L139" t="s">
        <v>17</v>
      </c>
      <c r="M139">
        <v>732</v>
      </c>
      <c r="N139">
        <v>928068.07089648081</v>
      </c>
      <c r="O139">
        <v>0</v>
      </c>
      <c r="P139">
        <v>1</v>
      </c>
      <c r="Q139">
        <f t="shared" si="6"/>
        <v>1</v>
      </c>
      <c r="R139">
        <v>1</v>
      </c>
      <c r="S139">
        <v>1</v>
      </c>
      <c r="T139">
        <f t="shared" si="7"/>
        <v>2</v>
      </c>
      <c r="U139" t="s">
        <v>4</v>
      </c>
      <c r="V139" t="str">
        <f>VLOOKUP(U139,Codes!$M$4:$N$6,2,FALSE)</f>
        <v>Full</v>
      </c>
      <c r="W139" t="s">
        <v>80</v>
      </c>
      <c r="X139" t="str">
        <f>VLOOKUP(W139,Codes!$Q$4:$R$45,2,FALSE)</f>
        <v>Full</v>
      </c>
      <c r="Y139" t="str">
        <f t="shared" si="8"/>
        <v>Bottom trawl</v>
      </c>
      <c r="Z139" t="str">
        <f>VLOOKUP(A139,Codes!$AA$4:$AB$234,2,FALSE)</f>
        <v>Bottom trawl</v>
      </c>
      <c r="AA139" t="str">
        <f>VLOOKUP(A139,Codes!$U$4:$V$234,2,FALSE)</f>
        <v>None</v>
      </c>
    </row>
    <row r="140" spans="1:27" ht="15.75" customHeight="1" x14ac:dyDescent="0.2">
      <c r="A140" t="s">
        <v>277</v>
      </c>
      <c r="B140" t="str">
        <f>VLOOKUP(A140,Codes!$AJ$4:$AK$234,2,FALSE)</f>
        <v>N/A</v>
      </c>
      <c r="C140" t="str">
        <f>VLOOKUP(A140,Codes!$AF$4:$AG$234,2,FALSE)</f>
        <v>RSROCKBCWN</v>
      </c>
      <c r="D140" t="s">
        <v>12</v>
      </c>
      <c r="E140" t="s">
        <v>275</v>
      </c>
      <c r="F140" t="s">
        <v>276</v>
      </c>
      <c r="G140" t="str">
        <f>VLOOKUP(F140,Codes!$A$4:$B$91,2,FALSE)</f>
        <v>Scorpaeniformes</v>
      </c>
      <c r="H140">
        <f>VLOOKUP(F140,Codes!$E$4:$F$91,2,FALSE)</f>
        <v>58</v>
      </c>
      <c r="I140">
        <f>VLOOKUP(F140,Codes!$I$4:$J$91,2,FALSE)</f>
        <v>3.8</v>
      </c>
      <c r="L140" t="s">
        <v>17</v>
      </c>
      <c r="M140">
        <v>109</v>
      </c>
      <c r="N140">
        <v>138195.92858977654</v>
      </c>
      <c r="O140">
        <v>0</v>
      </c>
      <c r="P140">
        <v>1</v>
      </c>
      <c r="Q140">
        <f t="shared" si="6"/>
        <v>1</v>
      </c>
      <c r="R140">
        <v>1</v>
      </c>
      <c r="S140">
        <v>1</v>
      </c>
      <c r="T140">
        <f t="shared" si="7"/>
        <v>2</v>
      </c>
      <c r="U140" t="s">
        <v>4</v>
      </c>
      <c r="V140" t="str">
        <f>VLOOKUP(U140,Codes!$M$4:$N$6,2,FALSE)</f>
        <v>Full</v>
      </c>
      <c r="W140" t="s">
        <v>80</v>
      </c>
      <c r="X140" t="str">
        <f>VLOOKUP(W140,Codes!$Q$4:$R$45,2,FALSE)</f>
        <v>Full</v>
      </c>
      <c r="Y140" t="str">
        <f t="shared" si="8"/>
        <v>Bottom trawl</v>
      </c>
      <c r="Z140" t="str">
        <f>VLOOKUP(A140,Codes!$AA$4:$AB$234,2,FALSE)</f>
        <v>Bottom trawl</v>
      </c>
      <c r="AA140" t="str">
        <f>VLOOKUP(A140,Codes!$U$4:$V$234,2,FALSE)</f>
        <v>None</v>
      </c>
    </row>
    <row r="141" spans="1:27" ht="15.75" customHeight="1" x14ac:dyDescent="0.2">
      <c r="A141" t="s">
        <v>278</v>
      </c>
      <c r="B141" t="str">
        <f>VLOOKUP(A141,Codes!$AJ$4:$AK$234,2,FALSE)</f>
        <v>Red Sea Urchin</v>
      </c>
      <c r="C141" t="str">
        <f>VLOOKUP(A141,Codes!$AF$4:$AG$234,2,FALSE)</f>
        <v>N/A</v>
      </c>
      <c r="D141" t="s">
        <v>12</v>
      </c>
      <c r="E141" t="s">
        <v>131</v>
      </c>
      <c r="F141" t="s">
        <v>279</v>
      </c>
      <c r="G141" t="str">
        <f>VLOOKUP(F141,Codes!$A$4:$B$91,2,FALSE)</f>
        <v>Echinodermata</v>
      </c>
      <c r="H141">
        <f>VLOOKUP(F141,Codes!$E$4:$F$91,2,FALSE)</f>
        <v>10</v>
      </c>
      <c r="I141">
        <f>VLOOKUP(F141,Codes!$I$4:$J$91,2,FALSE)</f>
        <v>2</v>
      </c>
      <c r="L141" t="s">
        <v>17</v>
      </c>
      <c r="M141">
        <v>3256</v>
      </c>
      <c r="N141">
        <v>8518222.222222222</v>
      </c>
      <c r="O141">
        <v>0</v>
      </c>
      <c r="P141">
        <v>0</v>
      </c>
      <c r="Q141">
        <f t="shared" si="6"/>
        <v>0</v>
      </c>
      <c r="R141">
        <v>1</v>
      </c>
      <c r="S141">
        <v>1</v>
      </c>
      <c r="T141">
        <f t="shared" si="7"/>
        <v>2</v>
      </c>
      <c r="U141" t="s">
        <v>5</v>
      </c>
      <c r="V141" t="str">
        <f>VLOOKUP(U141,Codes!$M$4:$N$6,2,FALSE)</f>
        <v>Partial</v>
      </c>
      <c r="W141" t="s">
        <v>6</v>
      </c>
      <c r="X141" t="str">
        <f>VLOOKUP(W141,Codes!$Q$4:$R$45,2,FALSE)</f>
        <v>Uncertain</v>
      </c>
      <c r="Y141" t="str">
        <f t="shared" si="8"/>
        <v>Hand</v>
      </c>
      <c r="Z141" t="str">
        <f>VLOOKUP(A141,Codes!$AA$4:$AB$234,2,FALSE)</f>
        <v>Hand</v>
      </c>
      <c r="AA141" t="str">
        <f>VLOOKUP(A141,Codes!$U$4:$V$234,2,FALSE)</f>
        <v>None</v>
      </c>
    </row>
    <row r="142" spans="1:27" ht="15.75" customHeight="1" x14ac:dyDescent="0.2">
      <c r="A142" t="s">
        <v>280</v>
      </c>
      <c r="B142" t="str">
        <f>VLOOKUP(A142,Codes!$AJ$4:$AK$234,2,FALSE)</f>
        <v>N/A</v>
      </c>
      <c r="C142" t="str">
        <f>VLOOKUP(A142,Codes!$AF$4:$AG$234,2,FALSE)</f>
        <v>N/A</v>
      </c>
      <c r="D142" t="s">
        <v>6</v>
      </c>
      <c r="E142" t="s">
        <v>281</v>
      </c>
      <c r="F142" t="s">
        <v>282</v>
      </c>
      <c r="G142" t="str">
        <f>VLOOKUP(F142,Codes!$A$4:$B$91,2,FALSE)</f>
        <v>Crustacea</v>
      </c>
      <c r="H142">
        <f>VLOOKUP(F142,Codes!$E$4:$F$91,2,FALSE)</f>
        <v>10</v>
      </c>
      <c r="I142">
        <f>VLOOKUP(F142,Codes!$I$4:$J$91,2,FALSE)</f>
        <v>3.64</v>
      </c>
      <c r="L142" t="s">
        <v>454</v>
      </c>
      <c r="M142">
        <v>0</v>
      </c>
      <c r="N142">
        <v>0</v>
      </c>
      <c r="O142">
        <v>0</v>
      </c>
      <c r="P142">
        <v>0</v>
      </c>
      <c r="Q142">
        <f t="shared" si="6"/>
        <v>0</v>
      </c>
      <c r="R142">
        <v>0</v>
      </c>
      <c r="S142">
        <v>0</v>
      </c>
      <c r="T142">
        <f t="shared" si="7"/>
        <v>0</v>
      </c>
      <c r="U142" t="s">
        <v>5</v>
      </c>
      <c r="V142" t="str">
        <f>VLOOKUP(U142,Codes!$M$4:$N$6,2,FALSE)</f>
        <v>Partial</v>
      </c>
      <c r="W142" t="s">
        <v>6</v>
      </c>
      <c r="X142" t="str">
        <f>VLOOKUP(W142,Codes!$Q$4:$R$45,2,FALSE)</f>
        <v>Uncertain</v>
      </c>
      <c r="Y142" t="str">
        <f t="shared" si="8"/>
        <v>No Catch</v>
      </c>
      <c r="Z142" t="str">
        <f>VLOOKUP(A142,Codes!$AA$4:$AB$234,2,FALSE)</f>
        <v>Trap</v>
      </c>
      <c r="AA142" t="str">
        <f>VLOOKUP(A142,Codes!$U$4:$V$234,2,FALSE)</f>
        <v>None</v>
      </c>
    </row>
    <row r="143" spans="1:27" ht="15.75" customHeight="1" x14ac:dyDescent="0.2">
      <c r="A143" t="s">
        <v>283</v>
      </c>
      <c r="B143" t="str">
        <f>VLOOKUP(A143,Codes!$AJ$4:$AK$234,2,FALSE)</f>
        <v>Rock Crab - LFA 23, 24, 25, 26A</v>
      </c>
      <c r="C143" t="str">
        <f>VLOOKUP(A143,Codes!$AF$4:$AG$234,2,FALSE)</f>
        <v>ROCKCRABLFA23-26</v>
      </c>
      <c r="D143" t="s">
        <v>6</v>
      </c>
      <c r="E143" t="s">
        <v>284</v>
      </c>
      <c r="F143" t="s">
        <v>285</v>
      </c>
      <c r="G143" t="str">
        <f>VLOOKUP(F143,Codes!$A$4:$B$91,2,FALSE)</f>
        <v>Crustacea</v>
      </c>
      <c r="H143">
        <f>VLOOKUP(F143,Codes!$E$4:$F$91,2,FALSE)</f>
        <v>10</v>
      </c>
      <c r="I143">
        <f>VLOOKUP(F143,Codes!$I$4:$J$91,2,FALSE)</f>
        <v>3.29</v>
      </c>
      <c r="L143" t="s">
        <v>25</v>
      </c>
      <c r="M143">
        <v>3007</v>
      </c>
      <c r="N143">
        <v>4109176.6536964984</v>
      </c>
      <c r="O143">
        <v>0</v>
      </c>
      <c r="P143">
        <v>0</v>
      </c>
      <c r="Q143">
        <f t="shared" si="6"/>
        <v>0</v>
      </c>
      <c r="R143">
        <v>0</v>
      </c>
      <c r="S143">
        <v>0</v>
      </c>
      <c r="T143">
        <f t="shared" si="7"/>
        <v>0</v>
      </c>
      <c r="U143" t="s">
        <v>4</v>
      </c>
      <c r="V143" t="str">
        <f>VLOOKUP(U143,Codes!$M$4:$N$6,2,FALSE)</f>
        <v>Full</v>
      </c>
      <c r="W143" t="s">
        <v>6</v>
      </c>
      <c r="X143" t="str">
        <f>VLOOKUP(W143,Codes!$Q$4:$R$45,2,FALSE)</f>
        <v>Uncertain</v>
      </c>
      <c r="Y143" t="str">
        <f t="shared" si="8"/>
        <v>Trap</v>
      </c>
      <c r="Z143" t="str">
        <f>VLOOKUP(A143,Codes!$AA$4:$AB$234,2,FALSE)</f>
        <v>Trap</v>
      </c>
      <c r="AA143" t="str">
        <f>VLOOKUP(A143,Codes!$U$4:$V$234,2,FALSE)</f>
        <v>None</v>
      </c>
    </row>
    <row r="144" spans="1:27" ht="15.75" customHeight="1" x14ac:dyDescent="0.2">
      <c r="A144" t="s">
        <v>286</v>
      </c>
      <c r="B144" t="str">
        <f>VLOOKUP(A144,Codes!$AJ$4:$AK$234,2,FALSE)</f>
        <v>N/A</v>
      </c>
      <c r="C144" t="str">
        <f>VLOOKUP(A144,Codes!$AF$4:$AG$234,2,FALSE)</f>
        <v>ROCKCRABQCW</v>
      </c>
      <c r="D144" t="s">
        <v>6</v>
      </c>
      <c r="E144" t="s">
        <v>284</v>
      </c>
      <c r="F144" t="s">
        <v>285</v>
      </c>
      <c r="G144" t="str">
        <f>VLOOKUP(F144,Codes!$A$4:$B$91,2,FALSE)</f>
        <v>Crustacea</v>
      </c>
      <c r="H144">
        <f>VLOOKUP(F144,Codes!$E$4:$F$91,2,FALSE)</f>
        <v>10</v>
      </c>
      <c r="I144">
        <f>VLOOKUP(F144,Codes!$I$4:$J$91,2,FALSE)</f>
        <v>3.29</v>
      </c>
      <c r="L144" t="s">
        <v>56</v>
      </c>
      <c r="M144">
        <v>923</v>
      </c>
      <c r="N144">
        <v>1261313.6186770429</v>
      </c>
      <c r="O144">
        <v>0</v>
      </c>
      <c r="P144">
        <v>0</v>
      </c>
      <c r="Q144">
        <f t="shared" si="6"/>
        <v>0</v>
      </c>
      <c r="R144">
        <v>0</v>
      </c>
      <c r="S144">
        <v>0</v>
      </c>
      <c r="T144">
        <f t="shared" si="7"/>
        <v>0</v>
      </c>
      <c r="U144" t="s">
        <v>5</v>
      </c>
      <c r="V144" t="str">
        <f>VLOOKUP(U144,Codes!$M$4:$N$6,2,FALSE)</f>
        <v>Partial</v>
      </c>
      <c r="W144" t="s">
        <v>6</v>
      </c>
      <c r="X144" t="str">
        <f>VLOOKUP(W144,Codes!$Q$4:$R$45,2,FALSE)</f>
        <v>Uncertain</v>
      </c>
      <c r="Y144" t="str">
        <f t="shared" si="8"/>
        <v>Trap</v>
      </c>
      <c r="Z144" t="str">
        <f>VLOOKUP(A144,Codes!$AA$4:$AB$234,2,FALSE)</f>
        <v>Trap</v>
      </c>
      <c r="AA144" t="str">
        <f>VLOOKUP(A144,Codes!$U$4:$V$234,2,FALSE)</f>
        <v>None</v>
      </c>
    </row>
    <row r="145" spans="1:27" ht="15.75" customHeight="1" x14ac:dyDescent="0.2">
      <c r="A145" t="s">
        <v>287</v>
      </c>
      <c r="B145" t="str">
        <f>VLOOKUP(A145,Codes!$AJ$4:$AK$234,2,FALSE)</f>
        <v>Rougheye Rockfish</v>
      </c>
      <c r="C145" t="str">
        <f>VLOOKUP(A145,Codes!$AF$4:$AG$234,2,FALSE)</f>
        <v>N/A</v>
      </c>
      <c r="D145" t="s">
        <v>12</v>
      </c>
      <c r="E145" t="s">
        <v>288</v>
      </c>
      <c r="F145" t="s">
        <v>289</v>
      </c>
      <c r="G145" t="str">
        <f>VLOOKUP(F145,Codes!$A$4:$B$91,2,FALSE)</f>
        <v>Scorpaeniformes</v>
      </c>
      <c r="H145">
        <f>VLOOKUP(F145,Codes!$E$4:$F$91,2,FALSE)</f>
        <v>74</v>
      </c>
      <c r="I145">
        <f>VLOOKUP(F145,Codes!$I$4:$J$91,2,FALSE)</f>
        <v>3.5</v>
      </c>
      <c r="L145" t="s">
        <v>17</v>
      </c>
      <c r="M145">
        <v>900</v>
      </c>
      <c r="N145">
        <v>1141067.3002825584</v>
      </c>
      <c r="O145">
        <v>0</v>
      </c>
      <c r="P145">
        <v>1</v>
      </c>
      <c r="Q145">
        <f t="shared" si="6"/>
        <v>1</v>
      </c>
      <c r="R145">
        <v>1</v>
      </c>
      <c r="S145">
        <v>1</v>
      </c>
      <c r="T145">
        <f t="shared" si="7"/>
        <v>2</v>
      </c>
      <c r="U145" t="s">
        <v>4</v>
      </c>
      <c r="V145" t="str">
        <f>VLOOKUP(U145,Codes!$M$4:$N$6,2,FALSE)</f>
        <v>Full</v>
      </c>
      <c r="W145" t="s">
        <v>80</v>
      </c>
      <c r="X145" t="str">
        <f>VLOOKUP(W145,Codes!$Q$4:$R$45,2,FALSE)</f>
        <v>Full</v>
      </c>
      <c r="Y145" t="str">
        <f t="shared" si="8"/>
        <v>Bottom trawl</v>
      </c>
      <c r="Z145" t="str">
        <f>VLOOKUP(A145,Codes!$AA$4:$AB$234,2,FALSE)</f>
        <v>Bottom trawl</v>
      </c>
      <c r="AA145" t="str">
        <f>VLOOKUP(A145,Codes!$U$4:$V$234,2,FALSE)</f>
        <v>None</v>
      </c>
    </row>
    <row r="146" spans="1:27" ht="15.75" customHeight="1" x14ac:dyDescent="0.2">
      <c r="A146" t="s">
        <v>290</v>
      </c>
      <c r="B146" t="str">
        <f>VLOOKUP(A146,Codes!$AJ$4:$AK$234,2,FALSE)</f>
        <v>N/A</v>
      </c>
      <c r="C146" t="str">
        <f>VLOOKUP(A146,Codes!$AF$4:$AG$234,2,FALSE)</f>
        <v>RSOLEHSTR</v>
      </c>
      <c r="D146" t="s">
        <v>12</v>
      </c>
      <c r="E146" t="s">
        <v>291</v>
      </c>
      <c r="F146" t="s">
        <v>292</v>
      </c>
      <c r="G146" t="str">
        <f>VLOOKUP(F146,Codes!$A$4:$B$91,2,FALSE)</f>
        <v>Pleuronectidae</v>
      </c>
      <c r="H146">
        <f>VLOOKUP(F146,Codes!$E$4:$F$91,2,FALSE)</f>
        <v>57</v>
      </c>
      <c r="I146">
        <f>VLOOKUP(F146,Codes!$I$4:$J$91,2,FALSE)</f>
        <v>3.2</v>
      </c>
      <c r="L146" t="s">
        <v>17</v>
      </c>
      <c r="M146">
        <v>500.2</v>
      </c>
      <c r="N146">
        <v>399531.80533751962</v>
      </c>
      <c r="O146">
        <v>0</v>
      </c>
      <c r="P146">
        <v>1</v>
      </c>
      <c r="Q146">
        <f t="shared" si="6"/>
        <v>1</v>
      </c>
      <c r="R146">
        <v>1</v>
      </c>
      <c r="S146">
        <v>1</v>
      </c>
      <c r="T146">
        <f t="shared" si="7"/>
        <v>2</v>
      </c>
      <c r="U146" t="s">
        <v>4</v>
      </c>
      <c r="V146" t="str">
        <f>VLOOKUP(U146,Codes!$M$4:$N$6,2,FALSE)</f>
        <v>Full</v>
      </c>
      <c r="W146" t="s">
        <v>80</v>
      </c>
      <c r="X146" t="str">
        <f>VLOOKUP(W146,Codes!$Q$4:$R$45,2,FALSE)</f>
        <v>Full</v>
      </c>
      <c r="Y146" t="str">
        <f t="shared" si="8"/>
        <v>Bottom trawl</v>
      </c>
      <c r="Z146" t="str">
        <f>VLOOKUP(A146,Codes!$AA$4:$AB$234,2,FALSE)</f>
        <v>Bottom trawl</v>
      </c>
      <c r="AA146" t="str">
        <f>VLOOKUP(A146,Codes!$U$4:$V$234,2,FALSE)</f>
        <v>None</v>
      </c>
    </row>
    <row r="147" spans="1:27" ht="15.75" customHeight="1" x14ac:dyDescent="0.2">
      <c r="A147" t="s">
        <v>293</v>
      </c>
      <c r="B147" t="str">
        <f>VLOOKUP(A147,Codes!$AJ$4:$AK$234,2,FALSE)</f>
        <v>N/A</v>
      </c>
      <c r="C147" t="str">
        <f>VLOOKUP(A147,Codes!$AF$4:$AG$234,2,FALSE)</f>
        <v>RSOLE5AB</v>
      </c>
      <c r="D147" t="s">
        <v>12</v>
      </c>
      <c r="E147" t="s">
        <v>291</v>
      </c>
      <c r="F147" t="s">
        <v>292</v>
      </c>
      <c r="G147" t="str">
        <f>VLOOKUP(F147,Codes!$A$4:$B$91,2,FALSE)</f>
        <v>Pleuronectidae</v>
      </c>
      <c r="H147">
        <f>VLOOKUP(F147,Codes!$E$4:$F$91,2,FALSE)</f>
        <v>57</v>
      </c>
      <c r="I147">
        <f>VLOOKUP(F147,Codes!$I$4:$J$91,2,FALSE)</f>
        <v>3.2</v>
      </c>
      <c r="L147" t="s">
        <v>17</v>
      </c>
      <c r="M147">
        <v>337.4</v>
      </c>
      <c r="N147">
        <v>269496.26373626373</v>
      </c>
      <c r="O147">
        <v>0</v>
      </c>
      <c r="P147">
        <v>1</v>
      </c>
      <c r="Q147">
        <f t="shared" si="6"/>
        <v>1</v>
      </c>
      <c r="R147">
        <v>1</v>
      </c>
      <c r="S147">
        <v>1</v>
      </c>
      <c r="T147">
        <f t="shared" si="7"/>
        <v>2</v>
      </c>
      <c r="U147" t="s">
        <v>4</v>
      </c>
      <c r="V147" t="str">
        <f>VLOOKUP(U147,Codes!$M$4:$N$6,2,FALSE)</f>
        <v>Full</v>
      </c>
      <c r="W147" t="s">
        <v>80</v>
      </c>
      <c r="X147" t="str">
        <f>VLOOKUP(W147,Codes!$Q$4:$R$45,2,FALSE)</f>
        <v>Full</v>
      </c>
      <c r="Y147" t="str">
        <f t="shared" si="8"/>
        <v>Bottom trawl</v>
      </c>
      <c r="Z147" t="str">
        <f>VLOOKUP(A147,Codes!$AA$4:$AB$234,2,FALSE)</f>
        <v>Bottom trawl</v>
      </c>
      <c r="AA147" t="str">
        <f>VLOOKUP(A147,Codes!$U$4:$V$234,2,FALSE)</f>
        <v>None</v>
      </c>
    </row>
    <row r="148" spans="1:27" ht="15.75" customHeight="1" x14ac:dyDescent="0.2">
      <c r="A148" t="s">
        <v>294</v>
      </c>
      <c r="B148" t="str">
        <f>VLOOKUP(A148,Codes!$AJ$4:$AK$234,2,FALSE)</f>
        <v>Sablefish</v>
      </c>
      <c r="C148" t="str">
        <f>VLOOKUP(A148,Codes!$AF$4:$AG$234,2,FALSE)</f>
        <v>SABLEFPCAN</v>
      </c>
      <c r="D148" t="s">
        <v>8</v>
      </c>
      <c r="E148" t="s">
        <v>295</v>
      </c>
      <c r="F148" t="s">
        <v>296</v>
      </c>
      <c r="G148" t="str">
        <f>VLOOKUP(F148,Codes!$A$4:$B$91,2,FALSE)</f>
        <v>Anoplopomatidae</v>
      </c>
      <c r="H148">
        <f>VLOOKUP(F148,Codes!$E$4:$F$91,2,FALSE)</f>
        <v>56</v>
      </c>
      <c r="I148">
        <f>VLOOKUP(F148,Codes!$I$4:$J$91,2,FALSE)</f>
        <v>3.8</v>
      </c>
      <c r="L148" t="s">
        <v>17</v>
      </c>
      <c r="M148">
        <v>1850</v>
      </c>
      <c r="N148">
        <v>18837564.249000572</v>
      </c>
      <c r="O148">
        <v>0</v>
      </c>
      <c r="P148">
        <v>1</v>
      </c>
      <c r="Q148">
        <f t="shared" si="6"/>
        <v>1</v>
      </c>
      <c r="R148">
        <v>1</v>
      </c>
      <c r="S148">
        <v>1</v>
      </c>
      <c r="T148">
        <f t="shared" si="7"/>
        <v>2</v>
      </c>
      <c r="U148" t="s">
        <v>4</v>
      </c>
      <c r="V148" t="str">
        <f>VLOOKUP(U148,Codes!$M$4:$N$6,2,FALSE)</f>
        <v>Full</v>
      </c>
      <c r="W148" t="s">
        <v>80</v>
      </c>
      <c r="X148" t="str">
        <f>VLOOKUP(W148,Codes!$Q$4:$R$45,2,FALSE)</f>
        <v>Full</v>
      </c>
      <c r="Y148" t="str">
        <f t="shared" si="8"/>
        <v>Bottom longline</v>
      </c>
      <c r="Z148" t="str">
        <f>VLOOKUP(A148,Codes!$AA$4:$AB$234,2,FALSE)</f>
        <v>Bottom longline</v>
      </c>
      <c r="AA148" t="str">
        <f>VLOOKUP(A148,Codes!$U$4:$V$234,2,FALSE)</f>
        <v>Withdrawn</v>
      </c>
    </row>
    <row r="149" spans="1:27" ht="15.75" customHeight="1" x14ac:dyDescent="0.2">
      <c r="A149" t="s">
        <v>297</v>
      </c>
      <c r="B149" t="str">
        <f>VLOOKUP(A149,Codes!$AJ$4:$AK$234,2,FALSE)</f>
        <v>N/A</v>
      </c>
      <c r="C149" t="str">
        <f>VLOOKUP(A149,Codes!$AF$4:$AG$234,2,FALSE)</f>
        <v>SCALLSFA16-19</v>
      </c>
      <c r="D149" t="s">
        <v>6</v>
      </c>
      <c r="E149" t="s">
        <v>298</v>
      </c>
      <c r="F149" t="s">
        <v>299</v>
      </c>
      <c r="G149" t="str">
        <f>VLOOKUP(F149,Codes!$A$4:$B$91,2,FALSE)</f>
        <v>Molluscs</v>
      </c>
      <c r="H149">
        <f>VLOOKUP(F149,Codes!$E$4:$F$91,2,FALSE)</f>
        <v>45</v>
      </c>
      <c r="I149">
        <f>VLOOKUP(F149,Codes!$I$4:$J$91,2,FALSE)</f>
        <v>2</v>
      </c>
      <c r="L149" t="s">
        <v>56</v>
      </c>
      <c r="M149">
        <v>0.73799999999999999</v>
      </c>
      <c r="N149">
        <v>1892.2633639125243</v>
      </c>
      <c r="O149">
        <v>0</v>
      </c>
      <c r="P149">
        <v>0</v>
      </c>
      <c r="Q149">
        <f t="shared" si="6"/>
        <v>0</v>
      </c>
      <c r="R149">
        <v>0</v>
      </c>
      <c r="S149">
        <v>0</v>
      </c>
      <c r="T149">
        <f t="shared" si="7"/>
        <v>0</v>
      </c>
      <c r="U149" t="s">
        <v>5</v>
      </c>
      <c r="V149" t="str">
        <f>VLOOKUP(U149,Codes!$M$4:$N$6,2,FALSE)</f>
        <v>Partial</v>
      </c>
      <c r="W149" t="s">
        <v>5</v>
      </c>
      <c r="X149" t="str">
        <f>VLOOKUP(W149,Codes!$Q$4:$R$45,2,FALSE)</f>
        <v>Partial</v>
      </c>
      <c r="Y149" t="str">
        <f t="shared" si="8"/>
        <v>Dredge</v>
      </c>
      <c r="Z149" t="str">
        <f>VLOOKUP(A149,Codes!$AA$4:$AB$234,2,FALSE)</f>
        <v>Dredge</v>
      </c>
      <c r="AA149" t="str">
        <f>VLOOKUP(A149,Codes!$U$4:$V$234,2,FALSE)</f>
        <v>None</v>
      </c>
    </row>
    <row r="150" spans="1:27" ht="15.75" customHeight="1" x14ac:dyDescent="0.2">
      <c r="A150" t="s">
        <v>300</v>
      </c>
      <c r="B150" t="str">
        <f>VLOOKUP(A150,Codes!$AJ$4:$AK$234,2,FALSE)</f>
        <v>Sea Scallop - Area 20</v>
      </c>
      <c r="C150" t="str">
        <f>VLOOKUP(A150,Codes!$AF$4:$AG$234,2,FALSE)</f>
        <v>SCALLSFA16-20</v>
      </c>
      <c r="D150" t="s">
        <v>8</v>
      </c>
      <c r="E150" t="s">
        <v>298</v>
      </c>
      <c r="F150" t="s">
        <v>299</v>
      </c>
      <c r="G150" t="str">
        <f>VLOOKUP(F150,Codes!$A$4:$B$91,2,FALSE)</f>
        <v>Molluscs</v>
      </c>
      <c r="H150">
        <f>VLOOKUP(F150,Codes!$E$4:$F$91,2,FALSE)</f>
        <v>45</v>
      </c>
      <c r="I150">
        <f>VLOOKUP(F150,Codes!$I$4:$J$91,2,FALSE)</f>
        <v>2</v>
      </c>
      <c r="L150" t="s">
        <v>56</v>
      </c>
      <c r="M150">
        <v>48.707999999999998</v>
      </c>
      <c r="N150">
        <v>124889.38201822661</v>
      </c>
      <c r="O150">
        <v>0</v>
      </c>
      <c r="P150">
        <v>0</v>
      </c>
      <c r="Q150">
        <f t="shared" si="6"/>
        <v>0</v>
      </c>
      <c r="R150">
        <v>1</v>
      </c>
      <c r="S150">
        <v>1</v>
      </c>
      <c r="T150">
        <f t="shared" si="7"/>
        <v>2</v>
      </c>
      <c r="U150" t="s">
        <v>5</v>
      </c>
      <c r="V150" t="str">
        <f>VLOOKUP(U150,Codes!$M$4:$N$6,2,FALSE)</f>
        <v>Partial</v>
      </c>
      <c r="W150" t="s">
        <v>5</v>
      </c>
      <c r="X150" t="str">
        <f>VLOOKUP(W150,Codes!$Q$4:$R$45,2,FALSE)</f>
        <v>Partial</v>
      </c>
      <c r="Y150" t="str">
        <f t="shared" si="8"/>
        <v>Dredge</v>
      </c>
      <c r="Z150" t="str">
        <f>VLOOKUP(A150,Codes!$AA$4:$AB$234,2,FALSE)</f>
        <v>Dredge</v>
      </c>
      <c r="AA150" t="str">
        <f>VLOOKUP(A150,Codes!$U$4:$V$234,2,FALSE)</f>
        <v>None</v>
      </c>
    </row>
    <row r="151" spans="1:27" ht="15.75" customHeight="1" x14ac:dyDescent="0.2">
      <c r="A151" t="s">
        <v>301</v>
      </c>
      <c r="B151" t="str">
        <f>VLOOKUP(A151,Codes!$AJ$4:$AK$234,2,FALSE)</f>
        <v>Icelandic Scallop - 16EF</v>
      </c>
      <c r="C151" t="str">
        <f>VLOOKUP(A151,Codes!$AF$4:$AG$234,2,FALSE)</f>
        <v>SCALLSFA16-20</v>
      </c>
      <c r="D151" t="s">
        <v>6</v>
      </c>
      <c r="E151" t="s">
        <v>298</v>
      </c>
      <c r="F151" t="s">
        <v>299</v>
      </c>
      <c r="G151" t="str">
        <f>VLOOKUP(F151,Codes!$A$4:$B$91,2,FALSE)</f>
        <v>Molluscs</v>
      </c>
      <c r="H151">
        <f>VLOOKUP(F151,Codes!$E$4:$F$91,2,FALSE)</f>
        <v>45</v>
      </c>
      <c r="I151">
        <f>VLOOKUP(F151,Codes!$I$4:$J$91,2,FALSE)</f>
        <v>2</v>
      </c>
      <c r="L151" t="s">
        <v>56</v>
      </c>
      <c r="M151">
        <v>24.353999999999999</v>
      </c>
      <c r="N151">
        <v>62444.691009113303</v>
      </c>
      <c r="O151">
        <v>0</v>
      </c>
      <c r="P151">
        <v>0</v>
      </c>
      <c r="Q151">
        <f t="shared" si="6"/>
        <v>0</v>
      </c>
      <c r="R151">
        <v>0</v>
      </c>
      <c r="S151">
        <v>0</v>
      </c>
      <c r="T151">
        <f t="shared" si="7"/>
        <v>0</v>
      </c>
      <c r="U151" t="s">
        <v>5</v>
      </c>
      <c r="V151" t="str">
        <f>VLOOKUP(U151,Codes!$M$4:$N$6,2,FALSE)</f>
        <v>Partial</v>
      </c>
      <c r="W151" t="s">
        <v>302</v>
      </c>
      <c r="X151" t="str">
        <f>VLOOKUP(W151,Codes!$Q$4:$R$45,2,FALSE)</f>
        <v>Partial</v>
      </c>
      <c r="Y151" t="str">
        <f t="shared" si="8"/>
        <v>Dredge</v>
      </c>
      <c r="Z151" t="str">
        <f>VLOOKUP(A151,Codes!$AA$4:$AB$234,2,FALSE)</f>
        <v>Dredge</v>
      </c>
      <c r="AA151" t="str">
        <f>VLOOKUP(A151,Codes!$U$4:$V$234,2,FALSE)</f>
        <v>None</v>
      </c>
    </row>
    <row r="152" spans="1:27" ht="15.75" customHeight="1" x14ac:dyDescent="0.2">
      <c r="A152" t="s">
        <v>939</v>
      </c>
      <c r="B152" t="str">
        <f>VLOOKUP(A152,Codes!$AJ$4:$AK$234,2,FALSE)</f>
        <v>N/A</v>
      </c>
      <c r="C152" t="str">
        <f>VLOOKUP(A152,Codes!$AF$4:$AG$234,2,FALSE)</f>
        <v>N/A</v>
      </c>
      <c r="D152" t="s">
        <v>8</v>
      </c>
      <c r="E152" t="s">
        <v>940</v>
      </c>
      <c r="F152" t="s">
        <v>444</v>
      </c>
      <c r="G152" t="str">
        <f>VLOOKUP(F152,Codes!$A$4:$B$91,2,FALSE)</f>
        <v>Scorpaeniformes</v>
      </c>
      <c r="H152">
        <f>VLOOKUP(F152,Codes!$E$4:$F$91,2,FALSE)</f>
        <v>24</v>
      </c>
      <c r="I152">
        <f>VLOOKUP(F152,Codes!$I$4:$J$91,2,FALSE)</f>
        <v>3.6</v>
      </c>
      <c r="L152" t="s">
        <v>11</v>
      </c>
      <c r="M152">
        <v>29</v>
      </c>
      <c r="N152">
        <v>65050.458715596331</v>
      </c>
      <c r="O152">
        <v>0</v>
      </c>
      <c r="P152">
        <v>1</v>
      </c>
      <c r="Q152">
        <f t="shared" si="6"/>
        <v>1</v>
      </c>
      <c r="R152">
        <v>1</v>
      </c>
      <c r="S152">
        <v>0</v>
      </c>
      <c r="T152">
        <f t="shared" si="7"/>
        <v>1</v>
      </c>
      <c r="U152" t="s">
        <v>4</v>
      </c>
      <c r="V152" t="str">
        <f>VLOOKUP(U152,Codes!$M$4:$N$6,2,FALSE)</f>
        <v>Full</v>
      </c>
      <c r="W152" t="s">
        <v>26</v>
      </c>
      <c r="X152" t="str">
        <f>VLOOKUP(W152,Codes!$Q$4:$R$45,2,FALSE)</f>
        <v>Partial</v>
      </c>
      <c r="Y152" t="str">
        <f t="shared" si="8"/>
        <v>Bottom trawl</v>
      </c>
      <c r="Z152" t="str">
        <f>VLOOKUP(A152,Codes!$AA$4:$AB$234,2,FALSE)</f>
        <v>Bottom trawl</v>
      </c>
      <c r="AA152" t="str">
        <f>VLOOKUP(A152,Codes!$U$4:$V$234,2,FALSE)</f>
        <v>None</v>
      </c>
    </row>
    <row r="153" spans="1:27" ht="15.75" customHeight="1" x14ac:dyDescent="0.2">
      <c r="A153" t="s">
        <v>303</v>
      </c>
      <c r="B153" t="str">
        <f>VLOOKUP(A153,Codes!$AJ$4:$AK$234,2,FALSE)</f>
        <v>Giant Red Sea Cucumber</v>
      </c>
      <c r="C153" t="str">
        <f>VLOOKUP(A153,Codes!$AF$4:$AG$234,2,FALSE)</f>
        <v>N/A</v>
      </c>
      <c r="D153" t="s">
        <v>12</v>
      </c>
      <c r="E153" t="s">
        <v>304</v>
      </c>
      <c r="F153" t="s">
        <v>305</v>
      </c>
      <c r="G153" t="str">
        <f>VLOOKUP(F153,Codes!$A$4:$B$91,2,FALSE)</f>
        <v>Echinodermata</v>
      </c>
      <c r="H153">
        <f>VLOOKUP(F153,Codes!$E$4:$F$91,2,FALSE)</f>
        <v>25</v>
      </c>
      <c r="I153">
        <f>VLOOKUP(F153,Codes!$I$4:$J$91,2,FALSE)</f>
        <v>2</v>
      </c>
      <c r="L153" t="s">
        <v>17</v>
      </c>
      <c r="M153">
        <v>550</v>
      </c>
      <c r="N153">
        <v>3211531.6380839739</v>
      </c>
      <c r="O153">
        <v>0</v>
      </c>
      <c r="P153">
        <v>0</v>
      </c>
      <c r="Q153">
        <f t="shared" si="6"/>
        <v>0</v>
      </c>
      <c r="R153">
        <v>1</v>
      </c>
      <c r="S153">
        <v>0</v>
      </c>
      <c r="T153">
        <f t="shared" si="7"/>
        <v>1</v>
      </c>
      <c r="U153" t="s">
        <v>4</v>
      </c>
      <c r="V153" t="str">
        <f>VLOOKUP(U153,Codes!$M$4:$N$6,2,FALSE)</f>
        <v>Full</v>
      </c>
      <c r="W153" t="s">
        <v>6</v>
      </c>
      <c r="X153" t="str">
        <f>VLOOKUP(W153,Codes!$Q$4:$R$45,2,FALSE)</f>
        <v>Uncertain</v>
      </c>
      <c r="Y153" t="str">
        <f t="shared" si="8"/>
        <v>Hand</v>
      </c>
      <c r="Z153" t="str">
        <f>VLOOKUP(A153,Codes!$AA$4:$AB$234,2,FALSE)</f>
        <v>Hand</v>
      </c>
      <c r="AA153" t="str">
        <f>VLOOKUP(A153,Codes!$U$4:$V$234,2,FALSE)</f>
        <v>None</v>
      </c>
    </row>
    <row r="154" spans="1:27" ht="15.75" customHeight="1" x14ac:dyDescent="0.2">
      <c r="A154" t="s">
        <v>306</v>
      </c>
      <c r="B154" t="str">
        <f>VLOOKUP(A154,Codes!$AJ$4:$AK$234,2,FALSE)</f>
        <v>N/A</v>
      </c>
      <c r="C154" t="str">
        <f>VLOOKUP(A154,Codes!$AF$4:$AG$234,2,FALSE)</f>
        <v>N/A</v>
      </c>
      <c r="D154" t="s">
        <v>6</v>
      </c>
      <c r="E154" t="s">
        <v>304</v>
      </c>
      <c r="F154" t="s">
        <v>307</v>
      </c>
      <c r="G154" t="str">
        <f>VLOOKUP(F154,Codes!$A$4:$B$91,2,FALSE)</f>
        <v>Echinodermata</v>
      </c>
      <c r="H154">
        <f>VLOOKUP(F154,Codes!$E$4:$F$91,2,FALSE)</f>
        <v>10</v>
      </c>
      <c r="I154">
        <f>VLOOKUP(F154,Codes!$I$4:$J$91,2,FALSE)</f>
        <v>2</v>
      </c>
      <c r="L154" t="s">
        <v>56</v>
      </c>
      <c r="M154">
        <v>608.1</v>
      </c>
      <c r="N154">
        <v>1032505.0722410084</v>
      </c>
      <c r="O154">
        <v>0</v>
      </c>
      <c r="P154">
        <v>0</v>
      </c>
      <c r="Q154">
        <f t="shared" si="6"/>
        <v>0</v>
      </c>
      <c r="R154">
        <v>0</v>
      </c>
      <c r="S154">
        <v>0</v>
      </c>
      <c r="T154">
        <f t="shared" si="7"/>
        <v>0</v>
      </c>
      <c r="U154" t="s">
        <v>5</v>
      </c>
      <c r="V154" t="str">
        <f>VLOOKUP(U154,Codes!$M$4:$N$6,2,FALSE)</f>
        <v>Partial</v>
      </c>
      <c r="W154" t="s">
        <v>5</v>
      </c>
      <c r="X154" t="str">
        <f>VLOOKUP(W154,Codes!$Q$4:$R$45,2,FALSE)</f>
        <v>Partial</v>
      </c>
      <c r="Y154" t="str">
        <f t="shared" si="8"/>
        <v>Dredge</v>
      </c>
      <c r="Z154" t="str">
        <f>VLOOKUP(A154,Codes!$AA$4:$AB$234,2,FALSE)</f>
        <v>Dredge</v>
      </c>
      <c r="AA154" t="str">
        <f>VLOOKUP(A154,Codes!$U$4:$V$234,2,FALSE)</f>
        <v>None</v>
      </c>
    </row>
    <row r="155" spans="1:27" ht="15.75" customHeight="1" x14ac:dyDescent="0.2">
      <c r="A155" t="s">
        <v>308</v>
      </c>
      <c r="B155" t="str">
        <f>VLOOKUP(A155,Codes!$AJ$4:$AK$234,2,FALSE)</f>
        <v>N/A</v>
      </c>
      <c r="C155" t="str">
        <f>VLOOKUP(A155,Codes!$AF$4:$AG$234,2,FALSE)</f>
        <v>N/A</v>
      </c>
      <c r="D155" t="s">
        <v>8</v>
      </c>
      <c r="E155" t="s">
        <v>304</v>
      </c>
      <c r="F155" t="s">
        <v>307</v>
      </c>
      <c r="G155" t="str">
        <f>VLOOKUP(F155,Codes!$A$4:$B$91,2,FALSE)</f>
        <v>Echinodermata</v>
      </c>
      <c r="H155">
        <f>VLOOKUP(F155,Codes!$E$4:$F$91,2,FALSE)</f>
        <v>10</v>
      </c>
      <c r="I155">
        <f>VLOOKUP(F155,Codes!$I$4:$J$91,2,FALSE)</f>
        <v>2</v>
      </c>
      <c r="L155" t="s">
        <v>11</v>
      </c>
      <c r="M155">
        <v>1074</v>
      </c>
      <c r="N155">
        <v>1823565.9391331079</v>
      </c>
      <c r="O155">
        <v>0</v>
      </c>
      <c r="P155">
        <v>0</v>
      </c>
      <c r="Q155">
        <f t="shared" si="6"/>
        <v>0</v>
      </c>
      <c r="R155">
        <v>1</v>
      </c>
      <c r="S155">
        <v>0</v>
      </c>
      <c r="T155">
        <f t="shared" si="7"/>
        <v>1</v>
      </c>
      <c r="U155" t="s">
        <v>4</v>
      </c>
      <c r="V155" t="str">
        <f>VLOOKUP(U155,Codes!$M$4:$N$6,2,FALSE)</f>
        <v>Full</v>
      </c>
      <c r="W155" t="s">
        <v>5</v>
      </c>
      <c r="X155" t="str">
        <f>VLOOKUP(W155,Codes!$Q$4:$R$45,2,FALSE)</f>
        <v>Partial</v>
      </c>
      <c r="Y155" t="str">
        <f t="shared" si="8"/>
        <v>Dredge</v>
      </c>
      <c r="Z155" t="str">
        <f>VLOOKUP(A155,Codes!$AA$4:$AB$234,2,FALSE)</f>
        <v>Dredge</v>
      </c>
      <c r="AA155" t="str">
        <f>VLOOKUP(A155,Codes!$U$4:$V$234,2,FALSE)</f>
        <v>None</v>
      </c>
    </row>
    <row r="156" spans="1:27" ht="15.75" customHeight="1" x14ac:dyDescent="0.2">
      <c r="A156" t="s">
        <v>309</v>
      </c>
      <c r="B156" t="str">
        <f>VLOOKUP(A156,Codes!$AJ$4:$AK$234,2,FALSE)</f>
        <v>N/A</v>
      </c>
      <c r="C156" t="str">
        <f>VLOOKUP(A156,Codes!$AF$4:$AG$234,2,FALSE)</f>
        <v>SCALL3Ps</v>
      </c>
      <c r="D156" t="s">
        <v>6</v>
      </c>
      <c r="E156" t="s">
        <v>310</v>
      </c>
      <c r="F156" t="s">
        <v>311</v>
      </c>
      <c r="G156" t="str">
        <f>VLOOKUP(F156,Codes!$A$4:$B$91,2,FALSE)</f>
        <v>Molluscs</v>
      </c>
      <c r="H156">
        <f>VLOOKUP(F156,Codes!$E$4:$F$91,2,FALSE)</f>
        <v>45</v>
      </c>
      <c r="I156">
        <f>VLOOKUP(F156,Codes!$I$4:$J$91,2,FALSE)</f>
        <v>2</v>
      </c>
      <c r="L156" t="s">
        <v>454</v>
      </c>
      <c r="M156">
        <v>1089</v>
      </c>
      <c r="N156">
        <v>2792242.2808953105</v>
      </c>
      <c r="O156">
        <v>0</v>
      </c>
      <c r="P156">
        <v>0</v>
      </c>
      <c r="Q156">
        <f t="shared" si="6"/>
        <v>0</v>
      </c>
      <c r="R156">
        <v>0</v>
      </c>
      <c r="S156">
        <v>0</v>
      </c>
      <c r="T156">
        <f t="shared" si="7"/>
        <v>0</v>
      </c>
      <c r="U156" t="s">
        <v>5</v>
      </c>
      <c r="V156" t="str">
        <f>VLOOKUP(U156,Codes!$M$4:$N$6,2,FALSE)</f>
        <v>Partial</v>
      </c>
      <c r="W156" t="s">
        <v>5</v>
      </c>
      <c r="X156" t="str">
        <f>VLOOKUP(W156,Codes!$Q$4:$R$45,2,FALSE)</f>
        <v>Partial</v>
      </c>
      <c r="Y156" t="str">
        <f t="shared" si="8"/>
        <v>Dredge</v>
      </c>
      <c r="Z156" t="str">
        <f>VLOOKUP(A156,Codes!$AA$4:$AB$234,2,FALSE)</f>
        <v>Dredge</v>
      </c>
      <c r="AA156" t="str">
        <f>VLOOKUP(A156,Codes!$U$4:$V$234,2,FALSE)</f>
        <v>Certified</v>
      </c>
    </row>
    <row r="157" spans="1:27" ht="15.75" customHeight="1" x14ac:dyDescent="0.2">
      <c r="A157" t="s">
        <v>312</v>
      </c>
      <c r="B157" t="str">
        <f>VLOOKUP(A157,Codes!$AJ$4:$AK$234,2,FALSE)</f>
        <v>Sea Scallop - Inshore SFA 28 (Bay of Fundy)</v>
      </c>
      <c r="C157" t="str">
        <f>VLOOKUP(A157,Codes!$AF$4:$AG$234,2,FALSE)</f>
        <v>SCALLSPA1-6</v>
      </c>
      <c r="D157" t="s">
        <v>12</v>
      </c>
      <c r="E157" t="s">
        <v>310</v>
      </c>
      <c r="F157" t="s">
        <v>311</v>
      </c>
      <c r="G157" t="str">
        <f>VLOOKUP(F157,Codes!$A$4:$B$91,2,FALSE)</f>
        <v>Molluscs</v>
      </c>
      <c r="H157">
        <f>VLOOKUP(F157,Codes!$E$4:$F$91,2,FALSE)</f>
        <v>45</v>
      </c>
      <c r="I157">
        <f>VLOOKUP(F157,Codes!$I$4:$J$91,2,FALSE)</f>
        <v>2</v>
      </c>
      <c r="L157" t="s">
        <v>11</v>
      </c>
      <c r="M157">
        <v>1610.42</v>
      </c>
      <c r="N157">
        <v>4129185.3204769753</v>
      </c>
      <c r="O157">
        <v>0</v>
      </c>
      <c r="P157">
        <v>1</v>
      </c>
      <c r="Q157">
        <f t="shared" si="6"/>
        <v>1</v>
      </c>
      <c r="R157">
        <v>1</v>
      </c>
      <c r="S157">
        <v>1</v>
      </c>
      <c r="T157">
        <f t="shared" si="7"/>
        <v>2</v>
      </c>
      <c r="U157" t="s">
        <v>5</v>
      </c>
      <c r="V157" t="str">
        <f>VLOOKUP(U157,Codes!$M$4:$N$6,2,FALSE)</f>
        <v>Partial</v>
      </c>
      <c r="W157" t="s">
        <v>6</v>
      </c>
      <c r="X157" t="str">
        <f>VLOOKUP(W157,Codes!$Q$4:$R$45,2,FALSE)</f>
        <v>Uncertain</v>
      </c>
      <c r="Y157" t="str">
        <f t="shared" si="8"/>
        <v>Dredge</v>
      </c>
      <c r="Z157" t="str">
        <f>VLOOKUP(A157,Codes!$AA$4:$AB$234,2,FALSE)</f>
        <v>Dredge</v>
      </c>
      <c r="AA157" t="str">
        <f>VLOOKUP(A157,Codes!$U$4:$V$234,2,FALSE)</f>
        <v>Certified</v>
      </c>
    </row>
    <row r="158" spans="1:27" ht="15.75" customHeight="1" x14ac:dyDescent="0.2">
      <c r="A158" t="s">
        <v>313</v>
      </c>
      <c r="B158" t="str">
        <f>VLOOKUP(A158,Codes!$AJ$4:$AK$234,2,FALSE)</f>
        <v>Sea Scallop - Inshore SFA 29W</v>
      </c>
      <c r="C158" t="str">
        <f>VLOOKUP(A158,Codes!$AF$4:$AG$234,2,FALSE)</f>
        <v>SCALLWSFA29</v>
      </c>
      <c r="D158" t="s">
        <v>12</v>
      </c>
      <c r="E158" t="s">
        <v>310</v>
      </c>
      <c r="F158" t="s">
        <v>311</v>
      </c>
      <c r="G158" t="str">
        <f>VLOOKUP(F158,Codes!$A$4:$B$91,2,FALSE)</f>
        <v>Molluscs</v>
      </c>
      <c r="H158">
        <f>VLOOKUP(F158,Codes!$E$4:$F$91,2,FALSE)</f>
        <v>45</v>
      </c>
      <c r="I158">
        <f>VLOOKUP(F158,Codes!$I$4:$J$91,2,FALSE)</f>
        <v>2</v>
      </c>
      <c r="L158" t="s">
        <v>11</v>
      </c>
      <c r="M158">
        <v>141.19999999999999</v>
      </c>
      <c r="N158">
        <v>362042.80079193553</v>
      </c>
      <c r="O158">
        <v>0</v>
      </c>
      <c r="P158">
        <v>1</v>
      </c>
      <c r="Q158">
        <f t="shared" si="6"/>
        <v>1</v>
      </c>
      <c r="R158">
        <v>1</v>
      </c>
      <c r="S158">
        <v>1</v>
      </c>
      <c r="T158">
        <f t="shared" si="7"/>
        <v>2</v>
      </c>
      <c r="U158" t="s">
        <v>4</v>
      </c>
      <c r="V158" t="str">
        <f>VLOOKUP(U158,Codes!$M$4:$N$6,2,FALSE)</f>
        <v>Full</v>
      </c>
      <c r="W158" t="s">
        <v>314</v>
      </c>
      <c r="X158" t="str">
        <f>VLOOKUP(W158,Codes!$Q$4:$R$45,2,FALSE)</f>
        <v>Partial</v>
      </c>
      <c r="Y158" t="str">
        <f t="shared" si="8"/>
        <v>Dredge</v>
      </c>
      <c r="Z158" t="str">
        <f>VLOOKUP(A158,Codes!$AA$4:$AB$234,2,FALSE)</f>
        <v>Dredge</v>
      </c>
      <c r="AA158" t="str">
        <f>VLOOKUP(A158,Codes!$U$4:$V$234,2,FALSE)</f>
        <v>Certified</v>
      </c>
    </row>
    <row r="159" spans="1:27" ht="15.75" customHeight="1" x14ac:dyDescent="0.2">
      <c r="A159" t="s">
        <v>315</v>
      </c>
      <c r="B159" t="str">
        <f>VLOOKUP(A159,Codes!$AJ$4:$AK$234,2,FALSE)</f>
        <v>Sea Scallop - Offshore SFA 26 German, Browns</v>
      </c>
      <c r="C159" t="str">
        <f>VLOOKUP(A159,Codes!$AF$4:$AG$234,2,FALSE)</f>
        <v>SCALLNBB</v>
      </c>
      <c r="D159" t="s">
        <v>6</v>
      </c>
      <c r="E159" t="s">
        <v>310</v>
      </c>
      <c r="F159" t="s">
        <v>311</v>
      </c>
      <c r="G159" t="str">
        <f>VLOOKUP(F159,Codes!$A$4:$B$91,2,FALSE)</f>
        <v>Molluscs</v>
      </c>
      <c r="H159">
        <f>VLOOKUP(F159,Codes!$E$4:$F$91,2,FALSE)</f>
        <v>45</v>
      </c>
      <c r="I159">
        <f>VLOOKUP(F159,Codes!$I$4:$J$91,2,FALSE)</f>
        <v>2</v>
      </c>
      <c r="L159" t="s">
        <v>11</v>
      </c>
      <c r="M159">
        <v>450</v>
      </c>
      <c r="N159">
        <v>1153819.1243369051</v>
      </c>
      <c r="O159">
        <v>0</v>
      </c>
      <c r="P159">
        <v>1</v>
      </c>
      <c r="Q159">
        <f t="shared" si="6"/>
        <v>1</v>
      </c>
      <c r="R159">
        <v>0</v>
      </c>
      <c r="S159">
        <v>0</v>
      </c>
      <c r="T159">
        <f t="shared" si="7"/>
        <v>0</v>
      </c>
      <c r="U159" t="s">
        <v>4</v>
      </c>
      <c r="V159" t="str">
        <f>VLOOKUP(U159,Codes!$M$4:$N$6,2,FALSE)</f>
        <v>Full</v>
      </c>
      <c r="W159" t="s">
        <v>316</v>
      </c>
      <c r="X159" t="str">
        <f>VLOOKUP(W159,Codes!$Q$4:$R$45,2,FALSE)</f>
        <v>Partial</v>
      </c>
      <c r="Y159" t="str">
        <f t="shared" si="8"/>
        <v>Dredge</v>
      </c>
      <c r="Z159" t="str">
        <f>VLOOKUP(A159,Codes!$AA$4:$AB$234,2,FALSE)</f>
        <v>Dredge</v>
      </c>
      <c r="AA159" t="str">
        <f>VLOOKUP(A159,Codes!$U$4:$V$234,2,FALSE)</f>
        <v>Certified</v>
      </c>
    </row>
    <row r="160" spans="1:27" ht="15.75" customHeight="1" x14ac:dyDescent="0.2">
      <c r="A160" t="s">
        <v>317</v>
      </c>
      <c r="B160" t="str">
        <f>VLOOKUP(A160,Codes!$AJ$4:$AK$234,2,FALSE)</f>
        <v>Sea Scallop - Offshore SFA 27, Georges</v>
      </c>
      <c r="C160" t="str">
        <f>VLOOKUP(A160,Codes!$AF$4:$AG$234,2,FALSE)</f>
        <v>SCALLGB</v>
      </c>
      <c r="D160" t="s">
        <v>12</v>
      </c>
      <c r="E160" t="s">
        <v>310</v>
      </c>
      <c r="F160" t="s">
        <v>311</v>
      </c>
      <c r="G160" t="str">
        <f>VLOOKUP(F160,Codes!$A$4:$B$91,2,FALSE)</f>
        <v>Molluscs</v>
      </c>
      <c r="H160">
        <f>VLOOKUP(F160,Codes!$E$4:$F$91,2,FALSE)</f>
        <v>45</v>
      </c>
      <c r="I160">
        <f>VLOOKUP(F160,Codes!$I$4:$J$91,2,FALSE)</f>
        <v>2</v>
      </c>
      <c r="L160" t="s">
        <v>11</v>
      </c>
      <c r="M160">
        <v>4750</v>
      </c>
      <c r="N160">
        <v>12179201.868000666</v>
      </c>
      <c r="O160">
        <v>0</v>
      </c>
      <c r="P160">
        <v>1</v>
      </c>
      <c r="Q160">
        <f t="shared" si="6"/>
        <v>1</v>
      </c>
      <c r="R160">
        <v>1</v>
      </c>
      <c r="S160">
        <v>1</v>
      </c>
      <c r="T160">
        <f t="shared" si="7"/>
        <v>2</v>
      </c>
      <c r="U160" t="s">
        <v>4</v>
      </c>
      <c r="V160" t="str">
        <f>VLOOKUP(U160,Codes!$M$4:$N$6,2,FALSE)</f>
        <v>Full</v>
      </c>
      <c r="W160" t="s">
        <v>318</v>
      </c>
      <c r="X160" t="str">
        <f>VLOOKUP(W160,Codes!$Q$4:$R$45,2,FALSE)</f>
        <v>Partial</v>
      </c>
      <c r="Y160" t="str">
        <f t="shared" si="8"/>
        <v>Dredge</v>
      </c>
      <c r="Z160" t="str">
        <f>VLOOKUP(A160,Codes!$AA$4:$AB$234,2,FALSE)</f>
        <v>Dredge</v>
      </c>
      <c r="AA160" t="str">
        <f>VLOOKUP(A160,Codes!$U$4:$V$234,2,FALSE)</f>
        <v>Certified</v>
      </c>
    </row>
    <row r="161" spans="1:27" ht="15.75" customHeight="1" x14ac:dyDescent="0.2">
      <c r="A161" t="s">
        <v>319</v>
      </c>
      <c r="B161" t="str">
        <f>VLOOKUP(A161,Codes!$AJ$4:$AK$234,2,FALSE)</f>
        <v>Scallop - Southern Gulf of St. Lawrence (SFA 21a, b, c, 22, 23, 24)</v>
      </c>
      <c r="C161" t="str">
        <f>VLOOKUP(A161,Codes!$AF$4:$AG$234,2,FALSE)</f>
        <v>SCALL4T</v>
      </c>
      <c r="D161" t="s">
        <v>6</v>
      </c>
      <c r="E161" t="s">
        <v>310</v>
      </c>
      <c r="F161" t="s">
        <v>311</v>
      </c>
      <c r="G161" t="str">
        <f>VLOOKUP(F161,Codes!$A$4:$B$91,2,FALSE)</f>
        <v>Molluscs</v>
      </c>
      <c r="H161">
        <f>VLOOKUP(F161,Codes!$E$4:$F$91,2,FALSE)</f>
        <v>45</v>
      </c>
      <c r="I161">
        <f>VLOOKUP(F161,Codes!$I$4:$J$91,2,FALSE)</f>
        <v>2</v>
      </c>
      <c r="L161" t="s">
        <v>25</v>
      </c>
      <c r="M161">
        <v>66</v>
      </c>
      <c r="N161">
        <v>169226.80490274608</v>
      </c>
      <c r="O161">
        <v>0</v>
      </c>
      <c r="P161">
        <v>1</v>
      </c>
      <c r="Q161">
        <f t="shared" si="6"/>
        <v>1</v>
      </c>
      <c r="R161">
        <v>0</v>
      </c>
      <c r="S161">
        <v>0</v>
      </c>
      <c r="T161">
        <f t="shared" si="7"/>
        <v>0</v>
      </c>
      <c r="U161" t="s">
        <v>6</v>
      </c>
      <c r="V161" t="str">
        <f>VLOOKUP(U161,Codes!$M$4:$N$6,2,FALSE)</f>
        <v>Uncertain</v>
      </c>
      <c r="W161" t="s">
        <v>6</v>
      </c>
      <c r="X161" t="str">
        <f>VLOOKUP(W161,Codes!$Q$4:$R$45,2,FALSE)</f>
        <v>Uncertain</v>
      </c>
      <c r="Y161" t="str">
        <f t="shared" si="8"/>
        <v>Dredge</v>
      </c>
      <c r="Z161" t="str">
        <f>VLOOKUP(A161,Codes!$AA$4:$AB$234,2,FALSE)</f>
        <v>Dredge</v>
      </c>
      <c r="AA161" t="str">
        <f>VLOOKUP(A161,Codes!$U$4:$V$234,2,FALSE)</f>
        <v>None</v>
      </c>
    </row>
    <row r="162" spans="1:27" ht="15.75" customHeight="1" x14ac:dyDescent="0.2">
      <c r="A162" t="s">
        <v>320</v>
      </c>
      <c r="B162" t="str">
        <f>VLOOKUP(A162,Codes!$AJ$4:$AK$234,2,FALSE)</f>
        <v>N/A</v>
      </c>
      <c r="C162" t="str">
        <f>VLOOKUP(A162,Codes!$AF$4:$AG$234,2,FALSE)</f>
        <v>N/A</v>
      </c>
      <c r="D162" t="s">
        <v>6</v>
      </c>
      <c r="E162" t="s">
        <v>131</v>
      </c>
      <c r="F162" t="s">
        <v>132</v>
      </c>
      <c r="G162" t="str">
        <f>VLOOKUP(F162,Codes!$A$4:$B$91,2,FALSE)</f>
        <v>Echinodermata</v>
      </c>
      <c r="H162">
        <f>VLOOKUP(F162,Codes!$E$4:$F$91,2,FALSE)</f>
        <v>10</v>
      </c>
      <c r="I162">
        <f>VLOOKUP(F162,Codes!$I$4:$J$91,2,FALSE)</f>
        <v>2.4</v>
      </c>
      <c r="L162" t="s">
        <v>454</v>
      </c>
      <c r="M162">
        <v>6000</v>
      </c>
      <c r="N162">
        <v>32630943.396226417</v>
      </c>
      <c r="O162">
        <v>0</v>
      </c>
      <c r="P162">
        <v>0</v>
      </c>
      <c r="Q162">
        <f t="shared" si="6"/>
        <v>0</v>
      </c>
      <c r="R162">
        <v>0</v>
      </c>
      <c r="S162">
        <v>0</v>
      </c>
      <c r="T162">
        <f t="shared" si="7"/>
        <v>0</v>
      </c>
      <c r="U162" t="s">
        <v>6</v>
      </c>
      <c r="V162" t="str">
        <f>VLOOKUP(U162,Codes!$M$4:$N$6,2,FALSE)</f>
        <v>Uncertain</v>
      </c>
      <c r="W162" t="s">
        <v>5</v>
      </c>
      <c r="X162" t="str">
        <f>VLOOKUP(W162,Codes!$Q$4:$R$45,2,FALSE)</f>
        <v>Partial</v>
      </c>
      <c r="Y162" t="str">
        <f t="shared" si="8"/>
        <v>Hand</v>
      </c>
      <c r="Z162" t="str">
        <f>VLOOKUP(A162,Codes!$AA$4:$AB$234,2,FALSE)</f>
        <v>Hand</v>
      </c>
      <c r="AA162" t="str">
        <f>VLOOKUP(A162,Codes!$U$4:$V$234,2,FALSE)</f>
        <v>None</v>
      </c>
    </row>
    <row r="163" spans="1:27" ht="15.75" customHeight="1" x14ac:dyDescent="0.2">
      <c r="A163" t="s">
        <v>321</v>
      </c>
      <c r="B163" t="str">
        <f>VLOOKUP(A163,Codes!$AJ$4:$AK$234,2,FALSE)</f>
        <v>N/A</v>
      </c>
      <c r="C163" t="str">
        <f>VLOOKUP(A163,Codes!$AF$4:$AG$234,2,FALSE)</f>
        <v>SSTHORNHPCOAST</v>
      </c>
      <c r="D163" t="s">
        <v>12</v>
      </c>
      <c r="E163" t="s">
        <v>322</v>
      </c>
      <c r="F163" t="s">
        <v>323</v>
      </c>
      <c r="G163" t="str">
        <f>VLOOKUP(F163,Codes!$A$4:$B$91,2,FALSE)</f>
        <v>Scorpaeniformes</v>
      </c>
      <c r="H163">
        <f>VLOOKUP(F163,Codes!$E$4:$F$91,2,FALSE)</f>
        <v>70</v>
      </c>
      <c r="I163">
        <f>VLOOKUP(F163,Codes!$I$4:$J$91,2,FALSE)</f>
        <v>3.6</v>
      </c>
      <c r="L163" t="s">
        <v>17</v>
      </c>
      <c r="M163">
        <v>460</v>
      </c>
      <c r="N163">
        <v>583212.17569997429</v>
      </c>
      <c r="O163">
        <v>1</v>
      </c>
      <c r="P163">
        <v>1</v>
      </c>
      <c r="Q163">
        <f t="shared" si="6"/>
        <v>1</v>
      </c>
      <c r="R163">
        <v>1</v>
      </c>
      <c r="S163">
        <v>1</v>
      </c>
      <c r="T163">
        <f t="shared" si="7"/>
        <v>2</v>
      </c>
      <c r="U163" t="s">
        <v>4</v>
      </c>
      <c r="V163" t="str">
        <f>VLOOKUP(U163,Codes!$M$4:$N$6,2,FALSE)</f>
        <v>Full</v>
      </c>
      <c r="W163" t="s">
        <v>80</v>
      </c>
      <c r="X163" t="str">
        <f>VLOOKUP(W163,Codes!$Q$4:$R$45,2,FALSE)</f>
        <v>Full</v>
      </c>
      <c r="Y163" t="str">
        <f t="shared" si="8"/>
        <v>Bottom trawl</v>
      </c>
      <c r="Z163" t="str">
        <f>VLOOKUP(A163,Codes!$AA$4:$AB$234,2,FALSE)</f>
        <v>Bottom trawl</v>
      </c>
      <c r="AA163" t="str">
        <f>VLOOKUP(A163,Codes!$U$4:$V$234,2,FALSE)</f>
        <v>None</v>
      </c>
    </row>
    <row r="164" spans="1:27" ht="15.75" customHeight="1" x14ac:dyDescent="0.2">
      <c r="A164" t="s">
        <v>324</v>
      </c>
      <c r="B164" t="str">
        <f>VLOOKUP(A164,Codes!$AJ$4:$AK$234,2,FALSE)</f>
        <v>Silver Hake - 4VWX</v>
      </c>
      <c r="C164" t="str">
        <f>VLOOKUP(A164,Codes!$AF$4:$AG$234,2,FALSE)</f>
        <v>SHAKE4VWX</v>
      </c>
      <c r="D164" t="s">
        <v>12</v>
      </c>
      <c r="E164" t="s">
        <v>325</v>
      </c>
      <c r="F164" t="s">
        <v>326</v>
      </c>
      <c r="G164" t="str">
        <f>VLOOKUP(F164,Codes!$A$4:$B$91,2,FALSE)</f>
        <v>Gadiformes</v>
      </c>
      <c r="H164">
        <f>VLOOKUP(F164,Codes!$E$4:$F$91,2,FALSE)</f>
        <v>54</v>
      </c>
      <c r="I164">
        <f>VLOOKUP(F164,Codes!$I$4:$J$91,2,FALSE)</f>
        <v>4.5</v>
      </c>
      <c r="L164" t="s">
        <v>11</v>
      </c>
      <c r="M164">
        <v>5000</v>
      </c>
      <c r="N164">
        <v>2659862.7167630061</v>
      </c>
      <c r="O164">
        <v>1</v>
      </c>
      <c r="P164">
        <v>0</v>
      </c>
      <c r="Q164">
        <f t="shared" si="6"/>
        <v>1</v>
      </c>
      <c r="R164">
        <v>1</v>
      </c>
      <c r="S164">
        <v>1</v>
      </c>
      <c r="T164">
        <f t="shared" si="7"/>
        <v>2</v>
      </c>
      <c r="U164" t="s">
        <v>4</v>
      </c>
      <c r="V164" t="str">
        <f>VLOOKUP(U164,Codes!$M$4:$N$6,2,FALSE)</f>
        <v>Full</v>
      </c>
      <c r="W164" t="s">
        <v>51</v>
      </c>
      <c r="X164" t="str">
        <f>VLOOKUP(W164,Codes!$Q$4:$R$45,2,FALSE)</f>
        <v>Partial</v>
      </c>
      <c r="Y164" t="str">
        <f t="shared" si="8"/>
        <v>Bottom trawl</v>
      </c>
      <c r="Z164" t="str">
        <f>VLOOKUP(A164,Codes!$AA$4:$AB$234,2,FALSE)</f>
        <v>Bottom trawl</v>
      </c>
      <c r="AA164" t="str">
        <f>VLOOKUP(A164,Codes!$U$4:$V$234,2,FALSE)</f>
        <v>None</v>
      </c>
    </row>
    <row r="165" spans="1:27" ht="15.75" customHeight="1" x14ac:dyDescent="0.2">
      <c r="A165" t="s">
        <v>327</v>
      </c>
      <c r="B165" t="str">
        <f>VLOOKUP(A165,Codes!$AJ$4:$AK$234,2,FALSE)</f>
        <v>N/A</v>
      </c>
      <c r="C165" t="str">
        <f>VLOOKUP(A165,Codes!$AF$4:$AG$234,2,FALSE)</f>
        <v>N/A</v>
      </c>
      <c r="D165" t="s">
        <v>12</v>
      </c>
      <c r="E165" t="s">
        <v>328</v>
      </c>
      <c r="F165" t="s">
        <v>329</v>
      </c>
      <c r="G165" t="str">
        <f>VLOOKUP(F165,Codes!$A$4:$B$91,2,FALSE)</f>
        <v>Scorpaeniformes</v>
      </c>
      <c r="H165">
        <f>VLOOKUP(F165,Codes!$E$4:$F$91,2,FALSE)</f>
        <v>68</v>
      </c>
      <c r="I165">
        <f>VLOOKUP(F165,Codes!$I$4:$J$91,2,FALSE)</f>
        <v>3.8</v>
      </c>
      <c r="L165" t="s">
        <v>17</v>
      </c>
      <c r="M165">
        <v>1406</v>
      </c>
      <c r="N165">
        <v>1782600.6935525301</v>
      </c>
      <c r="O165">
        <v>0</v>
      </c>
      <c r="P165">
        <v>1</v>
      </c>
      <c r="Q165">
        <f t="shared" si="6"/>
        <v>1</v>
      </c>
      <c r="R165">
        <v>1</v>
      </c>
      <c r="S165">
        <v>1</v>
      </c>
      <c r="T165">
        <f t="shared" si="7"/>
        <v>2</v>
      </c>
      <c r="U165" t="s">
        <v>4</v>
      </c>
      <c r="V165" t="str">
        <f>VLOOKUP(U165,Codes!$M$4:$N$6,2,FALSE)</f>
        <v>Full</v>
      </c>
      <c r="W165" t="s">
        <v>80</v>
      </c>
      <c r="X165" t="str">
        <f>VLOOKUP(W165,Codes!$Q$4:$R$45,2,FALSE)</f>
        <v>Full</v>
      </c>
      <c r="Y165" t="str">
        <f t="shared" si="8"/>
        <v>Bottom trawl</v>
      </c>
      <c r="Z165" t="str">
        <f>VLOOKUP(A165,Codes!$AA$4:$AB$234,2,FALSE)</f>
        <v>Bottom trawl</v>
      </c>
      <c r="AA165" t="str">
        <f>VLOOKUP(A165,Codes!$U$4:$V$234,2,FALSE)</f>
        <v>None</v>
      </c>
    </row>
    <row r="166" spans="1:27" ht="15.75" customHeight="1" x14ac:dyDescent="0.2">
      <c r="A166" t="s">
        <v>330</v>
      </c>
      <c r="B166" t="str">
        <f>VLOOKUP(A166,Codes!$AJ$4:$AK$234,2,FALSE)</f>
        <v>Shrimp Trawl</v>
      </c>
      <c r="C166" t="str">
        <f>VLOOKUP(A166,Codes!$AF$4:$AG$234,2,FALSE)</f>
        <v>SSSHRIMPSMAFR</v>
      </c>
      <c r="D166" t="s">
        <v>8</v>
      </c>
      <c r="E166" t="s">
        <v>331</v>
      </c>
      <c r="F166" t="s">
        <v>332</v>
      </c>
      <c r="G166" t="str">
        <f>VLOOKUP(F166,Codes!$A$4:$B$91,2,FALSE)</f>
        <v>Crustacea</v>
      </c>
      <c r="H166">
        <f>VLOOKUP(F166,Codes!$E$4:$F$91,2,FALSE)</f>
        <v>10</v>
      </c>
      <c r="I166">
        <f>VLOOKUP(F166,Codes!$I$4:$J$91,2,FALSE)</f>
        <v>3.07</v>
      </c>
      <c r="L166" t="s">
        <v>17</v>
      </c>
      <c r="M166">
        <v>40</v>
      </c>
      <c r="N166">
        <v>559584.10694392875</v>
      </c>
      <c r="O166">
        <v>0</v>
      </c>
      <c r="P166">
        <v>0</v>
      </c>
      <c r="Q166">
        <f t="shared" si="6"/>
        <v>0</v>
      </c>
      <c r="R166">
        <v>1</v>
      </c>
      <c r="S166">
        <v>1</v>
      </c>
      <c r="T166">
        <f t="shared" si="7"/>
        <v>2</v>
      </c>
      <c r="U166" t="s">
        <v>5</v>
      </c>
      <c r="V166" t="str">
        <f>VLOOKUP(U166,Codes!$M$4:$N$6,2,FALSE)</f>
        <v>Partial</v>
      </c>
      <c r="W166" t="s">
        <v>5</v>
      </c>
      <c r="X166" t="str">
        <f>VLOOKUP(W166,Codes!$Q$4:$R$45,2,FALSE)</f>
        <v>Partial</v>
      </c>
      <c r="Y166" t="str">
        <f t="shared" si="8"/>
        <v>Bycatch</v>
      </c>
      <c r="Z166" t="str">
        <f>VLOOKUP(A166,Codes!$AA$4:$AB$234,2,FALSE)</f>
        <v>Bycatch</v>
      </c>
      <c r="AA166" t="str">
        <f>VLOOKUP(A166,Codes!$U$4:$V$234,2,FALSE)</f>
        <v>None</v>
      </c>
    </row>
    <row r="167" spans="1:27" ht="15.75" customHeight="1" x14ac:dyDescent="0.2">
      <c r="A167" t="s">
        <v>333</v>
      </c>
      <c r="B167" t="str">
        <f>VLOOKUP(A167,Codes!$AJ$4:$AK$234,2,FALSE)</f>
        <v>Shrimp Trawl</v>
      </c>
      <c r="C167" t="str">
        <f>VLOOKUP(A167,Codes!$AF$4:$AG$234,2,FALSE)</f>
        <v>SSHRIMPSMAGTSE</v>
      </c>
      <c r="D167" t="s">
        <v>3</v>
      </c>
      <c r="E167" t="s">
        <v>331</v>
      </c>
      <c r="F167" t="s">
        <v>332</v>
      </c>
      <c r="G167" t="str">
        <f>VLOOKUP(F167,Codes!$A$4:$B$91,2,FALSE)</f>
        <v>Crustacea</v>
      </c>
      <c r="H167">
        <f>VLOOKUP(F167,Codes!$E$4:$F$91,2,FALSE)</f>
        <v>10</v>
      </c>
      <c r="I167">
        <f>VLOOKUP(F167,Codes!$I$4:$J$91,2,FALSE)</f>
        <v>3.07</v>
      </c>
      <c r="L167" t="s">
        <v>17</v>
      </c>
      <c r="M167">
        <v>15</v>
      </c>
      <c r="N167">
        <v>209844.04010397327</v>
      </c>
      <c r="O167">
        <v>0</v>
      </c>
      <c r="P167">
        <v>0</v>
      </c>
      <c r="Q167">
        <f t="shared" si="6"/>
        <v>0</v>
      </c>
      <c r="R167">
        <v>1</v>
      </c>
      <c r="S167">
        <v>1</v>
      </c>
      <c r="T167">
        <f t="shared" si="7"/>
        <v>2</v>
      </c>
      <c r="U167" t="s">
        <v>5</v>
      </c>
      <c r="V167" t="str">
        <f>VLOOKUP(U167,Codes!$M$4:$N$6,2,FALSE)</f>
        <v>Partial</v>
      </c>
      <c r="W167" t="s">
        <v>5</v>
      </c>
      <c r="X167" t="str">
        <f>VLOOKUP(W167,Codes!$Q$4:$R$45,2,FALSE)</f>
        <v>Partial</v>
      </c>
      <c r="Y167" t="str">
        <f t="shared" si="8"/>
        <v>Bottom trawl</v>
      </c>
      <c r="Z167" t="str">
        <f>VLOOKUP(A167,Codes!$AA$4:$AB$234,2,FALSE)</f>
        <v>Bottom trawl</v>
      </c>
      <c r="AA167" t="str">
        <f>VLOOKUP(A167,Codes!$U$4:$V$234,2,FALSE)</f>
        <v>None</v>
      </c>
    </row>
    <row r="168" spans="1:27" ht="15.75" customHeight="1" x14ac:dyDescent="0.2">
      <c r="A168" t="s">
        <v>334</v>
      </c>
      <c r="B168" t="str">
        <f>VLOOKUP(A168,Codes!$AJ$4:$AK$234,2,FALSE)</f>
        <v>Shrimp Trawl</v>
      </c>
      <c r="C168" t="str">
        <f>VLOOKUP(A168,Codes!$AF$4:$AG$234,2,FALSE)</f>
        <v>SSHRIMPSMAPRD</v>
      </c>
      <c r="D168" t="s">
        <v>12</v>
      </c>
      <c r="E168" t="s">
        <v>331</v>
      </c>
      <c r="F168" t="s">
        <v>332</v>
      </c>
      <c r="G168" t="str">
        <f>VLOOKUP(F168,Codes!$A$4:$B$91,2,FALSE)</f>
        <v>Crustacea</v>
      </c>
      <c r="H168">
        <f>VLOOKUP(F168,Codes!$E$4:$F$91,2,FALSE)</f>
        <v>10</v>
      </c>
      <c r="I168">
        <f>VLOOKUP(F168,Codes!$I$4:$J$91,2,FALSE)</f>
        <v>3.07</v>
      </c>
      <c r="L168" t="s">
        <v>17</v>
      </c>
      <c r="M168">
        <v>75</v>
      </c>
      <c r="N168">
        <v>1049220.2005198663</v>
      </c>
      <c r="O168">
        <v>0</v>
      </c>
      <c r="P168">
        <v>0</v>
      </c>
      <c r="Q168">
        <f t="shared" si="6"/>
        <v>0</v>
      </c>
      <c r="R168">
        <v>1</v>
      </c>
      <c r="S168">
        <v>1</v>
      </c>
      <c r="T168">
        <f t="shared" si="7"/>
        <v>2</v>
      </c>
      <c r="U168" t="s">
        <v>5</v>
      </c>
      <c r="V168" t="str">
        <f>VLOOKUP(U168,Codes!$M$4:$N$6,2,FALSE)</f>
        <v>Partial</v>
      </c>
      <c r="W168" t="s">
        <v>5</v>
      </c>
      <c r="X168" t="str">
        <f>VLOOKUP(W168,Codes!$Q$4:$R$45,2,FALSE)</f>
        <v>Partial</v>
      </c>
      <c r="Y168" t="str">
        <f t="shared" si="8"/>
        <v>Bottom trawl</v>
      </c>
      <c r="Z168" t="str">
        <f>VLOOKUP(A168,Codes!$AA$4:$AB$234,2,FALSE)</f>
        <v>Bottom trawl</v>
      </c>
      <c r="AA168" t="str">
        <f>VLOOKUP(A168,Codes!$U$4:$V$234,2,FALSE)</f>
        <v>None</v>
      </c>
    </row>
    <row r="169" spans="1:27" ht="15.75" customHeight="1" x14ac:dyDescent="0.2">
      <c r="A169" t="s">
        <v>335</v>
      </c>
      <c r="B169" t="str">
        <f>VLOOKUP(A169,Codes!$AJ$4:$AK$234,2,FALSE)</f>
        <v>Shrimp Trawl</v>
      </c>
      <c r="C169" t="str">
        <f>VLOOKUP(A169,Codes!$AF$4:$AG$234,2,FALSE)</f>
        <v>SSSHRIMPSMA14</v>
      </c>
      <c r="D169" t="s">
        <v>3</v>
      </c>
      <c r="E169" t="s">
        <v>331</v>
      </c>
      <c r="F169" t="s">
        <v>332</v>
      </c>
      <c r="G169" t="str">
        <f>VLOOKUP(F169,Codes!$A$4:$B$91,2,FALSE)</f>
        <v>Crustacea</v>
      </c>
      <c r="H169">
        <f>VLOOKUP(F169,Codes!$E$4:$F$91,2,FALSE)</f>
        <v>10</v>
      </c>
      <c r="I169">
        <f>VLOOKUP(F169,Codes!$I$4:$J$91,2,FALSE)</f>
        <v>3.07</v>
      </c>
      <c r="L169" t="s">
        <v>17</v>
      </c>
      <c r="M169">
        <v>5</v>
      </c>
      <c r="N169">
        <v>69948.013367991094</v>
      </c>
      <c r="O169">
        <v>0</v>
      </c>
      <c r="P169">
        <v>0</v>
      </c>
      <c r="Q169">
        <f t="shared" si="6"/>
        <v>0</v>
      </c>
      <c r="R169">
        <v>1</v>
      </c>
      <c r="S169">
        <v>1</v>
      </c>
      <c r="T169">
        <f t="shared" si="7"/>
        <v>2</v>
      </c>
      <c r="U169" t="s">
        <v>5</v>
      </c>
      <c r="V169" t="str">
        <f>VLOOKUP(U169,Codes!$M$4:$N$6,2,FALSE)</f>
        <v>Partial</v>
      </c>
      <c r="W169" t="s">
        <v>5</v>
      </c>
      <c r="X169" t="str">
        <f>VLOOKUP(W169,Codes!$Q$4:$R$45,2,FALSE)</f>
        <v>Partial</v>
      </c>
      <c r="Y169" t="str">
        <f t="shared" si="8"/>
        <v>Bycatch</v>
      </c>
      <c r="Z169" t="str">
        <f>VLOOKUP(A169,Codes!$AA$4:$AB$234,2,FALSE)</f>
        <v>Bycatch</v>
      </c>
      <c r="AA169" t="str">
        <f>VLOOKUP(A169,Codes!$U$4:$V$234,2,FALSE)</f>
        <v>None</v>
      </c>
    </row>
    <row r="170" spans="1:27" ht="15.75" customHeight="1" x14ac:dyDescent="0.2">
      <c r="A170" t="s">
        <v>336</v>
      </c>
      <c r="B170" t="str">
        <f>VLOOKUP(A170,Codes!$AJ$4:$AK$234,2,FALSE)</f>
        <v>Shrimp Trawl</v>
      </c>
      <c r="C170" t="str">
        <f>VLOOKUP(A170,Codes!$AF$4:$AG$234,2,FALSE)</f>
        <v>SSSHRIMPSMA16</v>
      </c>
      <c r="D170" t="s">
        <v>3</v>
      </c>
      <c r="E170" t="s">
        <v>331</v>
      </c>
      <c r="F170" t="s">
        <v>332</v>
      </c>
      <c r="G170" t="str">
        <f>VLOOKUP(F170,Codes!$A$4:$B$91,2,FALSE)</f>
        <v>Crustacea</v>
      </c>
      <c r="H170">
        <f>VLOOKUP(F170,Codes!$E$4:$F$91,2,FALSE)</f>
        <v>10</v>
      </c>
      <c r="I170">
        <f>VLOOKUP(F170,Codes!$I$4:$J$91,2,FALSE)</f>
        <v>3.07</v>
      </c>
      <c r="L170" t="s">
        <v>17</v>
      </c>
      <c r="M170">
        <v>5</v>
      </c>
      <c r="N170">
        <v>69948.013367991094</v>
      </c>
      <c r="O170">
        <v>0</v>
      </c>
      <c r="P170">
        <v>0</v>
      </c>
      <c r="Q170">
        <f t="shared" si="6"/>
        <v>0</v>
      </c>
      <c r="R170">
        <v>1</v>
      </c>
      <c r="S170">
        <v>1</v>
      </c>
      <c r="T170">
        <f t="shared" si="7"/>
        <v>2</v>
      </c>
      <c r="U170" t="s">
        <v>5</v>
      </c>
      <c r="V170" t="str">
        <f>VLOOKUP(U170,Codes!$M$4:$N$6,2,FALSE)</f>
        <v>Partial</v>
      </c>
      <c r="W170" t="s">
        <v>5</v>
      </c>
      <c r="X170" t="str">
        <f>VLOOKUP(W170,Codes!$Q$4:$R$45,2,FALSE)</f>
        <v>Partial</v>
      </c>
      <c r="Y170" t="str">
        <f t="shared" si="8"/>
        <v>Bycatch</v>
      </c>
      <c r="Z170" t="str">
        <f>VLOOKUP(A170,Codes!$AA$4:$AB$234,2,FALSE)</f>
        <v>Bycatch</v>
      </c>
      <c r="AA170" t="str">
        <f>VLOOKUP(A170,Codes!$U$4:$V$234,2,FALSE)</f>
        <v>None</v>
      </c>
    </row>
    <row r="171" spans="1:27" ht="15.75" customHeight="1" x14ac:dyDescent="0.2">
      <c r="A171" t="s">
        <v>337</v>
      </c>
      <c r="B171" t="str">
        <f>VLOOKUP(A171,Codes!$AJ$4:$AK$234,2,FALSE)</f>
        <v>Shrimp Trawl</v>
      </c>
      <c r="C171" t="str">
        <f>VLOOKUP(A171,Codes!$AF$4:$AG$234,2,FALSE)</f>
        <v>SSSHRIMPSMA18-19</v>
      </c>
      <c r="D171" t="s">
        <v>3</v>
      </c>
      <c r="E171" t="s">
        <v>331</v>
      </c>
      <c r="F171" t="s">
        <v>332</v>
      </c>
      <c r="G171" t="str">
        <f>VLOOKUP(F171,Codes!$A$4:$B$91,2,FALSE)</f>
        <v>Crustacea</v>
      </c>
      <c r="H171">
        <f>VLOOKUP(F171,Codes!$E$4:$F$91,2,FALSE)</f>
        <v>10</v>
      </c>
      <c r="I171">
        <f>VLOOKUP(F171,Codes!$I$4:$J$91,2,FALSE)</f>
        <v>3.07</v>
      </c>
      <c r="L171" t="s">
        <v>17</v>
      </c>
      <c r="M171">
        <v>0</v>
      </c>
      <c r="N171">
        <v>0</v>
      </c>
      <c r="O171">
        <v>0</v>
      </c>
      <c r="P171">
        <v>0</v>
      </c>
      <c r="Q171">
        <f t="shared" si="6"/>
        <v>0</v>
      </c>
      <c r="R171">
        <v>1</v>
      </c>
      <c r="S171">
        <v>1</v>
      </c>
      <c r="T171">
        <f t="shared" si="7"/>
        <v>2</v>
      </c>
      <c r="U171" t="s">
        <v>5</v>
      </c>
      <c r="V171" t="str">
        <f>VLOOKUP(U171,Codes!$M$4:$N$6,2,FALSE)</f>
        <v>Partial</v>
      </c>
      <c r="W171" t="s">
        <v>5</v>
      </c>
      <c r="X171" t="str">
        <f>VLOOKUP(W171,Codes!$Q$4:$R$45,2,FALSE)</f>
        <v>Partial</v>
      </c>
      <c r="Y171" t="str">
        <f t="shared" si="8"/>
        <v>No Catch</v>
      </c>
      <c r="Z171" t="str">
        <f>VLOOKUP(A171,Codes!$AA$4:$AB$234,2,FALSE)</f>
        <v>Bycatch</v>
      </c>
      <c r="AA171" t="str">
        <f>VLOOKUP(A171,Codes!$U$4:$V$234,2,FALSE)</f>
        <v>None</v>
      </c>
    </row>
    <row r="172" spans="1:27" ht="15.75" customHeight="1" x14ac:dyDescent="0.2">
      <c r="A172" t="s">
        <v>338</v>
      </c>
      <c r="B172" t="str">
        <f>VLOOKUP(A172,Codes!$AJ$4:$AK$234,2,FALSE)</f>
        <v>N/A</v>
      </c>
      <c r="C172" t="str">
        <f>VLOOKUP(A172,Codes!$AF$4:$AG$234,2,FALSE)</f>
        <v>SMOOTHSKA2J3K</v>
      </c>
      <c r="D172" t="s">
        <v>6</v>
      </c>
      <c r="E172" t="s">
        <v>339</v>
      </c>
      <c r="F172" t="s">
        <v>340</v>
      </c>
      <c r="G172" t="str">
        <f>VLOOKUP(F172,Codes!$A$4:$B$91,2,FALSE)</f>
        <v>Elasmobranchii</v>
      </c>
      <c r="H172">
        <f>VLOOKUP(F172,Codes!$E$4:$F$91,2,FALSE)</f>
        <v>57</v>
      </c>
      <c r="I172">
        <f>VLOOKUP(F172,Codes!$I$4:$J$91,2,FALSE)</f>
        <v>3.5</v>
      </c>
      <c r="L172" t="s">
        <v>454</v>
      </c>
      <c r="M172">
        <v>0</v>
      </c>
      <c r="N172">
        <v>0</v>
      </c>
      <c r="O172">
        <v>0</v>
      </c>
      <c r="P172">
        <v>1</v>
      </c>
      <c r="Q172">
        <f t="shared" si="6"/>
        <v>1</v>
      </c>
      <c r="R172">
        <v>0</v>
      </c>
      <c r="S172">
        <v>0</v>
      </c>
      <c r="T172">
        <f t="shared" si="7"/>
        <v>0</v>
      </c>
      <c r="U172" t="s">
        <v>4</v>
      </c>
      <c r="V172" t="str">
        <f>VLOOKUP(U172,Codes!$M$4:$N$6,2,FALSE)</f>
        <v>Full</v>
      </c>
      <c r="W172" t="s">
        <v>5</v>
      </c>
      <c r="X172" t="str">
        <f>VLOOKUP(W172,Codes!$Q$4:$R$45,2,FALSE)</f>
        <v>Partial</v>
      </c>
      <c r="Y172" t="str">
        <f t="shared" si="8"/>
        <v>No Catch</v>
      </c>
      <c r="Z172" t="str">
        <f>VLOOKUP(A172,Codes!$AA$4:$AB$234,2,FALSE)</f>
        <v>Bycatch</v>
      </c>
      <c r="AA172" t="str">
        <f>VLOOKUP(A172,Codes!$U$4:$V$234,2,FALSE)</f>
        <v>None</v>
      </c>
    </row>
    <row r="173" spans="1:27" ht="15.75" customHeight="1" x14ac:dyDescent="0.2">
      <c r="A173" t="s">
        <v>341</v>
      </c>
      <c r="B173" t="str">
        <f>VLOOKUP(A173,Codes!$AJ$4:$AK$234,2,FALSE)</f>
        <v>N/A</v>
      </c>
      <c r="C173" t="str">
        <f>VLOOKUP(A173,Codes!$AF$4:$AG$234,2,FALSE)</f>
        <v>SMOOTHSKA4T</v>
      </c>
      <c r="D173" t="s">
        <v>6</v>
      </c>
      <c r="E173" t="s">
        <v>339</v>
      </c>
      <c r="F173" t="s">
        <v>340</v>
      </c>
      <c r="G173" t="str">
        <f>VLOOKUP(F173,Codes!$A$4:$B$91,2,FALSE)</f>
        <v>Elasmobranchii</v>
      </c>
      <c r="H173">
        <f>VLOOKUP(F173,Codes!$E$4:$F$91,2,FALSE)</f>
        <v>57</v>
      </c>
      <c r="I173">
        <f>VLOOKUP(F173,Codes!$I$4:$J$91,2,FALSE)</f>
        <v>3.5</v>
      </c>
      <c r="L173" t="s">
        <v>25</v>
      </c>
      <c r="M173">
        <v>3.27</v>
      </c>
      <c r="N173">
        <v>895.07299270072997</v>
      </c>
      <c r="O173">
        <v>0</v>
      </c>
      <c r="P173">
        <v>0</v>
      </c>
      <c r="Q173">
        <f t="shared" si="6"/>
        <v>0</v>
      </c>
      <c r="R173">
        <v>0</v>
      </c>
      <c r="S173">
        <v>0</v>
      </c>
      <c r="T173">
        <f t="shared" si="7"/>
        <v>0</v>
      </c>
      <c r="U173" t="s">
        <v>5</v>
      </c>
      <c r="V173" t="str">
        <f>VLOOKUP(U173,Codes!$M$4:$N$6,2,FALSE)</f>
        <v>Partial</v>
      </c>
      <c r="W173" t="s">
        <v>5</v>
      </c>
      <c r="X173" t="str">
        <f>VLOOKUP(W173,Codes!$Q$4:$R$45,2,FALSE)</f>
        <v>Partial</v>
      </c>
      <c r="Y173" t="str">
        <f t="shared" si="8"/>
        <v>Bycatch</v>
      </c>
      <c r="Z173" t="str">
        <f>VLOOKUP(A173,Codes!$AA$4:$AB$234,2,FALSE)</f>
        <v>Bycatch</v>
      </c>
      <c r="AA173" t="str">
        <f>VLOOKUP(A173,Codes!$U$4:$V$234,2,FALSE)</f>
        <v>None</v>
      </c>
    </row>
    <row r="174" spans="1:27" ht="15.75" customHeight="1" x14ac:dyDescent="0.2">
      <c r="A174" t="s">
        <v>342</v>
      </c>
      <c r="B174" t="str">
        <f>VLOOKUP(A174,Codes!$AJ$4:$AK$234,2,FALSE)</f>
        <v>Queen / Snow Crab - CFA 1-12</v>
      </c>
      <c r="C174" t="str">
        <f>VLOOKUP(A174,Codes!$AF$4:$AG$234,2,FALSE)</f>
        <v>SNOWCRAB2HJ</v>
      </c>
      <c r="D174" t="s">
        <v>8</v>
      </c>
      <c r="E174" t="s">
        <v>343</v>
      </c>
      <c r="F174" t="s">
        <v>344</v>
      </c>
      <c r="G174" t="str">
        <f>VLOOKUP(F174,Codes!$A$4:$B$91,2,FALSE)</f>
        <v>Crustacea</v>
      </c>
      <c r="H174">
        <f>VLOOKUP(F174,Codes!$E$4:$F$91,2,FALSE)</f>
        <v>12</v>
      </c>
      <c r="I174">
        <f>VLOOKUP(F174,Codes!$I$4:$J$91,2,FALSE)</f>
        <v>3.54</v>
      </c>
      <c r="L174" t="s">
        <v>454</v>
      </c>
      <c r="M174">
        <v>1700</v>
      </c>
      <c r="N174">
        <v>17639465.453129824</v>
      </c>
      <c r="O174">
        <v>0</v>
      </c>
      <c r="P174">
        <v>1</v>
      </c>
      <c r="Q174">
        <f t="shared" si="6"/>
        <v>1</v>
      </c>
      <c r="R174">
        <v>1</v>
      </c>
      <c r="S174">
        <v>0</v>
      </c>
      <c r="T174">
        <f t="shared" si="7"/>
        <v>1</v>
      </c>
      <c r="U174" t="s">
        <v>4</v>
      </c>
      <c r="V174" t="str">
        <f>VLOOKUP(U174,Codes!$M$4:$N$6,2,FALSE)</f>
        <v>Full</v>
      </c>
      <c r="W174" t="s">
        <v>5</v>
      </c>
      <c r="X174" t="str">
        <f>VLOOKUP(W174,Codes!$Q$4:$R$45,2,FALSE)</f>
        <v>Partial</v>
      </c>
      <c r="Y174" t="str">
        <f t="shared" si="8"/>
        <v>Trap</v>
      </c>
      <c r="Z174" t="str">
        <f>VLOOKUP(A174,Codes!$AA$4:$AB$234,2,FALSE)</f>
        <v>Trap</v>
      </c>
      <c r="AA174" t="str">
        <f>VLOOKUP(A174,Codes!$U$4:$V$234,2,FALSE)</f>
        <v>Certified</v>
      </c>
    </row>
    <row r="175" spans="1:27" ht="15.75" customHeight="1" x14ac:dyDescent="0.2">
      <c r="A175" t="s">
        <v>345</v>
      </c>
      <c r="B175" t="str">
        <f>VLOOKUP(A175,Codes!$AJ$4:$AK$234,2,FALSE)</f>
        <v>Queen / Snow Crab - CFA 1-12</v>
      </c>
      <c r="C175" t="str">
        <f>VLOOKUP(A175,Codes!$AF$4:$AG$234,2,FALSE)</f>
        <v>SNOWCRAB3K</v>
      </c>
      <c r="D175" t="s">
        <v>8</v>
      </c>
      <c r="E175" t="s">
        <v>343</v>
      </c>
      <c r="F175" t="s">
        <v>344</v>
      </c>
      <c r="G175" t="str">
        <f>VLOOKUP(F175,Codes!$A$4:$B$91,2,FALSE)</f>
        <v>Crustacea</v>
      </c>
      <c r="H175">
        <f>VLOOKUP(F175,Codes!$E$4:$F$91,2,FALSE)</f>
        <v>12</v>
      </c>
      <c r="I175">
        <f>VLOOKUP(F175,Codes!$I$4:$J$91,2,FALSE)</f>
        <v>3.54</v>
      </c>
      <c r="L175" t="s">
        <v>454</v>
      </c>
      <c r="M175" s="8">
        <v>6000</v>
      </c>
      <c r="N175">
        <v>62256936.893399373</v>
      </c>
      <c r="O175">
        <v>0</v>
      </c>
      <c r="P175">
        <v>1</v>
      </c>
      <c r="Q175">
        <f t="shared" si="6"/>
        <v>1</v>
      </c>
      <c r="R175">
        <v>1</v>
      </c>
      <c r="S175">
        <v>0</v>
      </c>
      <c r="T175">
        <f t="shared" si="7"/>
        <v>1</v>
      </c>
      <c r="U175" t="s">
        <v>4</v>
      </c>
      <c r="V175" t="str">
        <f>VLOOKUP(U175,Codes!$M$4:$N$6,2,FALSE)</f>
        <v>Full</v>
      </c>
      <c r="W175" t="s">
        <v>5</v>
      </c>
      <c r="X175" t="str">
        <f>VLOOKUP(W175,Codes!$Q$4:$R$45,2,FALSE)</f>
        <v>Partial</v>
      </c>
      <c r="Y175" t="str">
        <f t="shared" si="8"/>
        <v>Trap</v>
      </c>
      <c r="Z175" t="str">
        <f>VLOOKUP(A175,Codes!$AA$4:$AB$234,2,FALSE)</f>
        <v>Trap</v>
      </c>
      <c r="AA175" t="str">
        <f>VLOOKUP(A175,Codes!$U$4:$V$234,2,FALSE)</f>
        <v>Certified</v>
      </c>
    </row>
    <row r="176" spans="1:27" ht="15.75" customHeight="1" x14ac:dyDescent="0.2">
      <c r="A176" t="s">
        <v>346</v>
      </c>
      <c r="B176" t="str">
        <f>VLOOKUP(A176,Codes!$AJ$4:$AK$234,2,FALSE)</f>
        <v>Queen / Snow Crab - CFA 1-12</v>
      </c>
      <c r="C176" t="str">
        <f>VLOOKUP(A176,Codes!$AF$4:$AG$234,2,FALSE)</f>
        <v>N/A</v>
      </c>
      <c r="D176" t="s">
        <v>8</v>
      </c>
      <c r="E176" t="s">
        <v>343</v>
      </c>
      <c r="F176" t="s">
        <v>344</v>
      </c>
      <c r="G176" t="str">
        <f>VLOOKUP(F176,Codes!$A$4:$B$91,2,FALSE)</f>
        <v>Crustacea</v>
      </c>
      <c r="H176">
        <f>VLOOKUP(F176,Codes!$E$4:$F$91,2,FALSE)</f>
        <v>12</v>
      </c>
      <c r="I176">
        <f>VLOOKUP(F176,Codes!$I$4:$J$91,2,FALSE)</f>
        <v>3.54</v>
      </c>
      <c r="L176" t="s">
        <v>454</v>
      </c>
      <c r="M176" s="8">
        <v>2750</v>
      </c>
      <c r="N176">
        <v>28534429.409474716</v>
      </c>
      <c r="O176">
        <v>0</v>
      </c>
      <c r="P176">
        <v>1</v>
      </c>
      <c r="Q176">
        <f t="shared" si="6"/>
        <v>1</v>
      </c>
      <c r="R176">
        <v>1</v>
      </c>
      <c r="S176">
        <v>0</v>
      </c>
      <c r="T176">
        <f t="shared" si="7"/>
        <v>1</v>
      </c>
      <c r="U176" t="s">
        <v>4</v>
      </c>
      <c r="V176" t="str">
        <f>VLOOKUP(U176,Codes!$M$4:$N$6,2,FALSE)</f>
        <v>Full</v>
      </c>
      <c r="W176" t="s">
        <v>5</v>
      </c>
      <c r="X176" t="str">
        <f>VLOOKUP(W176,Codes!$Q$4:$R$45,2,FALSE)</f>
        <v>Partial</v>
      </c>
      <c r="Y176" t="str">
        <f t="shared" si="8"/>
        <v>Trap</v>
      </c>
      <c r="Z176" t="str">
        <f>VLOOKUP(A176,Codes!$AA$4:$AB$234,2,FALSE)</f>
        <v>Trap</v>
      </c>
      <c r="AA176" t="str">
        <f>VLOOKUP(A176,Codes!$U$4:$V$234,2,FALSE)</f>
        <v>Certified</v>
      </c>
    </row>
    <row r="177" spans="1:27" ht="15.75" customHeight="1" x14ac:dyDescent="0.2">
      <c r="A177" t="s">
        <v>347</v>
      </c>
      <c r="B177" t="str">
        <f>VLOOKUP(A177,Codes!$AJ$4:$AK$234,2,FALSE)</f>
        <v>Queen / Snow Crab - CFA 1-12</v>
      </c>
      <c r="C177" t="str">
        <f>VLOOKUP(A177,Codes!$AF$4:$AG$234,2,FALSE)</f>
        <v>SNOWCRAB3LNO</v>
      </c>
      <c r="D177" t="s">
        <v>12</v>
      </c>
      <c r="E177" t="s">
        <v>343</v>
      </c>
      <c r="F177" t="s">
        <v>344</v>
      </c>
      <c r="G177" t="str">
        <f>VLOOKUP(F177,Codes!$A$4:$B$91,2,FALSE)</f>
        <v>Crustacea</v>
      </c>
      <c r="H177">
        <f>VLOOKUP(F177,Codes!$E$4:$F$91,2,FALSE)</f>
        <v>12</v>
      </c>
      <c r="I177">
        <f>VLOOKUP(F177,Codes!$I$4:$J$91,2,FALSE)</f>
        <v>3.54</v>
      </c>
      <c r="L177" t="s">
        <v>454</v>
      </c>
      <c r="M177" s="8">
        <v>13000</v>
      </c>
      <c r="N177">
        <v>134890029.93569866</v>
      </c>
      <c r="O177">
        <v>0</v>
      </c>
      <c r="P177">
        <v>1</v>
      </c>
      <c r="Q177">
        <f t="shared" si="6"/>
        <v>1</v>
      </c>
      <c r="R177">
        <v>1</v>
      </c>
      <c r="S177">
        <v>0</v>
      </c>
      <c r="T177">
        <f t="shared" si="7"/>
        <v>1</v>
      </c>
      <c r="U177" t="s">
        <v>4</v>
      </c>
      <c r="V177" t="str">
        <f>VLOOKUP(U177,Codes!$M$4:$N$6,2,FALSE)</f>
        <v>Full</v>
      </c>
      <c r="W177" t="s">
        <v>5</v>
      </c>
      <c r="X177" t="str">
        <f>VLOOKUP(W177,Codes!$Q$4:$R$45,2,FALSE)</f>
        <v>Partial</v>
      </c>
      <c r="Y177" t="str">
        <f t="shared" si="8"/>
        <v>Trap</v>
      </c>
      <c r="Z177" t="str">
        <f>VLOOKUP(A177,Codes!$AA$4:$AB$234,2,FALSE)</f>
        <v>Trap</v>
      </c>
      <c r="AA177" t="str">
        <f>VLOOKUP(A177,Codes!$U$4:$V$234,2,FALSE)</f>
        <v>Certified</v>
      </c>
    </row>
    <row r="178" spans="1:27" ht="15.75" customHeight="1" x14ac:dyDescent="0.2">
      <c r="A178" t="s">
        <v>348</v>
      </c>
      <c r="B178" t="str">
        <f>VLOOKUP(A178,Codes!$AJ$4:$AK$234,2,FALSE)</f>
        <v>Queen / Snow Crab - CFA 1-12</v>
      </c>
      <c r="C178" t="str">
        <f>VLOOKUP(A178,Codes!$AF$4:$AG$234,2,FALSE)</f>
        <v>SNOWCRAB3Ps</v>
      </c>
      <c r="D178" t="s">
        <v>8</v>
      </c>
      <c r="E178" t="s">
        <v>343</v>
      </c>
      <c r="F178" t="s">
        <v>344</v>
      </c>
      <c r="G178" t="str">
        <f>VLOOKUP(F178,Codes!$A$4:$B$91,2,FALSE)</f>
        <v>Crustacea</v>
      </c>
      <c r="H178">
        <f>VLOOKUP(F178,Codes!$E$4:$F$91,2,FALSE)</f>
        <v>12</v>
      </c>
      <c r="I178">
        <f>VLOOKUP(F178,Codes!$I$4:$J$91,2,FALSE)</f>
        <v>3.54</v>
      </c>
      <c r="L178" t="s">
        <v>454</v>
      </c>
      <c r="M178" s="8">
        <v>2800</v>
      </c>
      <c r="N178">
        <v>29053237.216919709</v>
      </c>
      <c r="O178">
        <v>0</v>
      </c>
      <c r="P178">
        <v>1</v>
      </c>
      <c r="Q178">
        <f t="shared" si="6"/>
        <v>1</v>
      </c>
      <c r="R178">
        <v>1</v>
      </c>
      <c r="S178">
        <v>0</v>
      </c>
      <c r="T178">
        <f t="shared" si="7"/>
        <v>1</v>
      </c>
      <c r="U178" t="s">
        <v>4</v>
      </c>
      <c r="V178" t="str">
        <f>VLOOKUP(U178,Codes!$M$4:$N$6,2,FALSE)</f>
        <v>Full</v>
      </c>
      <c r="W178" t="s">
        <v>5</v>
      </c>
      <c r="X178" t="str">
        <f>VLOOKUP(W178,Codes!$Q$4:$R$45,2,FALSE)</f>
        <v>Partial</v>
      </c>
      <c r="Y178" t="str">
        <f t="shared" si="8"/>
        <v>Trap</v>
      </c>
      <c r="Z178" t="str">
        <f>VLOOKUP(A178,Codes!$AA$4:$AB$234,2,FALSE)</f>
        <v>Trap</v>
      </c>
      <c r="AA178" t="str">
        <f>VLOOKUP(A178,Codes!$U$4:$V$234,2,FALSE)</f>
        <v>Certified</v>
      </c>
    </row>
    <row r="179" spans="1:27" ht="15.75" customHeight="1" x14ac:dyDescent="0.2">
      <c r="A179" t="s">
        <v>349</v>
      </c>
      <c r="B179" t="str">
        <f>VLOOKUP(A179,Codes!$AJ$4:$AK$234,2,FALSE)</f>
        <v>Queen / Snow Crab - CFA 1-12</v>
      </c>
      <c r="C179" t="str">
        <f>VLOOKUP(A179,Codes!$AF$4:$AG$234,2,FALSE)</f>
        <v>SNOWCRAB4R3Pn</v>
      </c>
      <c r="D179" t="s">
        <v>6</v>
      </c>
      <c r="E179" t="s">
        <v>343</v>
      </c>
      <c r="F179" t="s">
        <v>344</v>
      </c>
      <c r="G179" t="str">
        <f>VLOOKUP(F179,Codes!$A$4:$B$91,2,FALSE)</f>
        <v>Crustacea</v>
      </c>
      <c r="H179">
        <f>VLOOKUP(F179,Codes!$E$4:$F$91,2,FALSE)</f>
        <v>12</v>
      </c>
      <c r="I179">
        <f>VLOOKUP(F179,Codes!$I$4:$J$91,2,FALSE)</f>
        <v>3.54</v>
      </c>
      <c r="L179" t="s">
        <v>454</v>
      </c>
      <c r="M179">
        <v>186</v>
      </c>
      <c r="N179">
        <v>1929965.0436953807</v>
      </c>
      <c r="O179">
        <v>0</v>
      </c>
      <c r="P179">
        <v>1</v>
      </c>
      <c r="Q179">
        <f t="shared" si="6"/>
        <v>1</v>
      </c>
      <c r="R179">
        <v>0</v>
      </c>
      <c r="S179">
        <v>0</v>
      </c>
      <c r="T179">
        <f t="shared" si="7"/>
        <v>0</v>
      </c>
      <c r="U179" t="s">
        <v>4</v>
      </c>
      <c r="V179" t="str">
        <f>VLOOKUP(U179,Codes!$M$4:$N$6,2,FALSE)</f>
        <v>Full</v>
      </c>
      <c r="W179" t="s">
        <v>5</v>
      </c>
      <c r="X179" t="str">
        <f>VLOOKUP(W179,Codes!$Q$4:$R$45,2,FALSE)</f>
        <v>Partial</v>
      </c>
      <c r="Y179" t="str">
        <f t="shared" si="8"/>
        <v>Trap</v>
      </c>
      <c r="Z179" t="str">
        <f>VLOOKUP(A179,Codes!$AA$4:$AB$234,2,FALSE)</f>
        <v>Trap</v>
      </c>
      <c r="AA179" t="str">
        <f>VLOOKUP(A179,Codes!$U$4:$V$234,2,FALSE)</f>
        <v>None</v>
      </c>
    </row>
    <row r="180" spans="1:27" ht="15.75" customHeight="1" x14ac:dyDescent="0.2">
      <c r="A180" t="s">
        <v>350</v>
      </c>
      <c r="B180" t="str">
        <f>VLOOKUP(A180,Codes!$AJ$4:$AK$234,2,FALSE)</f>
        <v>Snow Crab - Scotian Shelf (4X)</v>
      </c>
      <c r="C180" t="str">
        <f>VLOOKUP(A180,Codes!$AF$4:$AG$234,2,FALSE)</f>
        <v>N/A</v>
      </c>
      <c r="D180" t="s">
        <v>3</v>
      </c>
      <c r="E180" t="s">
        <v>343</v>
      </c>
      <c r="F180" t="s">
        <v>344</v>
      </c>
      <c r="G180" t="str">
        <f>VLOOKUP(F180,Codes!$A$4:$B$91,2,FALSE)</f>
        <v>Crustacea</v>
      </c>
      <c r="H180">
        <f>VLOOKUP(F180,Codes!$E$4:$F$91,2,FALSE)</f>
        <v>12</v>
      </c>
      <c r="I180">
        <f>VLOOKUP(F180,Codes!$I$4:$J$91,2,FALSE)</f>
        <v>3.54</v>
      </c>
      <c r="L180" t="s">
        <v>11</v>
      </c>
      <c r="M180">
        <v>52</v>
      </c>
      <c r="N180">
        <v>539560.11974279454</v>
      </c>
      <c r="O180">
        <v>1</v>
      </c>
      <c r="P180">
        <v>1</v>
      </c>
      <c r="Q180">
        <f t="shared" si="6"/>
        <v>1</v>
      </c>
      <c r="R180">
        <v>1</v>
      </c>
      <c r="S180">
        <v>1</v>
      </c>
      <c r="T180">
        <f t="shared" si="7"/>
        <v>2</v>
      </c>
      <c r="U180" t="s">
        <v>4</v>
      </c>
      <c r="V180" t="str">
        <f>VLOOKUP(U180,Codes!$M$4:$N$6,2,FALSE)</f>
        <v>Full</v>
      </c>
      <c r="W180" t="s">
        <v>35</v>
      </c>
      <c r="X180" t="str">
        <f>VLOOKUP(W180,Codes!$Q$4:$R$45,2,FALSE)</f>
        <v>Partial</v>
      </c>
      <c r="Y180" t="str">
        <f t="shared" si="8"/>
        <v>Trap</v>
      </c>
      <c r="Z180" t="str">
        <f>VLOOKUP(A180,Codes!$AA$4:$AB$234,2,FALSE)</f>
        <v>Trap</v>
      </c>
      <c r="AA180" t="str">
        <f>VLOOKUP(A180,Codes!$U$4:$V$234,2,FALSE)</f>
        <v>None</v>
      </c>
    </row>
    <row r="181" spans="1:27" ht="15.75" customHeight="1" x14ac:dyDescent="0.2">
      <c r="A181" t="s">
        <v>351</v>
      </c>
      <c r="B181" t="str">
        <f>VLOOKUP(A181,Codes!$AJ$4:$AK$234,2,FALSE)</f>
        <v>Snow Crab - Scotian Shelf (ENS-N)</v>
      </c>
      <c r="C181" t="str">
        <f>VLOOKUP(A181,Codes!$AF$4:$AG$234,2,FALSE)</f>
        <v>N/A</v>
      </c>
      <c r="D181" t="s">
        <v>12</v>
      </c>
      <c r="E181" t="s">
        <v>343</v>
      </c>
      <c r="F181" t="s">
        <v>344</v>
      </c>
      <c r="G181" t="str">
        <f>VLOOKUP(F181,Codes!$A$4:$B$91,2,FALSE)</f>
        <v>Crustacea</v>
      </c>
      <c r="H181">
        <f>VLOOKUP(F181,Codes!$E$4:$F$91,2,FALSE)</f>
        <v>12</v>
      </c>
      <c r="I181">
        <f>VLOOKUP(F181,Codes!$I$4:$J$91,2,FALSE)</f>
        <v>3.54</v>
      </c>
      <c r="L181" t="s">
        <v>11</v>
      </c>
      <c r="M181">
        <v>629</v>
      </c>
      <c r="N181">
        <v>6526602.2176580345</v>
      </c>
      <c r="O181">
        <v>1</v>
      </c>
      <c r="P181">
        <v>1</v>
      </c>
      <c r="Q181">
        <f t="shared" si="6"/>
        <v>1</v>
      </c>
      <c r="R181">
        <v>1</v>
      </c>
      <c r="S181">
        <v>1</v>
      </c>
      <c r="T181">
        <f t="shared" si="7"/>
        <v>2</v>
      </c>
      <c r="U181" t="s">
        <v>4</v>
      </c>
      <c r="V181" t="str">
        <f>VLOOKUP(U181,Codes!$M$4:$N$6,2,FALSE)</f>
        <v>Full</v>
      </c>
      <c r="W181" t="s">
        <v>93</v>
      </c>
      <c r="X181" t="str">
        <f>VLOOKUP(W181,Codes!$Q$4:$R$45,2,FALSE)</f>
        <v>Partial</v>
      </c>
      <c r="Y181" t="str">
        <f t="shared" si="8"/>
        <v>Trap</v>
      </c>
      <c r="Z181" t="str">
        <f>VLOOKUP(A181,Codes!$AA$4:$AB$234,2,FALSE)</f>
        <v>Trap</v>
      </c>
      <c r="AA181" t="str">
        <f>VLOOKUP(A181,Codes!$U$4:$V$234,2,FALSE)</f>
        <v>None</v>
      </c>
    </row>
    <row r="182" spans="1:27" ht="15.75" customHeight="1" x14ac:dyDescent="0.2">
      <c r="A182" t="s">
        <v>352</v>
      </c>
      <c r="B182" t="str">
        <f>VLOOKUP(A182,Codes!$AJ$4:$AK$234,2,FALSE)</f>
        <v>Snow Crab - Scotian Shelf (ENS-S)</v>
      </c>
      <c r="C182" t="str">
        <f>VLOOKUP(A182,Codes!$AF$4:$AG$234,2,FALSE)</f>
        <v>N/A</v>
      </c>
      <c r="D182" t="s">
        <v>12</v>
      </c>
      <c r="E182" t="s">
        <v>343</v>
      </c>
      <c r="F182" t="s">
        <v>344</v>
      </c>
      <c r="G182" t="str">
        <f>VLOOKUP(F182,Codes!$A$4:$B$91,2,FALSE)</f>
        <v>Crustacea</v>
      </c>
      <c r="H182">
        <f>VLOOKUP(F182,Codes!$E$4:$F$91,2,FALSE)</f>
        <v>12</v>
      </c>
      <c r="I182">
        <f>VLOOKUP(F182,Codes!$I$4:$J$91,2,FALSE)</f>
        <v>3.54</v>
      </c>
      <c r="L182" t="s">
        <v>11</v>
      </c>
      <c r="M182">
        <v>6632</v>
      </c>
      <c r="N182">
        <v>68814667.579504102</v>
      </c>
      <c r="O182">
        <v>1</v>
      </c>
      <c r="P182">
        <v>1</v>
      </c>
      <c r="Q182">
        <f t="shared" si="6"/>
        <v>1</v>
      </c>
      <c r="R182">
        <v>1</v>
      </c>
      <c r="S182">
        <v>1</v>
      </c>
      <c r="T182">
        <f t="shared" si="7"/>
        <v>2</v>
      </c>
      <c r="U182" t="s">
        <v>4</v>
      </c>
      <c r="V182" t="str">
        <f>VLOOKUP(U182,Codes!$M$4:$N$6,2,FALSE)</f>
        <v>Full</v>
      </c>
      <c r="W182" t="s">
        <v>93</v>
      </c>
      <c r="X182" t="str">
        <f>VLOOKUP(W182,Codes!$Q$4:$R$45,2,FALSE)</f>
        <v>Partial</v>
      </c>
      <c r="Y182" t="str">
        <f t="shared" si="8"/>
        <v>Trap</v>
      </c>
      <c r="Z182" t="str">
        <f>VLOOKUP(A182,Codes!$AA$4:$AB$234,2,FALSE)</f>
        <v>Trap</v>
      </c>
      <c r="AA182" t="str">
        <f>VLOOKUP(A182,Codes!$U$4:$V$234,2,FALSE)</f>
        <v>None</v>
      </c>
    </row>
    <row r="183" spans="1:27" ht="15.75" customHeight="1" x14ac:dyDescent="0.2">
      <c r="A183" t="s">
        <v>353</v>
      </c>
      <c r="B183" t="str">
        <f>VLOOKUP(A183,Codes!$AJ$4:$AK$234,2,FALSE)</f>
        <v>Snow Crab - 12A</v>
      </c>
      <c r="C183" t="str">
        <f>VLOOKUP(A183,Codes!$AF$4:$AG$234,2,FALSE)</f>
        <v>SNOWCRABSCMA12-17</v>
      </c>
      <c r="D183" t="s">
        <v>6</v>
      </c>
      <c r="E183" t="s">
        <v>343</v>
      </c>
      <c r="F183" t="s">
        <v>344</v>
      </c>
      <c r="G183" t="str">
        <f>VLOOKUP(F183,Codes!$A$4:$B$91,2,FALSE)</f>
        <v>Crustacea</v>
      </c>
      <c r="H183">
        <f>VLOOKUP(F183,Codes!$E$4:$F$91,2,FALSE)</f>
        <v>12</v>
      </c>
      <c r="I183">
        <f>VLOOKUP(F183,Codes!$I$4:$J$91,2,FALSE)</f>
        <v>3.54</v>
      </c>
      <c r="L183" t="s">
        <v>56</v>
      </c>
      <c r="M183">
        <v>80.5</v>
      </c>
      <c r="N183">
        <v>835280.56998644164</v>
      </c>
      <c r="O183">
        <v>0</v>
      </c>
      <c r="P183">
        <v>0</v>
      </c>
      <c r="Q183">
        <f t="shared" si="6"/>
        <v>0</v>
      </c>
      <c r="R183">
        <v>0</v>
      </c>
      <c r="S183">
        <v>0</v>
      </c>
      <c r="T183">
        <f t="shared" si="7"/>
        <v>0</v>
      </c>
      <c r="U183" t="s">
        <v>4</v>
      </c>
      <c r="V183" t="str">
        <f>VLOOKUP(U183,Codes!$M$4:$N$6,2,FALSE)</f>
        <v>Full</v>
      </c>
      <c r="W183" t="s">
        <v>35</v>
      </c>
      <c r="X183" t="str">
        <f>VLOOKUP(W183,Codes!$Q$4:$R$45,2,FALSE)</f>
        <v>Partial</v>
      </c>
      <c r="Y183" t="str">
        <f t="shared" si="8"/>
        <v>Trap</v>
      </c>
      <c r="Z183" t="str">
        <f>VLOOKUP(A183,Codes!$AA$4:$AB$234,2,FALSE)</f>
        <v>Trap</v>
      </c>
      <c r="AA183" t="str">
        <f>VLOOKUP(A183,Codes!$U$4:$V$234,2,FALSE)</f>
        <v>Certified</v>
      </c>
    </row>
    <row r="184" spans="1:27" ht="15.75" customHeight="1" x14ac:dyDescent="0.2">
      <c r="A184" t="s">
        <v>354</v>
      </c>
      <c r="B184" t="str">
        <f>VLOOKUP(A184,Codes!$AJ$4:$AK$234,2,FALSE)</f>
        <v>Snow Crab - 12B</v>
      </c>
      <c r="C184" t="str">
        <f>VLOOKUP(A184,Codes!$AF$4:$AG$234,2,FALSE)</f>
        <v>SNOWCRABSCMA12-17</v>
      </c>
      <c r="D184" t="s">
        <v>6</v>
      </c>
      <c r="E184" t="s">
        <v>343</v>
      </c>
      <c r="F184" t="s">
        <v>344</v>
      </c>
      <c r="G184" t="str">
        <f>VLOOKUP(F184,Codes!$A$4:$B$91,2,FALSE)</f>
        <v>Crustacea</v>
      </c>
      <c r="H184">
        <f>VLOOKUP(F184,Codes!$E$4:$F$91,2,FALSE)</f>
        <v>12</v>
      </c>
      <c r="I184">
        <f>VLOOKUP(F184,Codes!$I$4:$J$91,2,FALSE)</f>
        <v>3.54</v>
      </c>
      <c r="L184" t="s">
        <v>56</v>
      </c>
      <c r="M184">
        <v>30</v>
      </c>
      <c r="N184">
        <v>311284.68446699687</v>
      </c>
      <c r="O184">
        <v>0</v>
      </c>
      <c r="P184">
        <v>0</v>
      </c>
      <c r="Q184">
        <f t="shared" si="6"/>
        <v>0</v>
      </c>
      <c r="R184">
        <v>0</v>
      </c>
      <c r="S184">
        <v>0</v>
      </c>
      <c r="T184">
        <f t="shared" si="7"/>
        <v>0</v>
      </c>
      <c r="U184" t="s">
        <v>4</v>
      </c>
      <c r="V184" t="str">
        <f>VLOOKUP(U184,Codes!$M$4:$N$6,2,FALSE)</f>
        <v>Full</v>
      </c>
      <c r="W184" t="s">
        <v>355</v>
      </c>
      <c r="X184" t="str">
        <f>VLOOKUP(W184,Codes!$Q$4:$R$45,2,FALSE)</f>
        <v>Partial</v>
      </c>
      <c r="Y184" t="str">
        <f t="shared" si="8"/>
        <v>Trap</v>
      </c>
      <c r="Z184" t="str">
        <f>VLOOKUP(A184,Codes!$AA$4:$AB$234,2,FALSE)</f>
        <v>Trap</v>
      </c>
      <c r="AA184" t="str">
        <f>VLOOKUP(A184,Codes!$U$4:$V$234,2,FALSE)</f>
        <v>Certified</v>
      </c>
    </row>
    <row r="185" spans="1:27" ht="15.75" customHeight="1" x14ac:dyDescent="0.2">
      <c r="A185" t="s">
        <v>356</v>
      </c>
      <c r="B185" t="str">
        <f>VLOOKUP(A185,Codes!$AJ$4:$AK$234,2,FALSE)</f>
        <v>Snow Crab - 12C</v>
      </c>
      <c r="C185" t="str">
        <f>VLOOKUP(A185,Codes!$AF$4:$AG$234,2,FALSE)</f>
        <v>SNOWCRABSCMA12-17</v>
      </c>
      <c r="D185" t="s">
        <v>6</v>
      </c>
      <c r="E185" t="s">
        <v>343</v>
      </c>
      <c r="F185" t="s">
        <v>344</v>
      </c>
      <c r="G185" t="str">
        <f>VLOOKUP(F185,Codes!$A$4:$B$91,2,FALSE)</f>
        <v>Crustacea</v>
      </c>
      <c r="H185">
        <f>VLOOKUP(F185,Codes!$E$4:$F$91,2,FALSE)</f>
        <v>12</v>
      </c>
      <c r="I185">
        <f>VLOOKUP(F185,Codes!$I$4:$J$91,2,FALSE)</f>
        <v>3.54</v>
      </c>
      <c r="L185" t="s">
        <v>56</v>
      </c>
      <c r="M185">
        <v>149.5</v>
      </c>
      <c r="N185">
        <v>1551235.3442605345</v>
      </c>
      <c r="O185">
        <v>0</v>
      </c>
      <c r="P185">
        <v>0</v>
      </c>
      <c r="Q185">
        <f t="shared" si="6"/>
        <v>0</v>
      </c>
      <c r="R185">
        <v>0</v>
      </c>
      <c r="S185">
        <v>0</v>
      </c>
      <c r="T185">
        <f t="shared" si="7"/>
        <v>0</v>
      </c>
      <c r="U185" t="s">
        <v>4</v>
      </c>
      <c r="V185" t="str">
        <f>VLOOKUP(U185,Codes!$M$4:$N$6,2,FALSE)</f>
        <v>Full</v>
      </c>
      <c r="W185" t="s">
        <v>35</v>
      </c>
      <c r="X185" t="str">
        <f>VLOOKUP(W185,Codes!$Q$4:$R$45,2,FALSE)</f>
        <v>Partial</v>
      </c>
      <c r="Y185" t="str">
        <f t="shared" si="8"/>
        <v>Trap</v>
      </c>
      <c r="Z185" t="str">
        <f>VLOOKUP(A185,Codes!$AA$4:$AB$234,2,FALSE)</f>
        <v>Trap</v>
      </c>
      <c r="AA185" t="str">
        <f>VLOOKUP(A185,Codes!$U$4:$V$234,2,FALSE)</f>
        <v>Certified</v>
      </c>
    </row>
    <row r="186" spans="1:27" ht="15.75" customHeight="1" x14ac:dyDescent="0.2">
      <c r="A186" t="s">
        <v>357</v>
      </c>
      <c r="B186" t="str">
        <f>VLOOKUP(A186,Codes!$AJ$4:$AK$234,2,FALSE)</f>
        <v>Snow Crab - 13</v>
      </c>
      <c r="C186" t="str">
        <f>VLOOKUP(A186,Codes!$AF$4:$AG$234,2,FALSE)</f>
        <v>SNOWCRABSCMA12-17</v>
      </c>
      <c r="D186" t="s">
        <v>6</v>
      </c>
      <c r="E186" t="s">
        <v>343</v>
      </c>
      <c r="F186" t="s">
        <v>344</v>
      </c>
      <c r="G186" t="str">
        <f>VLOOKUP(F186,Codes!$A$4:$B$91,2,FALSE)</f>
        <v>Crustacea</v>
      </c>
      <c r="H186">
        <f>VLOOKUP(F186,Codes!$E$4:$F$91,2,FALSE)</f>
        <v>12</v>
      </c>
      <c r="I186">
        <f>VLOOKUP(F186,Codes!$I$4:$J$91,2,FALSE)</f>
        <v>3.54</v>
      </c>
      <c r="L186" t="s">
        <v>56</v>
      </c>
      <c r="M186">
        <v>304.5</v>
      </c>
      <c r="N186">
        <v>3159539.5473400182</v>
      </c>
      <c r="O186">
        <v>0</v>
      </c>
      <c r="P186">
        <v>0</v>
      </c>
      <c r="Q186">
        <f t="shared" si="6"/>
        <v>0</v>
      </c>
      <c r="R186">
        <v>0</v>
      </c>
      <c r="S186">
        <v>0</v>
      </c>
      <c r="T186">
        <f t="shared" si="7"/>
        <v>0</v>
      </c>
      <c r="U186" t="s">
        <v>4</v>
      </c>
      <c r="V186" t="str">
        <f>VLOOKUP(U186,Codes!$M$4:$N$6,2,FALSE)</f>
        <v>Full</v>
      </c>
      <c r="W186" t="s">
        <v>358</v>
      </c>
      <c r="X186" t="str">
        <f>VLOOKUP(W186,Codes!$Q$4:$R$45,2,FALSE)</f>
        <v>Partial</v>
      </c>
      <c r="Y186" t="str">
        <f t="shared" si="8"/>
        <v>Trap</v>
      </c>
      <c r="Z186" t="str">
        <f>VLOOKUP(A186,Codes!$AA$4:$AB$234,2,FALSE)</f>
        <v>Trap</v>
      </c>
      <c r="AA186" t="str">
        <f>VLOOKUP(A186,Codes!$U$4:$V$234,2,FALSE)</f>
        <v>Certified</v>
      </c>
    </row>
    <row r="187" spans="1:27" ht="15.75" customHeight="1" x14ac:dyDescent="0.2">
      <c r="A187" t="s">
        <v>359</v>
      </c>
      <c r="B187" t="str">
        <f>VLOOKUP(A187,Codes!$AJ$4:$AK$234,2,FALSE)</f>
        <v>Snow Crab - 14</v>
      </c>
      <c r="C187" t="str">
        <f>VLOOKUP(A187,Codes!$AF$4:$AG$234,2,FALSE)</f>
        <v>SNOWCRABSCMA12-17</v>
      </c>
      <c r="D187" t="s">
        <v>6</v>
      </c>
      <c r="E187" t="s">
        <v>343</v>
      </c>
      <c r="F187" t="s">
        <v>344</v>
      </c>
      <c r="G187" t="str">
        <f>VLOOKUP(F187,Codes!$A$4:$B$91,2,FALSE)</f>
        <v>Crustacea</v>
      </c>
      <c r="H187">
        <f>VLOOKUP(F187,Codes!$E$4:$F$91,2,FALSE)</f>
        <v>12</v>
      </c>
      <c r="I187">
        <f>VLOOKUP(F187,Codes!$I$4:$J$91,2,FALSE)</f>
        <v>3.54</v>
      </c>
      <c r="L187" t="s">
        <v>56</v>
      </c>
      <c r="M187">
        <v>438.6</v>
      </c>
      <c r="N187">
        <v>4550982.0869074948</v>
      </c>
      <c r="O187">
        <v>0</v>
      </c>
      <c r="P187">
        <v>0</v>
      </c>
      <c r="Q187">
        <f t="shared" si="6"/>
        <v>0</v>
      </c>
      <c r="R187">
        <v>0</v>
      </c>
      <c r="S187">
        <v>0</v>
      </c>
      <c r="T187">
        <f t="shared" si="7"/>
        <v>0</v>
      </c>
      <c r="U187" t="s">
        <v>4</v>
      </c>
      <c r="V187" t="str">
        <f>VLOOKUP(U187,Codes!$M$4:$N$6,2,FALSE)</f>
        <v>Full</v>
      </c>
      <c r="W187" t="s">
        <v>358</v>
      </c>
      <c r="X187" t="str">
        <f>VLOOKUP(W187,Codes!$Q$4:$R$45,2,FALSE)</f>
        <v>Partial</v>
      </c>
      <c r="Y187" t="str">
        <f t="shared" si="8"/>
        <v>Trap</v>
      </c>
      <c r="Z187" t="str">
        <f>VLOOKUP(A187,Codes!$AA$4:$AB$234,2,FALSE)</f>
        <v>Trap</v>
      </c>
      <c r="AA187" t="str">
        <f>VLOOKUP(A187,Codes!$U$4:$V$234,2,FALSE)</f>
        <v>Certified</v>
      </c>
    </row>
    <row r="188" spans="1:27" ht="15.75" customHeight="1" x14ac:dyDescent="0.2">
      <c r="A188" t="s">
        <v>360</v>
      </c>
      <c r="B188" t="str">
        <f>VLOOKUP(A188,Codes!$AJ$4:$AK$234,2,FALSE)</f>
        <v>Snow Crab - 15</v>
      </c>
      <c r="C188" t="str">
        <f>VLOOKUP(A188,Codes!$AF$4:$AG$234,2,FALSE)</f>
        <v>SNOWCRABSCMA12-17</v>
      </c>
      <c r="D188" t="s">
        <v>6</v>
      </c>
      <c r="E188" t="s">
        <v>343</v>
      </c>
      <c r="F188" t="s">
        <v>344</v>
      </c>
      <c r="G188" t="str">
        <f>VLOOKUP(F188,Codes!$A$4:$B$91,2,FALSE)</f>
        <v>Crustacea</v>
      </c>
      <c r="H188">
        <f>VLOOKUP(F188,Codes!$E$4:$F$91,2,FALSE)</f>
        <v>12</v>
      </c>
      <c r="I188">
        <f>VLOOKUP(F188,Codes!$I$4:$J$91,2,FALSE)</f>
        <v>3.54</v>
      </c>
      <c r="L188" t="s">
        <v>56</v>
      </c>
      <c r="M188">
        <v>413.1</v>
      </c>
      <c r="N188">
        <v>4286390.1051105475</v>
      </c>
      <c r="O188">
        <v>0</v>
      </c>
      <c r="P188">
        <v>0</v>
      </c>
      <c r="Q188">
        <f t="shared" si="6"/>
        <v>0</v>
      </c>
      <c r="R188">
        <v>0</v>
      </c>
      <c r="S188">
        <v>0</v>
      </c>
      <c r="T188">
        <f t="shared" si="7"/>
        <v>0</v>
      </c>
      <c r="U188" t="s">
        <v>4</v>
      </c>
      <c r="V188" t="str">
        <f>VLOOKUP(U188,Codes!$M$4:$N$6,2,FALSE)</f>
        <v>Full</v>
      </c>
      <c r="W188" t="s">
        <v>35</v>
      </c>
      <c r="X188" t="str">
        <f>VLOOKUP(W188,Codes!$Q$4:$R$45,2,FALSE)</f>
        <v>Partial</v>
      </c>
      <c r="Y188" t="str">
        <f t="shared" si="8"/>
        <v>Trap</v>
      </c>
      <c r="Z188" t="str">
        <f>VLOOKUP(A188,Codes!$AA$4:$AB$234,2,FALSE)</f>
        <v>Trap</v>
      </c>
      <c r="AA188" t="str">
        <f>VLOOKUP(A188,Codes!$U$4:$V$234,2,FALSE)</f>
        <v>Certified</v>
      </c>
    </row>
    <row r="189" spans="1:27" ht="15.75" customHeight="1" x14ac:dyDescent="0.2">
      <c r="A189" t="s">
        <v>361</v>
      </c>
      <c r="B189" t="str">
        <f>VLOOKUP(A189,Codes!$AJ$4:$AK$234,2,FALSE)</f>
        <v>Snow Crab - 16</v>
      </c>
      <c r="C189" t="str">
        <f>VLOOKUP(A189,Codes!$AF$4:$AG$234,2,FALSE)</f>
        <v>SNOWCRABSCMA12-17</v>
      </c>
      <c r="D189" t="s">
        <v>6</v>
      </c>
      <c r="E189" t="s">
        <v>343</v>
      </c>
      <c r="F189" t="s">
        <v>344</v>
      </c>
      <c r="G189" t="str">
        <f>VLOOKUP(F189,Codes!$A$4:$B$91,2,FALSE)</f>
        <v>Crustacea</v>
      </c>
      <c r="H189">
        <f>VLOOKUP(F189,Codes!$E$4:$F$91,2,FALSE)</f>
        <v>12</v>
      </c>
      <c r="I189">
        <f>VLOOKUP(F189,Codes!$I$4:$J$91,2,FALSE)</f>
        <v>3.54</v>
      </c>
      <c r="L189" t="s">
        <v>56</v>
      </c>
      <c r="M189" s="8">
        <v>3101</v>
      </c>
      <c r="N189">
        <v>32176460.217738576</v>
      </c>
      <c r="O189">
        <v>0</v>
      </c>
      <c r="P189">
        <v>0</v>
      </c>
      <c r="Q189">
        <f t="shared" si="6"/>
        <v>0</v>
      </c>
      <c r="R189">
        <v>0</v>
      </c>
      <c r="S189">
        <v>0</v>
      </c>
      <c r="T189">
        <f t="shared" si="7"/>
        <v>0</v>
      </c>
      <c r="U189" t="s">
        <v>4</v>
      </c>
      <c r="V189" t="str">
        <f>VLOOKUP(U189,Codes!$M$4:$N$6,2,FALSE)</f>
        <v>Full</v>
      </c>
      <c r="W189" t="s">
        <v>362</v>
      </c>
      <c r="X189" t="str">
        <f>VLOOKUP(W189,Codes!$Q$4:$R$45,2,FALSE)</f>
        <v>Partial</v>
      </c>
      <c r="Y189" t="str">
        <f t="shared" si="8"/>
        <v>Trap</v>
      </c>
      <c r="Z189" t="str">
        <f>VLOOKUP(A189,Codes!$AA$4:$AB$234,2,FALSE)</f>
        <v>Trap</v>
      </c>
      <c r="AA189" t="str">
        <f>VLOOKUP(A189,Codes!$U$4:$V$234,2,FALSE)</f>
        <v>Certified</v>
      </c>
    </row>
    <row r="190" spans="1:27" ht="15.75" customHeight="1" x14ac:dyDescent="0.2">
      <c r="A190" t="s">
        <v>363</v>
      </c>
      <c r="B190" t="str">
        <f>VLOOKUP(A190,Codes!$AJ$4:$AK$234,2,FALSE)</f>
        <v>Snow Crab - 16A</v>
      </c>
      <c r="C190" t="str">
        <f>VLOOKUP(A190,Codes!$AF$4:$AG$234,2,FALSE)</f>
        <v>SNOWCRABSCMA12-17</v>
      </c>
      <c r="D190" t="s">
        <v>6</v>
      </c>
      <c r="E190" t="s">
        <v>343</v>
      </c>
      <c r="F190" t="s">
        <v>344</v>
      </c>
      <c r="G190" t="str">
        <f>VLOOKUP(F190,Codes!$A$4:$B$91,2,FALSE)</f>
        <v>Crustacea</v>
      </c>
      <c r="H190">
        <f>VLOOKUP(F190,Codes!$E$4:$F$91,2,FALSE)</f>
        <v>12</v>
      </c>
      <c r="I190">
        <f>VLOOKUP(F190,Codes!$I$4:$J$91,2,FALSE)</f>
        <v>3.54</v>
      </c>
      <c r="L190" t="s">
        <v>56</v>
      </c>
      <c r="M190">
        <v>310</v>
      </c>
      <c r="N190">
        <v>3216608.4061589679</v>
      </c>
      <c r="O190">
        <v>0</v>
      </c>
      <c r="P190">
        <v>0</v>
      </c>
      <c r="Q190">
        <f t="shared" si="6"/>
        <v>0</v>
      </c>
      <c r="R190">
        <v>0</v>
      </c>
      <c r="S190">
        <v>0</v>
      </c>
      <c r="T190">
        <f t="shared" si="7"/>
        <v>0</v>
      </c>
      <c r="U190" t="s">
        <v>4</v>
      </c>
      <c r="V190" t="str">
        <f>VLOOKUP(U190,Codes!$M$4:$N$6,2,FALSE)</f>
        <v>Full</v>
      </c>
      <c r="W190" t="s">
        <v>362</v>
      </c>
      <c r="X190" t="str">
        <f>VLOOKUP(W190,Codes!$Q$4:$R$45,2,FALSE)</f>
        <v>Partial</v>
      </c>
      <c r="Y190" t="str">
        <f t="shared" si="8"/>
        <v>Trap</v>
      </c>
      <c r="Z190" t="str">
        <f>VLOOKUP(A190,Codes!$AA$4:$AB$234,2,FALSE)</f>
        <v>Trap</v>
      </c>
      <c r="AA190" t="str">
        <f>VLOOKUP(A190,Codes!$U$4:$V$234,2,FALSE)</f>
        <v>Certified</v>
      </c>
    </row>
    <row r="191" spans="1:27" ht="15.75" customHeight="1" x14ac:dyDescent="0.2">
      <c r="A191" t="s">
        <v>364</v>
      </c>
      <c r="B191" t="str">
        <f>VLOOKUP(A191,Codes!$AJ$4:$AK$234,2,FALSE)</f>
        <v>Snow Crab - 17</v>
      </c>
      <c r="C191" t="str">
        <f>VLOOKUP(A191,Codes!$AF$4:$AG$234,2,FALSE)</f>
        <v>SNOWCRABSCMA12-17</v>
      </c>
      <c r="D191" t="s">
        <v>6</v>
      </c>
      <c r="E191" t="s">
        <v>343</v>
      </c>
      <c r="F191" t="s">
        <v>344</v>
      </c>
      <c r="G191" t="str">
        <f>VLOOKUP(F191,Codes!$A$4:$B$91,2,FALSE)</f>
        <v>Crustacea</v>
      </c>
      <c r="H191">
        <f>VLOOKUP(F191,Codes!$E$4:$F$91,2,FALSE)</f>
        <v>12</v>
      </c>
      <c r="I191">
        <f>VLOOKUP(F191,Codes!$I$4:$J$91,2,FALSE)</f>
        <v>3.54</v>
      </c>
      <c r="L191" t="s">
        <v>56</v>
      </c>
      <c r="M191">
        <v>1702</v>
      </c>
      <c r="N191">
        <v>17660217.765427623</v>
      </c>
      <c r="O191">
        <v>0</v>
      </c>
      <c r="P191">
        <v>0</v>
      </c>
      <c r="Q191">
        <f t="shared" si="6"/>
        <v>0</v>
      </c>
      <c r="R191">
        <v>0</v>
      </c>
      <c r="S191">
        <v>0</v>
      </c>
      <c r="T191">
        <f t="shared" si="7"/>
        <v>0</v>
      </c>
      <c r="U191" t="s">
        <v>4</v>
      </c>
      <c r="V191" t="str">
        <f>VLOOKUP(U191,Codes!$M$4:$N$6,2,FALSE)</f>
        <v>Full</v>
      </c>
      <c r="W191" t="s">
        <v>365</v>
      </c>
      <c r="X191" t="str">
        <f>VLOOKUP(W191,Codes!$Q$4:$R$45,2,FALSE)</f>
        <v>Partial</v>
      </c>
      <c r="Y191" t="str">
        <f t="shared" si="8"/>
        <v>Trap</v>
      </c>
      <c r="Z191" t="str">
        <f>VLOOKUP(A191,Codes!$AA$4:$AB$234,2,FALSE)</f>
        <v>Trap</v>
      </c>
      <c r="AA191" t="str">
        <f>VLOOKUP(A191,Codes!$U$4:$V$234,2,FALSE)</f>
        <v>Certified</v>
      </c>
    </row>
    <row r="192" spans="1:27" ht="15.75" customHeight="1" x14ac:dyDescent="0.2">
      <c r="A192" t="s">
        <v>366</v>
      </c>
      <c r="B192" t="str">
        <f>VLOOKUP(A192,Codes!$AJ$4:$AK$234,2,FALSE)</f>
        <v>Snow Crab - CFA 12 (12, 18, 25, 26), 12E, 12F, 19</v>
      </c>
      <c r="C192" t="str">
        <f>VLOOKUP(A192,Codes!$AF$4:$AG$234,2,FALSE)</f>
        <v>SNOWCRABSGSL</v>
      </c>
      <c r="D192" t="s">
        <v>12</v>
      </c>
      <c r="E192" t="s">
        <v>343</v>
      </c>
      <c r="F192" t="s">
        <v>344</v>
      </c>
      <c r="G192" t="str">
        <f>VLOOKUP(F192,Codes!$A$4:$B$91,2,FALSE)</f>
        <v>Crustacea</v>
      </c>
      <c r="H192">
        <f>VLOOKUP(F192,Codes!$E$4:$F$91,2,FALSE)</f>
        <v>12</v>
      </c>
      <c r="I192">
        <f>VLOOKUP(F192,Codes!$I$4:$J$91,2,FALSE)</f>
        <v>3.54</v>
      </c>
      <c r="L192" t="s">
        <v>25</v>
      </c>
      <c r="M192">
        <v>28270</v>
      </c>
      <c r="N192">
        <v>293333934.32940006</v>
      </c>
      <c r="O192">
        <v>0</v>
      </c>
      <c r="P192">
        <v>1</v>
      </c>
      <c r="Q192">
        <f t="shared" si="6"/>
        <v>1</v>
      </c>
      <c r="R192">
        <v>1</v>
      </c>
      <c r="S192">
        <v>1</v>
      </c>
      <c r="T192">
        <f t="shared" si="7"/>
        <v>2</v>
      </c>
      <c r="U192" t="s">
        <v>4</v>
      </c>
      <c r="V192" t="str">
        <f>VLOOKUP(U192,Codes!$M$4:$N$6,2,FALSE)</f>
        <v>Full</v>
      </c>
      <c r="W192" t="s">
        <v>957</v>
      </c>
      <c r="X192" t="str">
        <f>VLOOKUP(W192,Codes!$Q$4:$R$45,2,FALSE)</f>
        <v>Partial</v>
      </c>
      <c r="Y192" t="str">
        <f t="shared" si="8"/>
        <v>Trap</v>
      </c>
      <c r="Z192" t="str">
        <f>VLOOKUP(A192,Codes!$AA$4:$AB$234,2,FALSE)</f>
        <v>Trap</v>
      </c>
      <c r="AA192" t="str">
        <f>VLOOKUP(A192,Codes!$U$4:$V$234,2,FALSE)</f>
        <v>Withdrawn</v>
      </c>
    </row>
    <row r="193" spans="1:27" ht="15.75" customHeight="1" x14ac:dyDescent="0.2">
      <c r="A193" t="s">
        <v>368</v>
      </c>
      <c r="B193" t="str">
        <f>VLOOKUP(A193,Codes!$AJ$4:$AK$234,2,FALSE)</f>
        <v>Dogfish - Inside</v>
      </c>
      <c r="C193" t="str">
        <f>VLOOKUP(A193,Codes!$AF$4:$AG$234,2,FALSE)</f>
        <v>SPSDOGPCOAST</v>
      </c>
      <c r="D193" t="s">
        <v>6</v>
      </c>
      <c r="E193" t="s">
        <v>50</v>
      </c>
      <c r="F193" t="s">
        <v>369</v>
      </c>
      <c r="G193" t="str">
        <f>VLOOKUP(F193,Codes!$A$4:$B$91,2,FALSE)</f>
        <v>Elasmobranchii</v>
      </c>
      <c r="H193">
        <f>VLOOKUP(F193,Codes!$E$4:$F$91,2,FALSE)</f>
        <v>71</v>
      </c>
      <c r="I193">
        <f>VLOOKUP(F193,Codes!$I$4:$J$91,2,FALSE)</f>
        <v>4.5</v>
      </c>
      <c r="L193" t="s">
        <v>17</v>
      </c>
      <c r="M193">
        <v>1500</v>
      </c>
      <c r="N193">
        <v>164835.16483516482</v>
      </c>
      <c r="O193">
        <v>0</v>
      </c>
      <c r="P193">
        <v>0</v>
      </c>
      <c r="Q193">
        <f t="shared" si="6"/>
        <v>0</v>
      </c>
      <c r="R193">
        <v>0</v>
      </c>
      <c r="S193">
        <v>0</v>
      </c>
      <c r="T193">
        <f t="shared" si="7"/>
        <v>0</v>
      </c>
      <c r="U193" t="s">
        <v>4</v>
      </c>
      <c r="V193" t="str">
        <f>VLOOKUP(U193,Codes!$M$4:$N$6,2,FALSE)</f>
        <v>Full</v>
      </c>
      <c r="W193" t="s">
        <v>80</v>
      </c>
      <c r="X193" t="str">
        <f>VLOOKUP(W193,Codes!$Q$4:$R$45,2,FALSE)</f>
        <v>Full</v>
      </c>
      <c r="Y193" t="str">
        <f t="shared" si="8"/>
        <v>Bottom trawl</v>
      </c>
      <c r="Z193" t="str">
        <f>VLOOKUP(A193,Codes!$AA$4:$AB$234,2,FALSE)</f>
        <v>Bottom trawl</v>
      </c>
      <c r="AA193" t="str">
        <f>VLOOKUP(A193,Codes!$U$4:$V$234,2,FALSE)</f>
        <v>None</v>
      </c>
    </row>
    <row r="194" spans="1:27" ht="15.75" customHeight="1" x14ac:dyDescent="0.2">
      <c r="A194" t="s">
        <v>370</v>
      </c>
      <c r="B194" t="str">
        <f>VLOOKUP(A194,Codes!$AJ$4:$AK$234,2,FALSE)</f>
        <v>Dogfish - Outside</v>
      </c>
      <c r="C194" t="str">
        <f>VLOOKUP(A194,Codes!$AF$4:$AG$234,2,FALSE)</f>
        <v>SPSDOGPCOAST</v>
      </c>
      <c r="D194" t="s">
        <v>6</v>
      </c>
      <c r="E194" t="s">
        <v>50</v>
      </c>
      <c r="F194" t="s">
        <v>369</v>
      </c>
      <c r="G194" t="str">
        <f>VLOOKUP(F194,Codes!$A$4:$B$91,2,FALSE)</f>
        <v>Elasmobranchii</v>
      </c>
      <c r="H194">
        <f>VLOOKUP(F194,Codes!$E$4:$F$91,2,FALSE)</f>
        <v>71</v>
      </c>
      <c r="I194">
        <f>VLOOKUP(F194,Codes!$I$4:$J$91,2,FALSE)</f>
        <v>4.5</v>
      </c>
      <c r="L194" t="s">
        <v>17</v>
      </c>
      <c r="M194">
        <v>1600</v>
      </c>
      <c r="N194">
        <v>175824.17582417582</v>
      </c>
      <c r="O194">
        <v>0</v>
      </c>
      <c r="P194">
        <v>0</v>
      </c>
      <c r="Q194">
        <f t="shared" ref="Q194:Q230" si="9">IF(OR(O194=1,P194=1),1,0)</f>
        <v>0</v>
      </c>
      <c r="R194">
        <v>0</v>
      </c>
      <c r="S194">
        <v>0</v>
      </c>
      <c r="T194">
        <f t="shared" ref="T194:T230" si="10">SUM(R194:S194)</f>
        <v>0</v>
      </c>
      <c r="U194" t="s">
        <v>4</v>
      </c>
      <c r="V194" t="str">
        <f>VLOOKUP(U194,Codes!$M$4:$N$6,2,FALSE)</f>
        <v>Full</v>
      </c>
      <c r="W194" t="s">
        <v>80</v>
      </c>
      <c r="X194" t="str">
        <f>VLOOKUP(W194,Codes!$Q$4:$R$45,2,FALSE)</f>
        <v>Full</v>
      </c>
      <c r="Y194" t="str">
        <f t="shared" ref="Y194:Y230" si="11">IF(M194=0, "No Catch",Z194)</f>
        <v>Bottom trawl</v>
      </c>
      <c r="Z194" t="str">
        <f>VLOOKUP(A194,Codes!$AA$4:$AB$234,2,FALSE)</f>
        <v>Bottom trawl</v>
      </c>
      <c r="AA194" t="str">
        <f>VLOOKUP(A194,Codes!$U$4:$V$234,2,FALSE)</f>
        <v>None</v>
      </c>
    </row>
    <row r="195" spans="1:27" ht="15.75" customHeight="1" x14ac:dyDescent="0.2">
      <c r="A195" t="s">
        <v>371</v>
      </c>
      <c r="B195" t="str">
        <f>VLOOKUP(A195,Codes!$AJ$4:$AK$234,2,FALSE)</f>
        <v>Striped Shrimp (Montagui) – Eastern Assessment Zone</v>
      </c>
      <c r="C195" t="str">
        <f>VLOOKUP(A195,Codes!$AF$4:$AG$234,2,FALSE)</f>
        <v>N/A</v>
      </c>
      <c r="D195" t="s">
        <v>12</v>
      </c>
      <c r="E195" t="s">
        <v>372</v>
      </c>
      <c r="F195" t="s">
        <v>373</v>
      </c>
      <c r="G195" t="str">
        <f>VLOOKUP(F195,Codes!$A$4:$B$91,2,FALSE)</f>
        <v>Crustacea</v>
      </c>
      <c r="H195">
        <f>VLOOKUP(F195,Codes!$E$4:$F$91,2,FALSE)</f>
        <v>10</v>
      </c>
      <c r="I195">
        <f>VLOOKUP(F195,Codes!$I$4:$J$91,2,FALSE)</f>
        <v>3.07</v>
      </c>
      <c r="L195" t="s">
        <v>453</v>
      </c>
      <c r="M195">
        <v>267</v>
      </c>
      <c r="N195">
        <v>1030326.2461085833</v>
      </c>
      <c r="O195">
        <v>0</v>
      </c>
      <c r="P195">
        <v>1</v>
      </c>
      <c r="Q195">
        <f t="shared" si="9"/>
        <v>1</v>
      </c>
      <c r="R195">
        <v>1</v>
      </c>
      <c r="S195">
        <v>1</v>
      </c>
      <c r="T195">
        <f t="shared" si="10"/>
        <v>2</v>
      </c>
      <c r="U195" t="s">
        <v>6</v>
      </c>
      <c r="V195" t="str">
        <f>VLOOKUP(U195,Codes!$M$4:$N$6,2,FALSE)</f>
        <v>Uncertain</v>
      </c>
      <c r="W195" t="s">
        <v>80</v>
      </c>
      <c r="X195" t="str">
        <f>VLOOKUP(W195,Codes!$Q$4:$R$45,2,FALSE)</f>
        <v>Full</v>
      </c>
      <c r="Y195" t="str">
        <f t="shared" si="11"/>
        <v>Bottom trawl</v>
      </c>
      <c r="Z195" t="str">
        <f>VLOOKUP(A195,Codes!$AA$4:$AB$234,2,FALSE)</f>
        <v>Bottom trawl</v>
      </c>
      <c r="AA195" t="str">
        <f>VLOOKUP(A195,Codes!$U$4:$V$234,2,FALSE)</f>
        <v>Certified</v>
      </c>
    </row>
    <row r="196" spans="1:27" ht="15.75" customHeight="1" x14ac:dyDescent="0.2">
      <c r="A196" t="s">
        <v>374</v>
      </c>
      <c r="B196" t="str">
        <f>VLOOKUP(A196,Codes!$AJ$4:$AK$234,2,FALSE)</f>
        <v>Striped Shrimp (Montagui) - SFA 4</v>
      </c>
      <c r="C196" t="str">
        <f>VLOOKUP(A196,Codes!$AF$4:$AG$234,2,FALSE)</f>
        <v>N/A</v>
      </c>
      <c r="D196" t="s">
        <v>6</v>
      </c>
      <c r="E196" t="s">
        <v>372</v>
      </c>
      <c r="F196" t="s">
        <v>373</v>
      </c>
      <c r="G196" t="str">
        <f>VLOOKUP(F196,Codes!$A$4:$B$91,2,FALSE)</f>
        <v>Crustacea</v>
      </c>
      <c r="H196">
        <f>VLOOKUP(F196,Codes!$E$4:$F$91,2,FALSE)</f>
        <v>10</v>
      </c>
      <c r="I196">
        <f>VLOOKUP(F196,Codes!$I$4:$J$91,2,FALSE)</f>
        <v>3.07</v>
      </c>
      <c r="L196" t="s">
        <v>453</v>
      </c>
      <c r="M196">
        <v>1461</v>
      </c>
      <c r="N196">
        <v>5637852.6051110122</v>
      </c>
      <c r="O196">
        <v>0</v>
      </c>
      <c r="P196">
        <v>1</v>
      </c>
      <c r="Q196">
        <f t="shared" si="9"/>
        <v>1</v>
      </c>
      <c r="R196">
        <v>0</v>
      </c>
      <c r="S196">
        <v>0</v>
      </c>
      <c r="T196">
        <f t="shared" si="10"/>
        <v>0</v>
      </c>
      <c r="U196" t="s">
        <v>5</v>
      </c>
      <c r="V196" t="str">
        <f>VLOOKUP(U196,Codes!$M$4:$N$6,2,FALSE)</f>
        <v>Partial</v>
      </c>
      <c r="W196" t="s">
        <v>215</v>
      </c>
      <c r="X196" t="str">
        <f>VLOOKUP(W196,Codes!$Q$4:$R$45,2,FALSE)</f>
        <v>Partial</v>
      </c>
      <c r="Y196" t="str">
        <f t="shared" si="11"/>
        <v>Bottom trawl</v>
      </c>
      <c r="Z196" t="str">
        <f>VLOOKUP(A196,Codes!$AA$4:$AB$234,2,FALSE)</f>
        <v>Bottom trawl</v>
      </c>
      <c r="AA196" t="str">
        <f>VLOOKUP(A196,Codes!$U$4:$V$234,2,FALSE)</f>
        <v>Certified</v>
      </c>
    </row>
    <row r="197" spans="1:27" ht="15.75" customHeight="1" x14ac:dyDescent="0.2">
      <c r="A197" t="s">
        <v>375</v>
      </c>
      <c r="B197" t="str">
        <f>VLOOKUP(A197,Codes!$AJ$4:$AK$234,2,FALSE)</f>
        <v>Striped Shrimp (Montagui) - WAZ</v>
      </c>
      <c r="C197" t="str">
        <f>VLOOKUP(A197,Codes!$AF$4:$AG$234,2,FALSE)</f>
        <v>N/A</v>
      </c>
      <c r="D197" t="s">
        <v>12</v>
      </c>
      <c r="E197" t="s">
        <v>372</v>
      </c>
      <c r="F197" t="s">
        <v>373</v>
      </c>
      <c r="G197" t="str">
        <f>VLOOKUP(F197,Codes!$A$4:$B$91,2,FALSE)</f>
        <v>Crustacea</v>
      </c>
      <c r="H197">
        <f>VLOOKUP(F197,Codes!$E$4:$F$91,2,FALSE)</f>
        <v>10</v>
      </c>
      <c r="I197">
        <f>VLOOKUP(F197,Codes!$I$4:$J$91,2,FALSE)</f>
        <v>3.07</v>
      </c>
      <c r="L197" t="s">
        <v>453</v>
      </c>
      <c r="M197">
        <v>3917</v>
      </c>
      <c r="N197">
        <v>15115310.509390714</v>
      </c>
      <c r="O197">
        <v>0</v>
      </c>
      <c r="P197">
        <v>1</v>
      </c>
      <c r="Q197">
        <f t="shared" si="9"/>
        <v>1</v>
      </c>
      <c r="R197">
        <v>1</v>
      </c>
      <c r="S197">
        <v>0</v>
      </c>
      <c r="T197">
        <f t="shared" si="10"/>
        <v>1</v>
      </c>
      <c r="U197" t="s">
        <v>6</v>
      </c>
      <c r="V197" t="str">
        <f>VLOOKUP(U197,Codes!$M$4:$N$6,2,FALSE)</f>
        <v>Uncertain</v>
      </c>
      <c r="W197" t="s">
        <v>80</v>
      </c>
      <c r="X197" t="str">
        <f>VLOOKUP(W197,Codes!$Q$4:$R$45,2,FALSE)</f>
        <v>Full</v>
      </c>
      <c r="Y197" t="str">
        <f t="shared" si="11"/>
        <v>Bottom trawl</v>
      </c>
      <c r="Z197" t="str">
        <f>VLOOKUP(A197,Codes!$AA$4:$AB$234,2,FALSE)</f>
        <v>Bottom trawl</v>
      </c>
      <c r="AA197" t="str">
        <f>VLOOKUP(A197,Codes!$U$4:$V$234,2,FALSE)</f>
        <v>Certified</v>
      </c>
    </row>
    <row r="198" spans="1:27" ht="15.75" customHeight="1" x14ac:dyDescent="0.2">
      <c r="A198" t="s">
        <v>376</v>
      </c>
      <c r="B198" t="str">
        <f>VLOOKUP(A198,Codes!$AJ$4:$AK$234,2,FALSE)</f>
        <v>Stimpson's Surfclam</v>
      </c>
      <c r="C198" t="str">
        <f>VLOOKUP(A198,Codes!$AF$4:$AG$234,2,FALSE)</f>
        <v>N/A</v>
      </c>
      <c r="D198" t="s">
        <v>6</v>
      </c>
      <c r="E198" t="s">
        <v>377</v>
      </c>
      <c r="F198" t="s">
        <v>378</v>
      </c>
      <c r="G198" t="str">
        <f>VLOOKUP(F198,Codes!$A$4:$B$91,2,FALSE)</f>
        <v>Crustacea</v>
      </c>
      <c r="H198">
        <f>VLOOKUP(F198,Codes!$E$4:$F$91,2,FALSE)</f>
        <v>37</v>
      </c>
      <c r="I198">
        <f>VLOOKUP(F198,Codes!$I$4:$J$91,2,FALSE)</f>
        <v>2</v>
      </c>
      <c r="L198" t="s">
        <v>56</v>
      </c>
      <c r="M198">
        <v>348.1</v>
      </c>
      <c r="N198">
        <v>583069.66641772469</v>
      </c>
      <c r="O198">
        <v>0</v>
      </c>
      <c r="P198">
        <v>1</v>
      </c>
      <c r="Q198">
        <f t="shared" si="9"/>
        <v>1</v>
      </c>
      <c r="R198">
        <v>0</v>
      </c>
      <c r="S198">
        <v>0</v>
      </c>
      <c r="T198">
        <f t="shared" si="10"/>
        <v>0</v>
      </c>
      <c r="U198" t="s">
        <v>5</v>
      </c>
      <c r="V198" t="str">
        <f>VLOOKUP(U198,Codes!$M$4:$N$6,2,FALSE)</f>
        <v>Partial</v>
      </c>
      <c r="W198" t="s">
        <v>302</v>
      </c>
      <c r="X198" t="str">
        <f>VLOOKUP(W198,Codes!$Q$4:$R$45,2,FALSE)</f>
        <v>Partial</v>
      </c>
      <c r="Y198" t="str">
        <f t="shared" si="11"/>
        <v>Dredge</v>
      </c>
      <c r="Z198" t="str">
        <f>VLOOKUP(A198,Codes!$AA$4:$AB$234,2,FALSE)</f>
        <v>Dredge</v>
      </c>
      <c r="AA198" t="str">
        <f>VLOOKUP(A198,Codes!$U$4:$V$234,2,FALSE)</f>
        <v>None</v>
      </c>
    </row>
    <row r="199" spans="1:27" ht="15.75" customHeight="1" x14ac:dyDescent="0.2">
      <c r="A199" t="s">
        <v>379</v>
      </c>
      <c r="B199" t="str">
        <f>VLOOKUP(A199,Codes!$AJ$4:$AK$234,2,FALSE)</f>
        <v>Common Clam</v>
      </c>
      <c r="C199" t="str">
        <f>VLOOKUP(A199,Codes!$AF$4:$AG$234,2,FALSE)</f>
        <v>ARCSURFQCW</v>
      </c>
      <c r="D199" t="s">
        <v>6</v>
      </c>
      <c r="E199" t="s">
        <v>33</v>
      </c>
      <c r="F199" t="s">
        <v>34</v>
      </c>
      <c r="G199" t="str">
        <f>VLOOKUP(F199,Codes!$A$4:$B$91,2,FALSE)</f>
        <v>Molluscs</v>
      </c>
      <c r="H199">
        <f>VLOOKUP(F199,Codes!$E$4:$F$91,2,FALSE)</f>
        <v>10</v>
      </c>
      <c r="I199">
        <f>VLOOKUP(F199,Codes!$I$4:$J$91,2,FALSE)</f>
        <v>2</v>
      </c>
      <c r="L199" t="s">
        <v>56</v>
      </c>
      <c r="M199">
        <v>575</v>
      </c>
      <c r="N199">
        <v>963128.57854119991</v>
      </c>
      <c r="O199">
        <v>0</v>
      </c>
      <c r="P199">
        <v>1</v>
      </c>
      <c r="Q199">
        <f t="shared" si="9"/>
        <v>1</v>
      </c>
      <c r="R199">
        <v>0</v>
      </c>
      <c r="S199">
        <v>0</v>
      </c>
      <c r="T199">
        <f t="shared" si="10"/>
        <v>0</v>
      </c>
      <c r="U199" t="s">
        <v>5</v>
      </c>
      <c r="V199" t="str">
        <f>VLOOKUP(U199,Codes!$M$4:$N$6,2,FALSE)</f>
        <v>Partial</v>
      </c>
      <c r="W199" t="s">
        <v>6</v>
      </c>
      <c r="X199" t="str">
        <f>VLOOKUP(W199,Codes!$Q$4:$R$45,2,FALSE)</f>
        <v>Uncertain</v>
      </c>
      <c r="Y199" t="str">
        <f t="shared" si="11"/>
        <v>Hand</v>
      </c>
      <c r="Z199" t="str">
        <f>VLOOKUP(A199,Codes!$AA$4:$AB$234,2,FALSE)</f>
        <v>Hand</v>
      </c>
      <c r="AA199" t="str">
        <f>VLOOKUP(A199,Codes!$U$4:$V$234,2,FALSE)</f>
        <v>None</v>
      </c>
    </row>
    <row r="200" spans="1:27" ht="15.75" customHeight="1" x14ac:dyDescent="0.2">
      <c r="A200" t="s">
        <v>380</v>
      </c>
      <c r="B200" t="str">
        <f>VLOOKUP(A200,Codes!$AJ$4:$AK$234,2,FALSE)</f>
        <v>Sea Cucumber - 3Ps</v>
      </c>
      <c r="C200" t="str">
        <f>VLOOKUP(A200,Codes!$AF$4:$AG$234,2,FALSE)</f>
        <v>N/A</v>
      </c>
      <c r="D200" t="s">
        <v>6</v>
      </c>
      <c r="E200" t="s">
        <v>304</v>
      </c>
      <c r="F200" t="s">
        <v>307</v>
      </c>
      <c r="G200" t="str">
        <f>VLOOKUP(F200,Codes!$A$4:$B$91,2,FALSE)</f>
        <v>Echinodermata</v>
      </c>
      <c r="H200">
        <f>VLOOKUP(F200,Codes!$E$4:$F$91,2,FALSE)</f>
        <v>10</v>
      </c>
      <c r="I200">
        <f>VLOOKUP(F200,Codes!$I$4:$J$91,2,FALSE)</f>
        <v>2</v>
      </c>
      <c r="L200" t="s">
        <v>454</v>
      </c>
      <c r="M200">
        <v>2261</v>
      </c>
      <c r="N200">
        <v>3838996.8234450254</v>
      </c>
      <c r="O200">
        <v>0</v>
      </c>
      <c r="P200">
        <v>1</v>
      </c>
      <c r="Q200">
        <f t="shared" si="9"/>
        <v>1</v>
      </c>
      <c r="R200">
        <v>0</v>
      </c>
      <c r="S200">
        <v>0</v>
      </c>
      <c r="T200">
        <f t="shared" si="10"/>
        <v>0</v>
      </c>
      <c r="U200" t="s">
        <v>5</v>
      </c>
      <c r="V200" t="str">
        <f>VLOOKUP(U200,Codes!$M$4:$N$6,2,FALSE)</f>
        <v>Partial</v>
      </c>
      <c r="W200" t="s">
        <v>5</v>
      </c>
      <c r="X200" t="str">
        <f>VLOOKUP(W200,Codes!$Q$4:$R$45,2,FALSE)</f>
        <v>Partial</v>
      </c>
      <c r="Y200" t="str">
        <f t="shared" si="11"/>
        <v>Dredge</v>
      </c>
      <c r="Z200" t="str">
        <f>VLOOKUP(A200,Codes!$AA$4:$AB$234,2,FALSE)</f>
        <v>Dredge</v>
      </c>
      <c r="AA200" t="str">
        <f>VLOOKUP(A200,Codes!$U$4:$V$234,2,FALSE)</f>
        <v>None</v>
      </c>
    </row>
    <row r="201" spans="1:27" ht="15.75" customHeight="1" x14ac:dyDescent="0.2">
      <c r="A201" t="s">
        <v>381</v>
      </c>
      <c r="B201" t="str">
        <f>VLOOKUP(A201,Codes!$AJ$4:$AK$234,2,FALSE)</f>
        <v>Swordfish - North Atlantic</v>
      </c>
      <c r="C201" t="str">
        <f>VLOOKUP(A201,Codes!$AF$4:$AG$234,2,FALSE)</f>
        <v>SWORDNATL</v>
      </c>
      <c r="D201" t="s">
        <v>12</v>
      </c>
      <c r="E201" t="s">
        <v>382</v>
      </c>
      <c r="F201" t="s">
        <v>383</v>
      </c>
      <c r="G201" t="str">
        <f>VLOOKUP(F201,Codes!$A$4:$B$91,2,FALSE)</f>
        <v>Xiphiidae</v>
      </c>
      <c r="H201">
        <f>VLOOKUP(F201,Codes!$E$4:$F$91,2,FALSE)</f>
        <v>72</v>
      </c>
      <c r="I201">
        <f>VLOOKUP(F201,Codes!$I$4:$J$91,2,FALSE)</f>
        <v>4.5</v>
      </c>
      <c r="L201" t="s">
        <v>11</v>
      </c>
      <c r="M201">
        <v>19300</v>
      </c>
      <c r="N201">
        <v>251151907.63052207</v>
      </c>
      <c r="O201">
        <v>1</v>
      </c>
      <c r="P201">
        <v>1</v>
      </c>
      <c r="Q201">
        <f t="shared" si="9"/>
        <v>1</v>
      </c>
      <c r="R201">
        <v>1</v>
      </c>
      <c r="S201">
        <v>1</v>
      </c>
      <c r="T201">
        <f t="shared" si="10"/>
        <v>2</v>
      </c>
      <c r="U201" t="s">
        <v>4</v>
      </c>
      <c r="V201" t="str">
        <f>VLOOKUP(U201,Codes!$M$4:$N$6,2,FALSE)</f>
        <v>Full</v>
      </c>
      <c r="W201" t="s">
        <v>51</v>
      </c>
      <c r="X201" t="str">
        <f>VLOOKUP(W201,Codes!$Q$4:$R$45,2,FALSE)</f>
        <v>Partial</v>
      </c>
      <c r="Y201" t="str">
        <f t="shared" si="11"/>
        <v>Longline</v>
      </c>
      <c r="Z201" t="str">
        <f>VLOOKUP(A201,Codes!$AA$4:$AB$234,2,FALSE)</f>
        <v>Longline</v>
      </c>
      <c r="AA201" t="str">
        <f>VLOOKUP(A201,Codes!$U$4:$V$234,2,FALSE)</f>
        <v>Certified</v>
      </c>
    </row>
    <row r="202" spans="1:27" ht="15.75" customHeight="1" x14ac:dyDescent="0.2">
      <c r="A202" t="s">
        <v>384</v>
      </c>
      <c r="B202" t="str">
        <f>VLOOKUP(A202,Codes!$AJ$4:$AK$234,2,FALSE)</f>
        <v>Skate - 3LNO</v>
      </c>
      <c r="C202" t="str">
        <f>VLOOKUP(A202,Codes!$AF$4:$AG$234,2,FALSE)</f>
        <v>TSKA3LNOPs</v>
      </c>
      <c r="D202" t="s">
        <v>6</v>
      </c>
      <c r="E202" t="s">
        <v>385</v>
      </c>
      <c r="F202" t="s">
        <v>386</v>
      </c>
      <c r="G202" t="str">
        <f>VLOOKUP(F202,Codes!$A$4:$B$91,2,FALSE)</f>
        <v>Elasmobranchii</v>
      </c>
      <c r="H202">
        <f>VLOOKUP(F202,Codes!$E$4:$F$91,2,FALSE)</f>
        <v>51</v>
      </c>
      <c r="I202">
        <f>VLOOKUP(F202,Codes!$I$4:$J$91,2,FALSE)</f>
        <v>4.2</v>
      </c>
      <c r="L202" t="s">
        <v>454</v>
      </c>
      <c r="M202">
        <v>1502.702</v>
      </c>
      <c r="N202">
        <v>441843.06569343066</v>
      </c>
      <c r="O202">
        <v>0</v>
      </c>
      <c r="P202">
        <v>1</v>
      </c>
      <c r="Q202">
        <f t="shared" si="9"/>
        <v>1</v>
      </c>
      <c r="R202">
        <v>1</v>
      </c>
      <c r="S202">
        <v>0</v>
      </c>
      <c r="T202">
        <f t="shared" si="10"/>
        <v>1</v>
      </c>
      <c r="U202" t="s">
        <v>4</v>
      </c>
      <c r="V202" t="str">
        <f>VLOOKUP(U202,Codes!$M$4:$N$6,2,FALSE)</f>
        <v>Full</v>
      </c>
      <c r="W202" t="s">
        <v>51</v>
      </c>
      <c r="X202" t="str">
        <f>VLOOKUP(W202,Codes!$Q$4:$R$45,2,FALSE)</f>
        <v>Partial</v>
      </c>
      <c r="Y202" t="str">
        <f t="shared" si="11"/>
        <v>Bycatch</v>
      </c>
      <c r="Z202" t="str">
        <f>VLOOKUP(A202,Codes!$AA$4:$AB$234,2,FALSE)</f>
        <v>Bycatch</v>
      </c>
      <c r="AA202" t="str">
        <f>VLOOKUP(A202,Codes!$U$4:$V$234,2,FALSE)</f>
        <v>None</v>
      </c>
    </row>
    <row r="203" spans="1:27" ht="15.75" customHeight="1" x14ac:dyDescent="0.2">
      <c r="A203" t="s">
        <v>387</v>
      </c>
      <c r="B203" t="str">
        <f>VLOOKUP(A203,Codes!$AJ$4:$AK$234,2,FALSE)</f>
        <v>N/A</v>
      </c>
      <c r="C203" t="str">
        <f>VLOOKUP(A203,Codes!$AF$4:$AG$234,2,FALSE)</f>
        <v>TSKA4T</v>
      </c>
      <c r="D203" t="s">
        <v>6</v>
      </c>
      <c r="E203" t="s">
        <v>385</v>
      </c>
      <c r="F203" t="s">
        <v>386</v>
      </c>
      <c r="G203" t="str">
        <f>VLOOKUP(F203,Codes!$A$4:$B$91,2,FALSE)</f>
        <v>Elasmobranchii</v>
      </c>
      <c r="H203">
        <f>VLOOKUP(F203,Codes!$E$4:$F$91,2,FALSE)</f>
        <v>51</v>
      </c>
      <c r="I203">
        <f>VLOOKUP(F203,Codes!$I$4:$J$91,2,FALSE)</f>
        <v>4.2</v>
      </c>
      <c r="L203" t="s">
        <v>25</v>
      </c>
      <c r="M203">
        <v>5</v>
      </c>
      <c r="N203">
        <v>1368.6131386861314</v>
      </c>
      <c r="O203">
        <v>0</v>
      </c>
      <c r="P203">
        <v>0</v>
      </c>
      <c r="Q203">
        <f t="shared" si="9"/>
        <v>0</v>
      </c>
      <c r="R203">
        <v>0</v>
      </c>
      <c r="S203">
        <v>0</v>
      </c>
      <c r="T203">
        <f t="shared" si="10"/>
        <v>0</v>
      </c>
      <c r="U203" t="s">
        <v>6</v>
      </c>
      <c r="V203" t="str">
        <f>VLOOKUP(U203,Codes!$M$4:$N$6,2,FALSE)</f>
        <v>Uncertain</v>
      </c>
      <c r="W203" t="s">
        <v>6</v>
      </c>
      <c r="X203" t="str">
        <f>VLOOKUP(W203,Codes!$Q$4:$R$45,2,FALSE)</f>
        <v>Uncertain</v>
      </c>
      <c r="Y203" t="str">
        <f t="shared" si="11"/>
        <v>Bycatch</v>
      </c>
      <c r="Z203" t="str">
        <f>VLOOKUP(A203,Codes!$AA$4:$AB$234,2,FALSE)</f>
        <v>Bycatch</v>
      </c>
      <c r="AA203" t="str">
        <f>VLOOKUP(A203,Codes!$U$4:$V$234,2,FALSE)</f>
        <v>None</v>
      </c>
    </row>
    <row r="204" spans="1:27" ht="15.75" customHeight="1" x14ac:dyDescent="0.2">
      <c r="A204" t="s">
        <v>388</v>
      </c>
      <c r="B204" t="str">
        <f>VLOOKUP(A204,Codes!$AJ$4:$AK$234,2,FALSE)</f>
        <v>N/A</v>
      </c>
      <c r="C204" t="str">
        <f>VLOOKUP(A204,Codes!$AF$4:$AG$234,2,FALSE)</f>
        <v>WPOLLBCWN</v>
      </c>
      <c r="D204" t="s">
        <v>12</v>
      </c>
      <c r="E204" t="s">
        <v>389</v>
      </c>
      <c r="F204" t="s">
        <v>390</v>
      </c>
      <c r="G204" t="str">
        <f>VLOOKUP(F204,Codes!$A$4:$B$91,2,FALSE)</f>
        <v>Gadiformes</v>
      </c>
      <c r="H204">
        <f>VLOOKUP(F204,Codes!$E$4:$F$91,2,FALSE)</f>
        <v>45</v>
      </c>
      <c r="I204">
        <f>VLOOKUP(F204,Codes!$I$4:$J$91,2,FALSE)</f>
        <v>3.6</v>
      </c>
      <c r="L204" t="s">
        <v>17</v>
      </c>
      <c r="M204">
        <v>992</v>
      </c>
      <c r="N204">
        <v>325110.57769243082</v>
      </c>
      <c r="O204">
        <v>0</v>
      </c>
      <c r="P204">
        <v>1</v>
      </c>
      <c r="Q204">
        <f t="shared" si="9"/>
        <v>1</v>
      </c>
      <c r="R204">
        <v>1</v>
      </c>
      <c r="S204">
        <v>1</v>
      </c>
      <c r="T204">
        <f t="shared" si="10"/>
        <v>2</v>
      </c>
      <c r="U204" t="s">
        <v>4</v>
      </c>
      <c r="V204" t="str">
        <f>VLOOKUP(U204,Codes!$M$4:$N$6,2,FALSE)</f>
        <v>Full</v>
      </c>
      <c r="W204" t="s">
        <v>80</v>
      </c>
      <c r="X204" t="str">
        <f>VLOOKUP(W204,Codes!$Q$4:$R$45,2,FALSE)</f>
        <v>Full</v>
      </c>
      <c r="Y204" t="str">
        <f t="shared" si="11"/>
        <v>Bottom trawl</v>
      </c>
      <c r="Z204" t="str">
        <f>VLOOKUP(A204,Codes!$AA$4:$AB$234,2,FALSE)</f>
        <v>Bottom trawl</v>
      </c>
      <c r="AA204" t="str">
        <f>VLOOKUP(A204,Codes!$U$4:$V$234,2,FALSE)</f>
        <v>None</v>
      </c>
    </row>
    <row r="205" spans="1:27" ht="15.75" customHeight="1" x14ac:dyDescent="0.2">
      <c r="A205" t="s">
        <v>391</v>
      </c>
      <c r="B205" t="str">
        <f>VLOOKUP(A205,Codes!$AJ$4:$AK$234,2,FALSE)</f>
        <v>N/A</v>
      </c>
      <c r="C205" t="str">
        <f>VLOOKUP(A205,Codes!$AF$4:$AG$234,2,FALSE)</f>
        <v>WPOLLBCWS</v>
      </c>
      <c r="D205" t="s">
        <v>12</v>
      </c>
      <c r="E205" t="s">
        <v>389</v>
      </c>
      <c r="F205" t="s">
        <v>390</v>
      </c>
      <c r="G205" t="str">
        <f>VLOOKUP(F205,Codes!$A$4:$B$91,2,FALSE)</f>
        <v>Gadiformes</v>
      </c>
      <c r="H205">
        <f>VLOOKUP(F205,Codes!$E$4:$F$91,2,FALSE)</f>
        <v>45</v>
      </c>
      <c r="I205">
        <f>VLOOKUP(F205,Codes!$I$4:$J$91,2,FALSE)</f>
        <v>3.6</v>
      </c>
      <c r="L205" t="s">
        <v>17</v>
      </c>
      <c r="M205">
        <v>3256</v>
      </c>
      <c r="N205">
        <v>1067096.8154904786</v>
      </c>
      <c r="O205">
        <v>0</v>
      </c>
      <c r="P205">
        <v>1</v>
      </c>
      <c r="Q205">
        <f t="shared" si="9"/>
        <v>1</v>
      </c>
      <c r="R205">
        <v>1</v>
      </c>
      <c r="S205">
        <v>1</v>
      </c>
      <c r="T205">
        <f t="shared" si="10"/>
        <v>2</v>
      </c>
      <c r="U205" t="s">
        <v>4</v>
      </c>
      <c r="V205" t="str">
        <f>VLOOKUP(U205,Codes!$M$4:$N$6,2,FALSE)</f>
        <v>Full</v>
      </c>
      <c r="W205" t="s">
        <v>80</v>
      </c>
      <c r="X205" t="str">
        <f>VLOOKUP(W205,Codes!$Q$4:$R$45,2,FALSE)</f>
        <v>Full</v>
      </c>
      <c r="Y205" t="str">
        <f t="shared" si="11"/>
        <v>Bottom trawl</v>
      </c>
      <c r="Z205" t="str">
        <f>VLOOKUP(A205,Codes!$AA$4:$AB$234,2,FALSE)</f>
        <v>Bottom trawl</v>
      </c>
      <c r="AA205" t="str">
        <f>VLOOKUP(A205,Codes!$U$4:$V$234,2,FALSE)</f>
        <v>None</v>
      </c>
    </row>
    <row r="206" spans="1:27" ht="15.75" customHeight="1" x14ac:dyDescent="0.2">
      <c r="A206" t="s">
        <v>392</v>
      </c>
      <c r="B206" t="str">
        <f>VLOOKUP(A206,Codes!$AJ$4:$AK$234,2,FALSE)</f>
        <v>N/A</v>
      </c>
      <c r="C206" t="str">
        <f>VLOOKUP(A206,Codes!$AF$4:$AG$234,2,FALSE)</f>
        <v>N/A</v>
      </c>
      <c r="D206" t="s">
        <v>6</v>
      </c>
      <c r="E206" t="s">
        <v>393</v>
      </c>
      <c r="F206" t="s">
        <v>394</v>
      </c>
      <c r="G206" t="str">
        <f>VLOOKUP(F206,Codes!$A$4:$B$91,2,FALSE)</f>
        <v>Molluscs</v>
      </c>
      <c r="H206">
        <f>VLOOKUP(F206,Codes!$E$4:$F$91,2,FALSE)</f>
        <v>10</v>
      </c>
      <c r="I206">
        <f>VLOOKUP(F206,Codes!$I$4:$J$91,2,FALSE)</f>
        <v>3.35</v>
      </c>
      <c r="L206" t="s">
        <v>454</v>
      </c>
      <c r="M206">
        <v>0</v>
      </c>
      <c r="N206">
        <v>0</v>
      </c>
      <c r="O206">
        <v>0</v>
      </c>
      <c r="P206">
        <v>0</v>
      </c>
      <c r="Q206">
        <f t="shared" si="9"/>
        <v>0</v>
      </c>
      <c r="R206">
        <v>0</v>
      </c>
      <c r="S206">
        <v>0</v>
      </c>
      <c r="T206">
        <f t="shared" si="10"/>
        <v>0</v>
      </c>
      <c r="U206" t="s">
        <v>6</v>
      </c>
      <c r="V206" t="str">
        <f>VLOOKUP(U206,Codes!$M$4:$N$6,2,FALSE)</f>
        <v>Uncertain</v>
      </c>
      <c r="W206" t="s">
        <v>6</v>
      </c>
      <c r="X206" t="str">
        <f>VLOOKUP(W206,Codes!$Q$4:$R$45,2,FALSE)</f>
        <v>Uncertain</v>
      </c>
      <c r="Y206" t="str">
        <f t="shared" si="11"/>
        <v>No Catch</v>
      </c>
      <c r="Z206" t="str">
        <f>VLOOKUP(A206,Codes!$AA$4:$AB$234,2,FALSE)</f>
        <v>Trap</v>
      </c>
      <c r="AA206" t="str">
        <f>VLOOKUP(A206,Codes!$U$4:$V$234,2,FALSE)</f>
        <v>None</v>
      </c>
    </row>
    <row r="207" spans="1:27" ht="15.75" customHeight="1" x14ac:dyDescent="0.2">
      <c r="A207" t="s">
        <v>395</v>
      </c>
      <c r="B207" t="str">
        <f>VLOOKUP(A207,Codes!$AJ$4:$AK$234,2,FALSE)</f>
        <v>Whelk - 3PS</v>
      </c>
      <c r="C207" t="str">
        <f>VLOOKUP(A207,Codes!$AF$4:$AG$234,2,FALSE)</f>
        <v>N/A</v>
      </c>
      <c r="D207" t="s">
        <v>6</v>
      </c>
      <c r="E207" t="s">
        <v>393</v>
      </c>
      <c r="F207" t="s">
        <v>394</v>
      </c>
      <c r="G207" t="str">
        <f>VLOOKUP(F207,Codes!$A$4:$B$91,2,FALSE)</f>
        <v>Molluscs</v>
      </c>
      <c r="H207">
        <f>VLOOKUP(F207,Codes!$E$4:$F$91,2,FALSE)</f>
        <v>10</v>
      </c>
      <c r="I207">
        <f>VLOOKUP(F207,Codes!$I$4:$J$91,2,FALSE)</f>
        <v>3.35</v>
      </c>
      <c r="L207" t="s">
        <v>454</v>
      </c>
      <c r="M207">
        <v>5819</v>
      </c>
      <c r="N207">
        <v>23778420.975609757</v>
      </c>
      <c r="O207">
        <v>0</v>
      </c>
      <c r="P207">
        <v>0</v>
      </c>
      <c r="Q207">
        <f t="shared" si="9"/>
        <v>0</v>
      </c>
      <c r="R207">
        <v>0</v>
      </c>
      <c r="S207">
        <v>0</v>
      </c>
      <c r="T207">
        <f t="shared" si="10"/>
        <v>0</v>
      </c>
      <c r="U207" t="s">
        <v>4</v>
      </c>
      <c r="V207" t="str">
        <f>VLOOKUP(U207,Codes!$M$4:$N$6,2,FALSE)</f>
        <v>Full</v>
      </c>
      <c r="W207" t="s">
        <v>5</v>
      </c>
      <c r="X207" t="str">
        <f>VLOOKUP(W207,Codes!$Q$4:$R$45,2,FALSE)</f>
        <v>Partial</v>
      </c>
      <c r="Y207" t="str">
        <f t="shared" si="11"/>
        <v>Trap</v>
      </c>
      <c r="Z207" t="str">
        <f>VLOOKUP(A207,Codes!$AA$4:$AB$234,2,FALSE)</f>
        <v>Trap</v>
      </c>
      <c r="AA207" t="str">
        <f>VLOOKUP(A207,Codes!$U$4:$V$234,2,FALSE)</f>
        <v>None</v>
      </c>
    </row>
    <row r="208" spans="1:27" ht="15.75" customHeight="1" x14ac:dyDescent="0.2">
      <c r="A208" t="s">
        <v>945</v>
      </c>
      <c r="B208" t="str">
        <f>VLOOKUP(A208,Codes!$AJ$4:$AK$234,2,FALSE)</f>
        <v>N/A</v>
      </c>
      <c r="C208" t="str">
        <f>VLOOKUP(A208,Codes!$AF$4:$AG$234,2,FALSE)</f>
        <v>N/A</v>
      </c>
      <c r="D208" t="s">
        <v>6</v>
      </c>
      <c r="E208" t="s">
        <v>393</v>
      </c>
      <c r="F208" t="s">
        <v>394</v>
      </c>
      <c r="G208" t="str">
        <f>VLOOKUP(F208,Codes!$A$4:$B$91,2,FALSE)</f>
        <v>Molluscs</v>
      </c>
      <c r="H208">
        <f>VLOOKUP(F208,Codes!$E$4:$F$91,2,FALSE)</f>
        <v>10</v>
      </c>
      <c r="I208">
        <f>VLOOKUP(F208,Codes!$I$4:$J$91,2,FALSE)</f>
        <v>3.35</v>
      </c>
      <c r="L208" t="s">
        <v>11</v>
      </c>
      <c r="M208">
        <v>719.15</v>
      </c>
      <c r="N208">
        <v>2938692.4634146341</v>
      </c>
      <c r="O208">
        <v>0</v>
      </c>
      <c r="P208">
        <v>0</v>
      </c>
      <c r="Q208">
        <f t="shared" si="9"/>
        <v>0</v>
      </c>
      <c r="R208">
        <v>0</v>
      </c>
      <c r="S208">
        <v>0</v>
      </c>
      <c r="T208">
        <f t="shared" si="10"/>
        <v>0</v>
      </c>
      <c r="U208" t="s">
        <v>6</v>
      </c>
      <c r="V208" t="str">
        <f>VLOOKUP(U208,Codes!$M$4:$N$6,2,FALSE)</f>
        <v>Uncertain</v>
      </c>
      <c r="W208" t="s">
        <v>6</v>
      </c>
      <c r="X208" t="str">
        <f>VLOOKUP(W208,Codes!$Q$4:$R$45,2,FALSE)</f>
        <v>Uncertain</v>
      </c>
      <c r="Y208" t="str">
        <f t="shared" si="11"/>
        <v>Trap</v>
      </c>
      <c r="Z208" t="str">
        <f>VLOOKUP(A208,Codes!$AA$4:$AB$234,2,FALSE)</f>
        <v>Trap</v>
      </c>
      <c r="AA208" t="str">
        <f>VLOOKUP(A208,Codes!$U$4:$V$234,2,FALSE)</f>
        <v>None</v>
      </c>
    </row>
    <row r="209" spans="1:27" ht="15.75" customHeight="1" x14ac:dyDescent="0.2">
      <c r="A209" t="s">
        <v>396</v>
      </c>
      <c r="B209" t="str">
        <f>VLOOKUP(A209,Codes!$AJ$4:$AK$234,2,FALSE)</f>
        <v>N/A</v>
      </c>
      <c r="C209" t="str">
        <f>VLOOKUP(A209,Codes!$AF$4:$AG$234,2,FALSE)</f>
        <v>WWHELKQCW</v>
      </c>
      <c r="D209" t="s">
        <v>6</v>
      </c>
      <c r="E209" t="s">
        <v>393</v>
      </c>
      <c r="F209" t="s">
        <v>394</v>
      </c>
      <c r="G209" t="str">
        <f>VLOOKUP(F209,Codes!$A$4:$B$91,2,FALSE)</f>
        <v>Molluscs</v>
      </c>
      <c r="H209">
        <f>VLOOKUP(F209,Codes!$E$4:$F$91,2,FALSE)</f>
        <v>10</v>
      </c>
      <c r="I209">
        <f>VLOOKUP(F209,Codes!$I$4:$J$91,2,FALSE)</f>
        <v>3.35</v>
      </c>
      <c r="L209" t="s">
        <v>56</v>
      </c>
      <c r="M209">
        <v>1329</v>
      </c>
      <c r="N209">
        <v>5430747.8048780486</v>
      </c>
      <c r="O209">
        <v>0</v>
      </c>
      <c r="P209">
        <v>0</v>
      </c>
      <c r="Q209">
        <f t="shared" si="9"/>
        <v>0</v>
      </c>
      <c r="R209">
        <v>0</v>
      </c>
      <c r="S209">
        <v>0</v>
      </c>
      <c r="T209">
        <f t="shared" si="10"/>
        <v>0</v>
      </c>
      <c r="U209" t="s">
        <v>6</v>
      </c>
      <c r="V209" t="str">
        <f>VLOOKUP(U209,Codes!$M$4:$N$6,2,FALSE)</f>
        <v>Uncertain</v>
      </c>
      <c r="W209" t="s">
        <v>6</v>
      </c>
      <c r="X209" t="str">
        <f>VLOOKUP(W209,Codes!$Q$4:$R$45,2,FALSE)</f>
        <v>Uncertain</v>
      </c>
      <c r="Y209" t="str">
        <f t="shared" si="11"/>
        <v>Trap</v>
      </c>
      <c r="Z209" t="str">
        <f>VLOOKUP(A209,Codes!$AA$4:$AB$234,2,FALSE)</f>
        <v>Trap</v>
      </c>
      <c r="AA209" t="str">
        <f>VLOOKUP(A209,Codes!$U$4:$V$234,2,FALSE)</f>
        <v>None</v>
      </c>
    </row>
    <row r="210" spans="1:27" ht="15.75" customHeight="1" x14ac:dyDescent="0.2">
      <c r="A210" t="s">
        <v>397</v>
      </c>
      <c r="B210" t="str">
        <f>VLOOKUP(A210,Codes!$AJ$4:$AK$234,2,FALSE)</f>
        <v>White Hake - 3NOPs</v>
      </c>
      <c r="C210" t="str">
        <f>VLOOKUP(A210,Codes!$AF$4:$AG$234,2,FALSE)</f>
        <v>WHAKE3Ps</v>
      </c>
      <c r="D210" t="s">
        <v>6</v>
      </c>
      <c r="E210" t="s">
        <v>398</v>
      </c>
      <c r="F210" t="s">
        <v>399</v>
      </c>
      <c r="G210" t="str">
        <f>VLOOKUP(F210,Codes!$A$4:$B$91,2,FALSE)</f>
        <v>Gadiformes</v>
      </c>
      <c r="H210">
        <f>VLOOKUP(F210,Codes!$E$4:$F$91,2,FALSE)</f>
        <v>72</v>
      </c>
      <c r="I210">
        <f>VLOOKUP(F210,Codes!$I$4:$J$91,2,FALSE)</f>
        <v>4.3</v>
      </c>
      <c r="L210" t="s">
        <v>454</v>
      </c>
      <c r="M210">
        <v>490</v>
      </c>
      <c r="N210">
        <v>378232.47832369944</v>
      </c>
      <c r="O210">
        <v>0</v>
      </c>
      <c r="P210">
        <v>1</v>
      </c>
      <c r="Q210">
        <f t="shared" si="9"/>
        <v>1</v>
      </c>
      <c r="R210">
        <v>0</v>
      </c>
      <c r="S210">
        <v>0</v>
      </c>
      <c r="T210">
        <f t="shared" si="10"/>
        <v>0</v>
      </c>
      <c r="U210" t="s">
        <v>4</v>
      </c>
      <c r="V210" t="str">
        <f>VLOOKUP(U210,Codes!$M$4:$N$6,2,FALSE)</f>
        <v>Full</v>
      </c>
      <c r="W210" t="s">
        <v>93</v>
      </c>
      <c r="X210" t="str">
        <f>VLOOKUP(W210,Codes!$Q$4:$R$45,2,FALSE)</f>
        <v>Partial</v>
      </c>
      <c r="Y210" t="str">
        <f t="shared" si="11"/>
        <v>Bycatch</v>
      </c>
      <c r="Z210" t="str">
        <f>VLOOKUP(A210,Codes!$AA$4:$AB$234,2,FALSE)</f>
        <v>Bycatch</v>
      </c>
      <c r="AA210" t="str">
        <f>VLOOKUP(A210,Codes!$U$4:$V$234,2,FALSE)</f>
        <v>None</v>
      </c>
    </row>
    <row r="211" spans="1:27" ht="15.75" customHeight="1" x14ac:dyDescent="0.2">
      <c r="A211" t="s">
        <v>400</v>
      </c>
      <c r="B211" t="str">
        <f>VLOOKUP(A211,Codes!$AJ$4:$AK$234,2,FALSE)</f>
        <v>N/A</v>
      </c>
      <c r="C211" t="str">
        <f>VLOOKUP(A211,Codes!$AF$4:$AG$234,2,FALSE)</f>
        <v>WHAKE4RS</v>
      </c>
      <c r="D211" t="s">
        <v>3</v>
      </c>
      <c r="E211" t="s">
        <v>398</v>
      </c>
      <c r="F211" t="s">
        <v>399</v>
      </c>
      <c r="G211" t="str">
        <f>VLOOKUP(F211,Codes!$A$4:$B$91,2,FALSE)</f>
        <v>Gadiformes</v>
      </c>
      <c r="H211">
        <f>VLOOKUP(F211,Codes!$E$4:$F$91,2,FALSE)</f>
        <v>72</v>
      </c>
      <c r="I211">
        <f>VLOOKUP(F211,Codes!$I$4:$J$91,2,FALSE)</f>
        <v>4.3</v>
      </c>
      <c r="L211" t="s">
        <v>56</v>
      </c>
      <c r="M211">
        <v>0</v>
      </c>
      <c r="N211">
        <v>0</v>
      </c>
      <c r="O211">
        <v>0</v>
      </c>
      <c r="P211">
        <v>1</v>
      </c>
      <c r="Q211">
        <f t="shared" si="9"/>
        <v>1</v>
      </c>
      <c r="R211">
        <v>1</v>
      </c>
      <c r="S211">
        <v>1</v>
      </c>
      <c r="T211">
        <f t="shared" si="10"/>
        <v>2</v>
      </c>
      <c r="U211" t="s">
        <v>6</v>
      </c>
      <c r="V211" t="str">
        <f>VLOOKUP(U211,Codes!$M$4:$N$6,2,FALSE)</f>
        <v>Uncertain</v>
      </c>
      <c r="W211" t="s">
        <v>5</v>
      </c>
      <c r="X211" t="str">
        <f>VLOOKUP(W211,Codes!$Q$4:$R$45,2,FALSE)</f>
        <v>Partial</v>
      </c>
      <c r="Y211" t="str">
        <f t="shared" si="11"/>
        <v>No Catch</v>
      </c>
      <c r="Z211" t="str">
        <f>VLOOKUP(A211,Codes!$AA$4:$AB$234,2,FALSE)</f>
        <v>Bycatch</v>
      </c>
      <c r="AA211" t="str">
        <f>VLOOKUP(A211,Codes!$U$4:$V$234,2,FALSE)</f>
        <v>None</v>
      </c>
    </row>
    <row r="212" spans="1:27" ht="15.75" customHeight="1" x14ac:dyDescent="0.2">
      <c r="A212" t="s">
        <v>401</v>
      </c>
      <c r="B212" t="str">
        <f>VLOOKUP(A212,Codes!$AJ$4:$AK$234,2,FALSE)</f>
        <v>White Hake - 4T</v>
      </c>
      <c r="C212" t="str">
        <f>VLOOKUP(A212,Codes!$AF$4:$AG$234,2,FALSE)</f>
        <v>WHAKE4T</v>
      </c>
      <c r="D212" t="s">
        <v>3</v>
      </c>
      <c r="E212" t="s">
        <v>398</v>
      </c>
      <c r="F212" t="s">
        <v>399</v>
      </c>
      <c r="G212" t="str">
        <f>VLOOKUP(F212,Codes!$A$4:$B$91,2,FALSE)</f>
        <v>Gadiformes</v>
      </c>
      <c r="H212">
        <f>VLOOKUP(F212,Codes!$E$4:$F$91,2,FALSE)</f>
        <v>72</v>
      </c>
      <c r="I212">
        <f>VLOOKUP(F212,Codes!$I$4:$J$91,2,FALSE)</f>
        <v>4.3</v>
      </c>
      <c r="L212" t="s">
        <v>25</v>
      </c>
      <c r="M212">
        <v>20</v>
      </c>
      <c r="N212">
        <v>10639.450867052023</v>
      </c>
      <c r="O212">
        <v>1</v>
      </c>
      <c r="P212">
        <v>1</v>
      </c>
      <c r="Q212">
        <f t="shared" si="9"/>
        <v>1</v>
      </c>
      <c r="R212">
        <v>1</v>
      </c>
      <c r="S212">
        <v>0</v>
      </c>
      <c r="T212">
        <f t="shared" si="10"/>
        <v>1</v>
      </c>
      <c r="U212" t="s">
        <v>4</v>
      </c>
      <c r="V212" t="str">
        <f>VLOOKUP(U212,Codes!$M$4:$N$6,2,FALSE)</f>
        <v>Full</v>
      </c>
      <c r="W212" t="s">
        <v>5</v>
      </c>
      <c r="X212" t="str">
        <f>VLOOKUP(W212,Codes!$Q$4:$R$45,2,FALSE)</f>
        <v>Partial</v>
      </c>
      <c r="Y212" t="str">
        <f t="shared" si="11"/>
        <v>Bycatch</v>
      </c>
      <c r="Z212" t="str">
        <f>VLOOKUP(A212,Codes!$AA$4:$AB$234,2,FALSE)</f>
        <v>Bycatch</v>
      </c>
      <c r="AA212" t="str">
        <f>VLOOKUP(A212,Codes!$U$4:$V$234,2,FALSE)</f>
        <v>None</v>
      </c>
    </row>
    <row r="213" spans="1:27" ht="15.75" customHeight="1" x14ac:dyDescent="0.2">
      <c r="A213" t="s">
        <v>402</v>
      </c>
      <c r="B213" t="str">
        <f>VLOOKUP(A213,Codes!$AJ$4:$AK$234,2,FALSE)</f>
        <v>N/A</v>
      </c>
      <c r="C213" t="str">
        <f>VLOOKUP(A213,Codes!$AF$4:$AG$234,2,FALSE)</f>
        <v>WHAKE4VWX5</v>
      </c>
      <c r="D213" t="s">
        <v>3</v>
      </c>
      <c r="E213" t="s">
        <v>398</v>
      </c>
      <c r="F213" t="s">
        <v>399</v>
      </c>
      <c r="G213" t="str">
        <f>VLOOKUP(F213,Codes!$A$4:$B$91,2,FALSE)</f>
        <v>Gadiformes</v>
      </c>
      <c r="H213">
        <f>VLOOKUP(F213,Codes!$E$4:$F$91,2,FALSE)</f>
        <v>72</v>
      </c>
      <c r="I213">
        <f>VLOOKUP(F213,Codes!$I$4:$J$91,2,FALSE)</f>
        <v>4.3</v>
      </c>
      <c r="L213" t="s">
        <v>11</v>
      </c>
      <c r="M213">
        <v>128</v>
      </c>
      <c r="N213">
        <v>68092.485549132951</v>
      </c>
      <c r="O213">
        <v>0</v>
      </c>
      <c r="P213">
        <v>1</v>
      </c>
      <c r="Q213">
        <f t="shared" si="9"/>
        <v>1</v>
      </c>
      <c r="R213">
        <v>1</v>
      </c>
      <c r="S213">
        <v>1</v>
      </c>
      <c r="T213">
        <f t="shared" si="10"/>
        <v>2</v>
      </c>
      <c r="U213" t="s">
        <v>5</v>
      </c>
      <c r="V213" t="str">
        <f>VLOOKUP(U213,Codes!$M$4:$N$6,2,FALSE)</f>
        <v>Partial</v>
      </c>
      <c r="W213" t="s">
        <v>5</v>
      </c>
      <c r="X213" t="str">
        <f>VLOOKUP(W213,Codes!$Q$4:$R$45,2,FALSE)</f>
        <v>Partial</v>
      </c>
      <c r="Y213" t="str">
        <f t="shared" si="11"/>
        <v>Bycatch</v>
      </c>
      <c r="Z213" t="str">
        <f>VLOOKUP(A213,Codes!$AA$4:$AB$234,2,FALSE)</f>
        <v>Bycatch</v>
      </c>
      <c r="AA213" t="str">
        <f>VLOOKUP(A213,Codes!$U$4:$V$234,2,FALSE)</f>
        <v>None</v>
      </c>
    </row>
    <row r="214" spans="1:27" ht="15.75" customHeight="1" x14ac:dyDescent="0.2">
      <c r="A214" t="s">
        <v>403</v>
      </c>
      <c r="B214" t="str">
        <f>VLOOKUP(A214,Codes!$AJ$4:$AK$234,2,FALSE)</f>
        <v>N/A</v>
      </c>
      <c r="C214" t="str">
        <f>VLOOKUP(A214,Codes!$AF$4:$AG$234,2,FALSE)</f>
        <v>WHAKE4VWX5</v>
      </c>
      <c r="D214" t="s">
        <v>8</v>
      </c>
      <c r="E214" t="s">
        <v>398</v>
      </c>
      <c r="F214" t="s">
        <v>399</v>
      </c>
      <c r="G214" t="str">
        <f>VLOOKUP(F214,Codes!$A$4:$B$91,2,FALSE)</f>
        <v>Gadiformes</v>
      </c>
      <c r="H214">
        <f>VLOOKUP(F214,Codes!$E$4:$F$91,2,FALSE)</f>
        <v>72</v>
      </c>
      <c r="I214">
        <f>VLOOKUP(F214,Codes!$I$4:$J$91,2,FALSE)</f>
        <v>4.3</v>
      </c>
      <c r="L214" t="s">
        <v>11</v>
      </c>
      <c r="M214">
        <v>570</v>
      </c>
      <c r="N214">
        <v>303224.3497109827</v>
      </c>
      <c r="O214">
        <v>0</v>
      </c>
      <c r="P214">
        <v>1</v>
      </c>
      <c r="Q214">
        <f t="shared" si="9"/>
        <v>1</v>
      </c>
      <c r="R214">
        <v>1</v>
      </c>
      <c r="S214">
        <v>1</v>
      </c>
      <c r="T214">
        <f t="shared" si="10"/>
        <v>2</v>
      </c>
      <c r="U214" t="s">
        <v>5</v>
      </c>
      <c r="V214" t="str">
        <f>VLOOKUP(U214,Codes!$M$4:$N$6,2,FALSE)</f>
        <v>Partial</v>
      </c>
      <c r="W214" t="s">
        <v>5</v>
      </c>
      <c r="X214" t="str">
        <f>VLOOKUP(W214,Codes!$Q$4:$R$45,2,FALSE)</f>
        <v>Partial</v>
      </c>
      <c r="Y214" t="str">
        <f t="shared" si="11"/>
        <v>Bycatch</v>
      </c>
      <c r="Z214" t="str">
        <f>VLOOKUP(A214,Codes!$AA$4:$AB$234,2,FALSE)</f>
        <v>Bycatch</v>
      </c>
      <c r="AA214" t="str">
        <f>VLOOKUP(A214,Codes!$U$4:$V$234,2,FALSE)</f>
        <v>None</v>
      </c>
    </row>
    <row r="215" spans="1:27" ht="15.75" customHeight="1" x14ac:dyDescent="0.2">
      <c r="A215" t="s">
        <v>404</v>
      </c>
      <c r="B215" t="str">
        <f>VLOOKUP(A215,Codes!$AJ$4:$AK$234,2,FALSE)</f>
        <v>N/A</v>
      </c>
      <c r="C215" t="str">
        <f>VLOOKUP(A215,Codes!$AF$4:$AG$234,2,FALSE)</f>
        <v>WITFLOUN2J3KL</v>
      </c>
      <c r="D215" t="s">
        <v>3</v>
      </c>
      <c r="E215" t="s">
        <v>405</v>
      </c>
      <c r="F215" t="s">
        <v>406</v>
      </c>
      <c r="G215" t="str">
        <f>VLOOKUP(F215,Codes!$A$4:$B$91,2,FALSE)</f>
        <v>Pleuronectidae</v>
      </c>
      <c r="H215">
        <f>VLOOKUP(F215,Codes!$E$4:$F$91,2,FALSE)</f>
        <v>68</v>
      </c>
      <c r="I215">
        <f>VLOOKUP(F215,Codes!$I$4:$J$91,2,FALSE)</f>
        <v>3.2</v>
      </c>
      <c r="L215" t="s">
        <v>454</v>
      </c>
      <c r="M215">
        <v>141</v>
      </c>
      <c r="N215">
        <v>231809.11415949781</v>
      </c>
      <c r="O215">
        <v>0</v>
      </c>
      <c r="P215">
        <v>0</v>
      </c>
      <c r="Q215">
        <f t="shared" si="9"/>
        <v>0</v>
      </c>
      <c r="R215">
        <v>1</v>
      </c>
      <c r="S215">
        <v>0</v>
      </c>
      <c r="T215">
        <f t="shared" si="10"/>
        <v>1</v>
      </c>
      <c r="U215" t="s">
        <v>4</v>
      </c>
      <c r="V215" t="str">
        <f>VLOOKUP(U215,Codes!$M$4:$N$6,2,FALSE)</f>
        <v>Full</v>
      </c>
      <c r="W215" t="s">
        <v>5</v>
      </c>
      <c r="X215" t="str">
        <f>VLOOKUP(W215,Codes!$Q$4:$R$45,2,FALSE)</f>
        <v>Partial</v>
      </c>
      <c r="Y215" t="str">
        <f t="shared" si="11"/>
        <v>Bycatch</v>
      </c>
      <c r="Z215" t="str">
        <f>VLOOKUP(A215,Codes!$AA$4:$AB$234,2,FALSE)</f>
        <v>Bycatch</v>
      </c>
      <c r="AA215" t="str">
        <f>VLOOKUP(A215,Codes!$U$4:$V$234,2,FALSE)</f>
        <v>None</v>
      </c>
    </row>
    <row r="216" spans="1:27" ht="15.75" customHeight="1" x14ac:dyDescent="0.2">
      <c r="A216" t="s">
        <v>407</v>
      </c>
      <c r="B216" t="str">
        <f>VLOOKUP(A216,Codes!$AJ$4:$AK$234,2,FALSE)</f>
        <v>N/A</v>
      </c>
      <c r="C216" t="str">
        <f>VLOOKUP(A216,Codes!$AF$4:$AG$234,2,FALSE)</f>
        <v>N/A</v>
      </c>
      <c r="D216" t="s">
        <v>6</v>
      </c>
      <c r="E216" t="s">
        <v>408</v>
      </c>
      <c r="F216" t="s">
        <v>409</v>
      </c>
      <c r="G216" t="str">
        <f>VLOOKUP(F216,Codes!$A$4:$B$91,2,FALSE)</f>
        <v>Pleuronectidae</v>
      </c>
      <c r="H216">
        <f>VLOOKUP(F216,Codes!$E$4:$F$91,2,FALSE)</f>
        <v>34</v>
      </c>
      <c r="I216">
        <f>VLOOKUP(F216,Codes!$I$4:$J$91,2,FALSE)</f>
        <v>3.6</v>
      </c>
      <c r="L216" t="s">
        <v>454</v>
      </c>
      <c r="M216">
        <v>1000</v>
      </c>
      <c r="N216">
        <v>1644036.2706347362</v>
      </c>
      <c r="O216">
        <v>0</v>
      </c>
      <c r="P216">
        <v>0</v>
      </c>
      <c r="Q216">
        <f t="shared" si="9"/>
        <v>0</v>
      </c>
      <c r="R216">
        <v>0</v>
      </c>
      <c r="S216">
        <v>0</v>
      </c>
      <c r="T216">
        <f t="shared" si="10"/>
        <v>0</v>
      </c>
      <c r="U216" t="s">
        <v>4</v>
      </c>
      <c r="V216" t="str">
        <f>VLOOKUP(U216,Codes!$M$4:$N$6,2,FALSE)</f>
        <v>Full</v>
      </c>
      <c r="W216" t="s">
        <v>51</v>
      </c>
      <c r="X216" t="str">
        <f>VLOOKUP(W216,Codes!$Q$4:$R$45,2,FALSE)</f>
        <v>Partial</v>
      </c>
      <c r="Y216" t="str">
        <f t="shared" si="11"/>
        <v>Gillnet</v>
      </c>
      <c r="Z216" t="str">
        <f>VLOOKUP(A216,Codes!$AA$4:$AB$234,2,FALSE)</f>
        <v>Gillnet</v>
      </c>
      <c r="AA216" t="str">
        <f>VLOOKUP(A216,Codes!$U$4:$V$234,2,FALSE)</f>
        <v>None</v>
      </c>
    </row>
    <row r="217" spans="1:27" ht="15.75" customHeight="1" x14ac:dyDescent="0.2">
      <c r="A217" t="s">
        <v>410</v>
      </c>
      <c r="B217" t="str">
        <f>VLOOKUP(A217,Codes!$AJ$4:$AK$234,2,FALSE)</f>
        <v>Winter Flounder - 4RST</v>
      </c>
      <c r="C217" t="str">
        <f>VLOOKUP(A217,Codes!$AF$4:$AG$234,2,FALSE)</f>
        <v>WINFLOUN4T</v>
      </c>
      <c r="D217" t="s">
        <v>3</v>
      </c>
      <c r="E217" t="s">
        <v>408</v>
      </c>
      <c r="F217" t="s">
        <v>409</v>
      </c>
      <c r="G217" t="str">
        <f>VLOOKUP(F217,Codes!$A$4:$B$91,2,FALSE)</f>
        <v>Pleuronectidae</v>
      </c>
      <c r="H217">
        <f>VLOOKUP(F217,Codes!$E$4:$F$91,2,FALSE)</f>
        <v>34</v>
      </c>
      <c r="I217">
        <f>VLOOKUP(F217,Codes!$I$4:$J$91,2,FALSE)</f>
        <v>3.6</v>
      </c>
      <c r="L217" t="s">
        <v>25</v>
      </c>
      <c r="M217">
        <v>191.9</v>
      </c>
      <c r="N217">
        <v>315490.56033480586</v>
      </c>
      <c r="O217">
        <v>1</v>
      </c>
      <c r="P217">
        <v>0</v>
      </c>
      <c r="Q217">
        <f t="shared" si="9"/>
        <v>1</v>
      </c>
      <c r="R217">
        <v>1</v>
      </c>
      <c r="S217">
        <v>1</v>
      </c>
      <c r="T217">
        <f t="shared" si="10"/>
        <v>2</v>
      </c>
      <c r="U217" t="s">
        <v>4</v>
      </c>
      <c r="V217" t="str">
        <f>VLOOKUP(U217,Codes!$M$4:$N$6,2,FALSE)</f>
        <v>Full</v>
      </c>
      <c r="W217" t="s">
        <v>411</v>
      </c>
      <c r="X217" t="str">
        <f>VLOOKUP(W217,Codes!$Q$4:$R$45,2,FALSE)</f>
        <v>Partial</v>
      </c>
      <c r="Y217" t="str">
        <f t="shared" si="11"/>
        <v>Bottom trawl</v>
      </c>
      <c r="Z217" t="str">
        <f>VLOOKUP(A217,Codes!$AA$4:$AB$234,2,FALSE)</f>
        <v>Bottom trawl</v>
      </c>
      <c r="AA217" t="str">
        <f>VLOOKUP(A217,Codes!$U$4:$V$234,2,FALSE)</f>
        <v>None</v>
      </c>
    </row>
    <row r="218" spans="1:27" ht="15.75" customHeight="1" x14ac:dyDescent="0.2">
      <c r="A218" t="s">
        <v>412</v>
      </c>
      <c r="B218" t="str">
        <f>VLOOKUP(A218,Codes!$AJ$4:$AK$234,2,FALSE)</f>
        <v>N/A</v>
      </c>
      <c r="C218" t="str">
        <f>VLOOKUP(A218,Codes!$AF$4:$AG$234,2,FALSE)</f>
        <v>WROCKBCW</v>
      </c>
      <c r="D218" t="s">
        <v>12</v>
      </c>
      <c r="E218" t="s">
        <v>413</v>
      </c>
      <c r="F218" t="s">
        <v>414</v>
      </c>
      <c r="G218" t="str">
        <f>VLOOKUP(F218,Codes!$A$4:$B$91,2,FALSE)</f>
        <v>Scorpaeniformes</v>
      </c>
      <c r="H218">
        <f>VLOOKUP(F218,Codes!$E$4:$F$91,2,FALSE)</f>
        <v>65</v>
      </c>
      <c r="I218">
        <f>VLOOKUP(F218,Codes!$I$4:$J$91,2,FALSE)</f>
        <v>3.7</v>
      </c>
      <c r="L218" t="s">
        <v>17</v>
      </c>
      <c r="M218">
        <v>2001</v>
      </c>
      <c r="N218">
        <v>2536972.9642948881</v>
      </c>
      <c r="O218">
        <v>0</v>
      </c>
      <c r="P218">
        <v>1</v>
      </c>
      <c r="Q218">
        <f t="shared" si="9"/>
        <v>1</v>
      </c>
      <c r="R218">
        <v>1</v>
      </c>
      <c r="S218">
        <v>1</v>
      </c>
      <c r="T218">
        <f t="shared" si="10"/>
        <v>2</v>
      </c>
      <c r="U218" t="s">
        <v>4</v>
      </c>
      <c r="V218" t="str">
        <f>VLOOKUP(U218,Codes!$M$4:$N$6,2,FALSE)</f>
        <v>Full</v>
      </c>
      <c r="W218" t="s">
        <v>80</v>
      </c>
      <c r="X218" t="str">
        <f>VLOOKUP(W218,Codes!$Q$4:$R$45,2,FALSE)</f>
        <v>Full</v>
      </c>
      <c r="Y218" t="str">
        <f t="shared" si="11"/>
        <v>Bottom trawl</v>
      </c>
      <c r="Z218" t="str">
        <f>VLOOKUP(A218,Codes!$AA$4:$AB$234,2,FALSE)</f>
        <v>Bottom trawl</v>
      </c>
      <c r="AA218" t="str">
        <f>VLOOKUP(A218,Codes!$U$4:$V$234,2,FALSE)</f>
        <v>None</v>
      </c>
    </row>
    <row r="219" spans="1:27" ht="15.75" customHeight="1" x14ac:dyDescent="0.2">
      <c r="A219" t="s">
        <v>415</v>
      </c>
      <c r="B219" t="str">
        <f>VLOOKUP(A219,Codes!$AJ$4:$AK$234,2,FALSE)</f>
        <v>N/A</v>
      </c>
      <c r="C219" t="str">
        <f>VLOOKUP(A219,Codes!$AF$4:$AG$234,2,FALSE)</f>
        <v>N/A</v>
      </c>
      <c r="D219" t="s">
        <v>6</v>
      </c>
      <c r="E219" t="s">
        <v>416</v>
      </c>
      <c r="F219" t="s">
        <v>417</v>
      </c>
      <c r="G219" t="str">
        <f>VLOOKUP(F219,Codes!$A$4:$B$91,2,FALSE)</f>
        <v>Elasmobranchii</v>
      </c>
      <c r="H219">
        <f>VLOOKUP(F219,Codes!$E$4:$F$91,2,FALSE)</f>
        <v>56</v>
      </c>
      <c r="I219">
        <f>VLOOKUP(F219,Codes!$I$4:$J$91,2,FALSE)</f>
        <v>4.4000000000000004</v>
      </c>
      <c r="L219" t="s">
        <v>454</v>
      </c>
      <c r="M219">
        <v>0</v>
      </c>
      <c r="N219">
        <v>0</v>
      </c>
      <c r="O219">
        <v>0</v>
      </c>
      <c r="P219">
        <v>0</v>
      </c>
      <c r="Q219">
        <f t="shared" si="9"/>
        <v>0</v>
      </c>
      <c r="R219">
        <v>1</v>
      </c>
      <c r="S219">
        <v>0</v>
      </c>
      <c r="T219">
        <f t="shared" si="10"/>
        <v>1</v>
      </c>
      <c r="U219" t="s">
        <v>4</v>
      </c>
      <c r="V219" t="str">
        <f>VLOOKUP(U219,Codes!$M$4:$N$6,2,FALSE)</f>
        <v>Full</v>
      </c>
      <c r="W219" t="s">
        <v>93</v>
      </c>
      <c r="X219" t="str">
        <f>VLOOKUP(W219,Codes!$Q$4:$R$45,2,FALSE)</f>
        <v>Partial</v>
      </c>
      <c r="Y219" t="str">
        <f t="shared" si="11"/>
        <v>No Catch</v>
      </c>
      <c r="Z219" t="str">
        <f>VLOOKUP(A219,Codes!$AA$4:$AB$234,2,FALSE)</f>
        <v>Bottom trawl</v>
      </c>
      <c r="AA219" t="str">
        <f>VLOOKUP(A219,Codes!$U$4:$V$234,2,FALSE)</f>
        <v>None</v>
      </c>
    </row>
    <row r="220" spans="1:27" ht="15.75" customHeight="1" x14ac:dyDescent="0.2">
      <c r="A220" t="s">
        <v>418</v>
      </c>
      <c r="B220" t="str">
        <f>VLOOKUP(A220,Codes!$AJ$4:$AK$234,2,FALSE)</f>
        <v>N/A</v>
      </c>
      <c r="C220" t="str">
        <f>VLOOKUP(A220,Codes!$AF$4:$AG$234,2,FALSE)</f>
        <v>N/A</v>
      </c>
      <c r="D220" t="s">
        <v>3</v>
      </c>
      <c r="E220" t="s">
        <v>946</v>
      </c>
      <c r="F220" t="s">
        <v>417</v>
      </c>
      <c r="G220" t="str">
        <f>VLOOKUP(F220,Codes!$A$4:$B$91,2,FALSE)</f>
        <v>Elasmobranchii</v>
      </c>
      <c r="H220">
        <f>VLOOKUP(F220,Codes!$E$4:$F$91,2,FALSE)</f>
        <v>56</v>
      </c>
      <c r="I220">
        <f>VLOOKUP(F220,Codes!$I$4:$J$91,2,FALSE)</f>
        <v>4.4000000000000004</v>
      </c>
      <c r="L220" t="s">
        <v>25</v>
      </c>
      <c r="M220">
        <v>34.6</v>
      </c>
      <c r="N220">
        <v>9470.8029197080286</v>
      </c>
      <c r="O220">
        <v>1</v>
      </c>
      <c r="P220">
        <v>0</v>
      </c>
      <c r="Q220">
        <f t="shared" si="9"/>
        <v>1</v>
      </c>
      <c r="R220">
        <v>1</v>
      </c>
      <c r="S220">
        <v>0</v>
      </c>
      <c r="T220">
        <f t="shared" si="10"/>
        <v>1</v>
      </c>
      <c r="U220" t="s">
        <v>5</v>
      </c>
      <c r="V220" t="str">
        <f>VLOOKUP(U220,Codes!$M$4:$N$6,2,FALSE)</f>
        <v>Partial</v>
      </c>
      <c r="W220" t="s">
        <v>5</v>
      </c>
      <c r="X220" t="str">
        <f>VLOOKUP(W220,Codes!$Q$4:$R$45,2,FALSE)</f>
        <v>Partial</v>
      </c>
      <c r="Y220" t="str">
        <f t="shared" si="11"/>
        <v>Bycatch</v>
      </c>
      <c r="Z220" t="str">
        <f>VLOOKUP(A220,Codes!$AA$4:$AB$234,2,FALSE)</f>
        <v>Bycatch</v>
      </c>
      <c r="AA220" t="str">
        <f>VLOOKUP(A220,Codes!$U$4:$V$234,2,FALSE)</f>
        <v>None</v>
      </c>
    </row>
    <row r="221" spans="1:27" ht="15.75" customHeight="1" x14ac:dyDescent="0.2">
      <c r="A221" t="s">
        <v>419</v>
      </c>
      <c r="B221" t="str">
        <f>VLOOKUP(A221,Codes!$AJ$4:$AK$234,2,FALSE)</f>
        <v>N/A</v>
      </c>
      <c r="C221" t="str">
        <f>VLOOKUP(A221,Codes!$AF$4:$AG$234,2,FALSE)</f>
        <v>N/A</v>
      </c>
      <c r="D221" t="s">
        <v>3</v>
      </c>
      <c r="E221" t="s">
        <v>416</v>
      </c>
      <c r="F221" t="s">
        <v>417</v>
      </c>
      <c r="G221" t="str">
        <f>VLOOKUP(F221,Codes!$A$4:$B$91,2,FALSE)</f>
        <v>Elasmobranchii</v>
      </c>
      <c r="H221">
        <f>VLOOKUP(F221,Codes!$E$4:$F$91,2,FALSE)</f>
        <v>56</v>
      </c>
      <c r="I221">
        <f>VLOOKUP(F221,Codes!$I$4:$J$91,2,FALSE)</f>
        <v>4.4000000000000004</v>
      </c>
      <c r="L221" t="s">
        <v>11</v>
      </c>
      <c r="M221">
        <v>0</v>
      </c>
      <c r="N221">
        <v>0</v>
      </c>
      <c r="O221">
        <v>0</v>
      </c>
      <c r="P221">
        <v>1</v>
      </c>
      <c r="Q221">
        <f t="shared" si="9"/>
        <v>1</v>
      </c>
      <c r="R221">
        <v>1</v>
      </c>
      <c r="S221">
        <v>0</v>
      </c>
      <c r="T221">
        <f t="shared" si="10"/>
        <v>1</v>
      </c>
      <c r="U221" t="s">
        <v>5</v>
      </c>
      <c r="V221" t="str">
        <f>VLOOKUP(U221,Codes!$M$4:$N$6,2,FALSE)</f>
        <v>Partial</v>
      </c>
      <c r="W221" t="s">
        <v>5</v>
      </c>
      <c r="X221" t="str">
        <f>VLOOKUP(W221,Codes!$Q$4:$R$45,2,FALSE)</f>
        <v>Partial</v>
      </c>
      <c r="Y221" t="str">
        <f t="shared" si="11"/>
        <v>No Catch</v>
      </c>
      <c r="Z221" t="str">
        <f>VLOOKUP(A221,Codes!$AA$4:$AB$234,2,FALSE)</f>
        <v>Bycatch</v>
      </c>
      <c r="AA221" t="str">
        <f>VLOOKUP(A221,Codes!$U$4:$V$234,2,FALSE)</f>
        <v>None</v>
      </c>
    </row>
    <row r="222" spans="1:27" ht="15.75" customHeight="1" x14ac:dyDescent="0.2">
      <c r="A222" t="s">
        <v>420</v>
      </c>
      <c r="B222" t="str">
        <f>VLOOKUP(A222,Codes!$AJ$4:$AK$234,2,FALSE)</f>
        <v>Witch Flounder - 3NO</v>
      </c>
      <c r="C222" t="str">
        <f>VLOOKUP(A222,Codes!$AF$4:$AG$234,2,FALSE)</f>
        <v>N/A</v>
      </c>
      <c r="D222" t="s">
        <v>8</v>
      </c>
      <c r="E222" t="s">
        <v>405</v>
      </c>
      <c r="F222" t="s">
        <v>406</v>
      </c>
      <c r="G222" t="str">
        <f>VLOOKUP(F222,Codes!$A$4:$B$91,2,FALSE)</f>
        <v>Pleuronectidae</v>
      </c>
      <c r="H222">
        <f>VLOOKUP(F222,Codes!$E$4:$F$91,2,FALSE)</f>
        <v>68</v>
      </c>
      <c r="I222">
        <f>VLOOKUP(F222,Codes!$I$4:$J$91,2,FALSE)</f>
        <v>3.2</v>
      </c>
      <c r="L222" t="s">
        <v>454</v>
      </c>
      <c r="M222">
        <v>480</v>
      </c>
      <c r="N222">
        <v>789137.40990467335</v>
      </c>
      <c r="O222">
        <v>1</v>
      </c>
      <c r="P222">
        <v>1</v>
      </c>
      <c r="Q222">
        <f t="shared" si="9"/>
        <v>1</v>
      </c>
      <c r="R222">
        <v>1</v>
      </c>
      <c r="S222">
        <v>0</v>
      </c>
      <c r="T222">
        <f t="shared" si="10"/>
        <v>1</v>
      </c>
      <c r="U222" t="s">
        <v>4</v>
      </c>
      <c r="V222" t="str">
        <f>VLOOKUP(U222,Codes!$M$4:$N$6,2,FALSE)</f>
        <v>Full</v>
      </c>
      <c r="W222" t="s">
        <v>51</v>
      </c>
      <c r="X222" t="str">
        <f>VLOOKUP(W222,Codes!$Q$4:$R$45,2,FALSE)</f>
        <v>Partial</v>
      </c>
      <c r="Y222" t="str">
        <f t="shared" si="11"/>
        <v>Bottom trawl</v>
      </c>
      <c r="Z222" t="str">
        <f>VLOOKUP(A222,Codes!$AA$4:$AB$234,2,FALSE)</f>
        <v>Bottom trawl</v>
      </c>
      <c r="AA222" t="str">
        <f>VLOOKUP(A222,Codes!$U$4:$V$234,2,FALSE)</f>
        <v>None</v>
      </c>
    </row>
    <row r="223" spans="1:27" ht="15.75" customHeight="1" x14ac:dyDescent="0.2">
      <c r="A223" t="s">
        <v>421</v>
      </c>
      <c r="B223" t="str">
        <f>VLOOKUP(A223,Codes!$AJ$4:$AK$234,2,FALSE)</f>
        <v>Witch Flounder - 3Ps</v>
      </c>
      <c r="C223" t="str">
        <f>VLOOKUP(A223,Codes!$AF$4:$AG$234,2,FALSE)</f>
        <v>WITFLOUN3Ps</v>
      </c>
      <c r="D223" t="s">
        <v>6</v>
      </c>
      <c r="E223" t="s">
        <v>405</v>
      </c>
      <c r="F223" t="s">
        <v>406</v>
      </c>
      <c r="G223" t="str">
        <f>VLOOKUP(F223,Codes!$A$4:$B$91,2,FALSE)</f>
        <v>Pleuronectidae</v>
      </c>
      <c r="H223">
        <f>VLOOKUP(F223,Codes!$E$4:$F$91,2,FALSE)</f>
        <v>68</v>
      </c>
      <c r="I223">
        <f>VLOOKUP(F223,Codes!$I$4:$J$91,2,FALSE)</f>
        <v>3.2</v>
      </c>
      <c r="L223" t="s">
        <v>454</v>
      </c>
      <c r="M223">
        <v>472</v>
      </c>
      <c r="N223">
        <v>775985.11973959545</v>
      </c>
      <c r="O223">
        <v>0</v>
      </c>
      <c r="P223">
        <v>1</v>
      </c>
      <c r="Q223">
        <f t="shared" si="9"/>
        <v>1</v>
      </c>
      <c r="R223">
        <v>1</v>
      </c>
      <c r="S223">
        <v>0</v>
      </c>
      <c r="T223">
        <f t="shared" si="10"/>
        <v>1</v>
      </c>
      <c r="U223" t="s">
        <v>4</v>
      </c>
      <c r="V223" t="str">
        <f>VLOOKUP(U223,Codes!$M$4:$N$6,2,FALSE)</f>
        <v>Full</v>
      </c>
      <c r="W223" t="s">
        <v>5</v>
      </c>
      <c r="X223" t="str">
        <f>VLOOKUP(W223,Codes!$Q$4:$R$45,2,FALSE)</f>
        <v>Partial</v>
      </c>
      <c r="Y223" t="str">
        <f t="shared" si="11"/>
        <v>Bottom trawl</v>
      </c>
      <c r="Z223" t="str">
        <f>VLOOKUP(A223,Codes!$AA$4:$AB$234,2,FALSE)</f>
        <v>Bottom trawl</v>
      </c>
      <c r="AA223" t="str">
        <f>VLOOKUP(A223,Codes!$U$4:$V$234,2,FALSE)</f>
        <v>None</v>
      </c>
    </row>
    <row r="224" spans="1:27" ht="15.75" customHeight="1" x14ac:dyDescent="0.2">
      <c r="A224" t="s">
        <v>422</v>
      </c>
      <c r="B224" t="str">
        <f>VLOOKUP(A224,Codes!$AJ$4:$AK$234,2,FALSE)</f>
        <v>Witch Flounder - 4RST</v>
      </c>
      <c r="C224" t="str">
        <f>VLOOKUP(A224,Codes!$AF$4:$AG$234,2,FALSE)</f>
        <v>WITFLOUN4RST</v>
      </c>
      <c r="D224" t="s">
        <v>8</v>
      </c>
      <c r="E224" t="s">
        <v>405</v>
      </c>
      <c r="F224" t="s">
        <v>406</v>
      </c>
      <c r="G224" t="str">
        <f>VLOOKUP(F224,Codes!$A$4:$B$91,2,FALSE)</f>
        <v>Pleuronectidae</v>
      </c>
      <c r="H224">
        <f>VLOOKUP(F224,Codes!$E$4:$F$91,2,FALSE)</f>
        <v>68</v>
      </c>
      <c r="I224">
        <f>VLOOKUP(F224,Codes!$I$4:$J$91,2,FALSE)</f>
        <v>3.2</v>
      </c>
      <c r="L224" t="s">
        <v>25</v>
      </c>
      <c r="M224">
        <v>263</v>
      </c>
      <c r="N224">
        <v>432381.53917693562</v>
      </c>
      <c r="O224">
        <v>0</v>
      </c>
      <c r="P224">
        <v>1</v>
      </c>
      <c r="Q224">
        <f t="shared" si="9"/>
        <v>1</v>
      </c>
      <c r="R224">
        <v>1</v>
      </c>
      <c r="S224">
        <v>1</v>
      </c>
      <c r="T224">
        <f t="shared" si="10"/>
        <v>2</v>
      </c>
      <c r="U224" t="s">
        <v>4</v>
      </c>
      <c r="V224" t="str">
        <f>VLOOKUP(U224,Codes!$M$4:$N$6,2,FALSE)</f>
        <v>Full</v>
      </c>
      <c r="W224" t="s">
        <v>411</v>
      </c>
      <c r="X224" t="str">
        <f>VLOOKUP(W224,Codes!$Q$4:$R$45,2,FALSE)</f>
        <v>Partial</v>
      </c>
      <c r="Y224" t="str">
        <f t="shared" si="11"/>
        <v>Bottom trawl</v>
      </c>
      <c r="Z224" t="str">
        <f>VLOOKUP(A224,Codes!$AA$4:$AB$234,2,FALSE)</f>
        <v>Bottom trawl</v>
      </c>
      <c r="AA224" t="str">
        <f>VLOOKUP(A224,Codes!$U$4:$V$234,2,FALSE)</f>
        <v>None</v>
      </c>
    </row>
    <row r="225" spans="1:27" ht="15.75" customHeight="1" x14ac:dyDescent="0.2">
      <c r="A225" t="s">
        <v>423</v>
      </c>
      <c r="B225" t="str">
        <f>VLOOKUP(A225,Codes!$AJ$4:$AK$234,2,FALSE)</f>
        <v>Yelloweye Rockfish - Inside Population</v>
      </c>
      <c r="C225" t="str">
        <f>VLOOKUP(A225,Codes!$AF$4:$AG$234,2,FALSE)</f>
        <v>YEYEROCKPCOASTIN</v>
      </c>
      <c r="D225" t="s">
        <v>8</v>
      </c>
      <c r="E225" t="s">
        <v>424</v>
      </c>
      <c r="F225" t="s">
        <v>425</v>
      </c>
      <c r="G225" t="str">
        <f>VLOOKUP(F225,Codes!$A$4:$B$91,2,FALSE)</f>
        <v>Scorpaeniformes</v>
      </c>
      <c r="H225">
        <f>VLOOKUP(F225,Codes!$E$4:$F$91,2,FALSE)</f>
        <v>73</v>
      </c>
      <c r="I225">
        <f>VLOOKUP(F225,Codes!$I$4:$J$91,2,FALSE)</f>
        <v>4.4000000000000004</v>
      </c>
      <c r="L225" t="s">
        <v>17</v>
      </c>
      <c r="M225">
        <v>8.1</v>
      </c>
      <c r="N225">
        <v>10269.605702543025</v>
      </c>
      <c r="O225">
        <v>1</v>
      </c>
      <c r="P225">
        <v>0</v>
      </c>
      <c r="Q225">
        <f t="shared" si="9"/>
        <v>1</v>
      </c>
      <c r="R225">
        <v>1</v>
      </c>
      <c r="S225">
        <v>1</v>
      </c>
      <c r="T225">
        <f t="shared" si="10"/>
        <v>2</v>
      </c>
      <c r="U225" t="s">
        <v>4</v>
      </c>
      <c r="V225" t="str">
        <f>VLOOKUP(U225,Codes!$M$4:$N$6,2,FALSE)</f>
        <v>Full</v>
      </c>
      <c r="W225" t="s">
        <v>80</v>
      </c>
      <c r="X225" t="str">
        <f>VLOOKUP(W225,Codes!$Q$4:$R$45,2,FALSE)</f>
        <v>Full</v>
      </c>
      <c r="Y225" t="str">
        <f t="shared" si="11"/>
        <v>Bottom longline</v>
      </c>
      <c r="Z225" t="str">
        <f>VLOOKUP(A225,Codes!$AA$4:$AB$234,2,FALSE)</f>
        <v>Bottom longline</v>
      </c>
      <c r="AA225" t="str">
        <f>VLOOKUP(A225,Codes!$U$4:$V$234,2,FALSE)</f>
        <v>None</v>
      </c>
    </row>
    <row r="226" spans="1:27" ht="15.75" customHeight="1" x14ac:dyDescent="0.2">
      <c r="A226" t="s">
        <v>426</v>
      </c>
      <c r="B226" t="str">
        <f>VLOOKUP(A226,Codes!$AJ$4:$AK$234,2,FALSE)</f>
        <v>Yelloweye Rockfish - Outside Population</v>
      </c>
      <c r="C226" t="str">
        <f>VLOOKUP(A226,Codes!$AF$4:$AG$234,2,FALSE)</f>
        <v>YEYEROCKPCOAST</v>
      </c>
      <c r="D226" t="s">
        <v>12</v>
      </c>
      <c r="E226" t="s">
        <v>424</v>
      </c>
      <c r="F226" t="s">
        <v>425</v>
      </c>
      <c r="G226" t="str">
        <f>VLOOKUP(F226,Codes!$A$4:$B$91,2,FALSE)</f>
        <v>Scorpaeniformes</v>
      </c>
      <c r="H226">
        <f>VLOOKUP(F226,Codes!$E$4:$F$91,2,FALSE)</f>
        <v>73</v>
      </c>
      <c r="I226">
        <f>VLOOKUP(F226,Codes!$I$4:$J$91,2,FALSE)</f>
        <v>4.4000000000000004</v>
      </c>
      <c r="L226" t="s">
        <v>17</v>
      </c>
      <c r="M226">
        <v>67.400000000000006</v>
      </c>
      <c r="N226">
        <v>85453.262265604935</v>
      </c>
      <c r="O226">
        <v>1</v>
      </c>
      <c r="P226">
        <v>0</v>
      </c>
      <c r="Q226">
        <f t="shared" si="9"/>
        <v>1</v>
      </c>
      <c r="R226">
        <v>1</v>
      </c>
      <c r="S226">
        <v>1</v>
      </c>
      <c r="T226">
        <f t="shared" si="10"/>
        <v>2</v>
      </c>
      <c r="U226" t="s">
        <v>4</v>
      </c>
      <c r="V226" t="str">
        <f>VLOOKUP(U226,Codes!$M$4:$N$6,2,FALSE)</f>
        <v>Full</v>
      </c>
      <c r="W226" t="s">
        <v>80</v>
      </c>
      <c r="X226" t="str">
        <f>VLOOKUP(W226,Codes!$Q$4:$R$45,2,FALSE)</f>
        <v>Full</v>
      </c>
      <c r="Y226" t="str">
        <f t="shared" si="11"/>
        <v>Bottom longline</v>
      </c>
      <c r="Z226" t="str">
        <f>VLOOKUP(A226,Codes!$AA$4:$AB$234,2,FALSE)</f>
        <v>Bottom longline</v>
      </c>
      <c r="AA226" t="str">
        <f>VLOOKUP(A226,Codes!$U$4:$V$234,2,FALSE)</f>
        <v>None</v>
      </c>
    </row>
    <row r="227" spans="1:27" ht="15.75" customHeight="1" x14ac:dyDescent="0.2">
      <c r="A227" t="s">
        <v>427</v>
      </c>
      <c r="B227" t="str">
        <f>VLOOKUP(A227,Codes!$AJ$4:$AK$234,2,FALSE)</f>
        <v>Yellowtail Flounder - 3LNO</v>
      </c>
      <c r="C227" t="str">
        <f>VLOOKUP(A227,Codes!$AF$4:$AG$234,2,FALSE)</f>
        <v>YELL3LNO</v>
      </c>
      <c r="D227" t="s">
        <v>12</v>
      </c>
      <c r="E227" t="s">
        <v>428</v>
      </c>
      <c r="F227" t="s">
        <v>429</v>
      </c>
      <c r="G227" t="str">
        <f>VLOOKUP(F227,Codes!$A$4:$B$91,2,FALSE)</f>
        <v>Pleuronectidae</v>
      </c>
      <c r="H227">
        <f>VLOOKUP(F227,Codes!$E$4:$F$91,2,FALSE)</f>
        <v>37</v>
      </c>
      <c r="I227">
        <f>VLOOKUP(F227,Codes!$I$4:$J$91,2,FALSE)</f>
        <v>3.3</v>
      </c>
      <c r="L227" t="s">
        <v>454</v>
      </c>
      <c r="M227">
        <v>11900</v>
      </c>
      <c r="N227">
        <v>14303115.554522205</v>
      </c>
      <c r="O227">
        <v>1</v>
      </c>
      <c r="P227">
        <v>1</v>
      </c>
      <c r="Q227">
        <f t="shared" si="9"/>
        <v>1</v>
      </c>
      <c r="R227">
        <v>1</v>
      </c>
      <c r="S227">
        <v>0</v>
      </c>
      <c r="T227">
        <f t="shared" si="10"/>
        <v>1</v>
      </c>
      <c r="U227" t="s">
        <v>4</v>
      </c>
      <c r="V227" t="str">
        <f>VLOOKUP(U227,Codes!$M$4:$N$6,2,FALSE)</f>
        <v>Full</v>
      </c>
      <c r="W227" t="s">
        <v>51</v>
      </c>
      <c r="X227" t="str">
        <f>VLOOKUP(W227,Codes!$Q$4:$R$45,2,FALSE)</f>
        <v>Partial</v>
      </c>
      <c r="Y227" t="str">
        <f t="shared" si="11"/>
        <v>Bottom trawl</v>
      </c>
      <c r="Z227" t="str">
        <f>VLOOKUP(A227,Codes!$AA$4:$AB$234,2,FALSE)</f>
        <v>Bottom trawl</v>
      </c>
      <c r="AA227" t="str">
        <f>VLOOKUP(A227,Codes!$U$4:$V$234,2,FALSE)</f>
        <v>None</v>
      </c>
    </row>
    <row r="228" spans="1:27" ht="15.75" customHeight="1" x14ac:dyDescent="0.2">
      <c r="A228" t="s">
        <v>430</v>
      </c>
      <c r="B228" t="str">
        <f>VLOOKUP(A228,Codes!$AJ$4:$AK$234,2,FALSE)</f>
        <v>N/A</v>
      </c>
      <c r="C228" t="str">
        <f>VLOOKUP(A228,Codes!$AF$4:$AG$234,2,FALSE)</f>
        <v>YELL4T</v>
      </c>
      <c r="D228" t="s">
        <v>3</v>
      </c>
      <c r="E228" t="s">
        <v>428</v>
      </c>
      <c r="F228" t="s">
        <v>429</v>
      </c>
      <c r="G228" t="str">
        <f>VLOOKUP(F228,Codes!$A$4:$B$91,2,FALSE)</f>
        <v>Pleuronectidae</v>
      </c>
      <c r="H228">
        <f>VLOOKUP(F228,Codes!$E$4:$F$91,2,FALSE)</f>
        <v>37</v>
      </c>
      <c r="I228">
        <f>VLOOKUP(F228,Codes!$I$4:$J$91,2,FALSE)</f>
        <v>3.3</v>
      </c>
      <c r="L228" t="s">
        <v>25</v>
      </c>
      <c r="M228">
        <v>101.52</v>
      </c>
      <c r="N228">
        <v>166902.56219483842</v>
      </c>
      <c r="O228">
        <v>1</v>
      </c>
      <c r="P228">
        <v>1</v>
      </c>
      <c r="Q228">
        <f t="shared" si="9"/>
        <v>1</v>
      </c>
      <c r="R228">
        <v>1</v>
      </c>
      <c r="S228">
        <v>1</v>
      </c>
      <c r="T228">
        <f t="shared" si="10"/>
        <v>2</v>
      </c>
      <c r="U228" t="s">
        <v>4</v>
      </c>
      <c r="V228" t="str">
        <f>VLOOKUP(U228,Codes!$M$4:$N$6,2,FALSE)</f>
        <v>Full</v>
      </c>
      <c r="W228" t="s">
        <v>5</v>
      </c>
      <c r="X228" t="str">
        <f>VLOOKUP(W228,Codes!$Q$4:$R$45,2,FALSE)</f>
        <v>Partial</v>
      </c>
      <c r="Y228" t="str">
        <f t="shared" si="11"/>
        <v>Bottom trawl</v>
      </c>
      <c r="Z228" t="str">
        <f>VLOOKUP(A228,Codes!$AA$4:$AB$234,2,FALSE)</f>
        <v>Bottom trawl</v>
      </c>
      <c r="AA228" t="str">
        <f>VLOOKUP(A228,Codes!$U$4:$V$234,2,FALSE)</f>
        <v>None</v>
      </c>
    </row>
    <row r="229" spans="1:27" ht="15.75" customHeight="1" x14ac:dyDescent="0.2">
      <c r="A229" t="s">
        <v>431</v>
      </c>
      <c r="B229" t="str">
        <f>VLOOKUP(A229,Codes!$AJ$4:$AK$234,2,FALSE)</f>
        <v>Yellowtail Flounder - 5Z</v>
      </c>
      <c r="C229" t="str">
        <f>VLOOKUP(A229,Codes!$AF$4:$AG$234,2,FALSE)</f>
        <v>N/A</v>
      </c>
      <c r="D229" t="s">
        <v>6</v>
      </c>
      <c r="E229" t="s">
        <v>428</v>
      </c>
      <c r="F229" t="s">
        <v>429</v>
      </c>
      <c r="G229" t="str">
        <f>VLOOKUP(F229,Codes!$A$4:$B$91,2,FALSE)</f>
        <v>Pleuronectidae</v>
      </c>
      <c r="H229">
        <f>VLOOKUP(F229,Codes!$E$4:$F$91,2,FALSE)</f>
        <v>37</v>
      </c>
      <c r="I229">
        <f>VLOOKUP(F229,Codes!$I$4:$J$91,2,FALSE)</f>
        <v>3.3</v>
      </c>
      <c r="L229" t="s">
        <v>11</v>
      </c>
      <c r="M229">
        <v>1</v>
      </c>
      <c r="N229">
        <v>1644.0362706347362</v>
      </c>
      <c r="O229">
        <v>0</v>
      </c>
      <c r="P229">
        <v>1</v>
      </c>
      <c r="Q229">
        <f t="shared" si="9"/>
        <v>1</v>
      </c>
      <c r="R229">
        <v>0</v>
      </c>
      <c r="S229">
        <v>0</v>
      </c>
      <c r="T229">
        <f t="shared" si="10"/>
        <v>0</v>
      </c>
      <c r="U229" t="s">
        <v>4</v>
      </c>
      <c r="V229" t="str">
        <f>VLOOKUP(U229,Codes!$M$4:$N$6,2,FALSE)</f>
        <v>Full</v>
      </c>
      <c r="W229" t="s">
        <v>26</v>
      </c>
      <c r="X229" t="str">
        <f>VLOOKUP(W229,Codes!$Q$4:$R$45,2,FALSE)</f>
        <v>Partial</v>
      </c>
      <c r="Y229" t="str">
        <f t="shared" si="11"/>
        <v>Bycatch</v>
      </c>
      <c r="Z229" t="str">
        <f>VLOOKUP(A229,Codes!$AA$4:$AB$234,2,FALSE)</f>
        <v>Bycatch</v>
      </c>
      <c r="AA229" t="str">
        <f>VLOOKUP(A229,Codes!$U$4:$V$234,2,FALSE)</f>
        <v>None</v>
      </c>
    </row>
    <row r="230" spans="1:27" ht="15.75" customHeight="1" x14ac:dyDescent="0.2">
      <c r="A230" t="s">
        <v>433</v>
      </c>
      <c r="B230" t="str">
        <f>VLOOKUP(A230,Codes!$AJ$4:$AK$234,2,FALSE)</f>
        <v>Yellowmouth Rockfish</v>
      </c>
      <c r="C230" t="str">
        <f>VLOOKUP(A230,Codes!$AF$4:$AG$234,2,FALSE)</f>
        <v>N/A</v>
      </c>
      <c r="D230" t="s">
        <v>12</v>
      </c>
      <c r="E230" t="s">
        <v>434</v>
      </c>
      <c r="F230" t="s">
        <v>435</v>
      </c>
      <c r="G230" t="str">
        <f>VLOOKUP(F230,Codes!$A$4:$B$91,2,FALSE)</f>
        <v>Scorpaeniformes</v>
      </c>
      <c r="H230">
        <f>VLOOKUP(F230,Codes!$E$4:$F$91,2,FALSE)</f>
        <v>63</v>
      </c>
      <c r="I230">
        <f>VLOOKUP(F230,Codes!$I$4:$J$91,2,FALSE)</f>
        <v>3.9</v>
      </c>
      <c r="L230" t="s">
        <v>17</v>
      </c>
      <c r="M230">
        <v>1442</v>
      </c>
      <c r="N230">
        <v>1828243.3855638325</v>
      </c>
      <c r="O230">
        <v>1</v>
      </c>
      <c r="P230">
        <v>1</v>
      </c>
      <c r="Q230">
        <f t="shared" si="9"/>
        <v>1</v>
      </c>
      <c r="R230">
        <v>1</v>
      </c>
      <c r="S230">
        <v>1</v>
      </c>
      <c r="T230">
        <f t="shared" si="10"/>
        <v>2</v>
      </c>
      <c r="U230" t="s">
        <v>4</v>
      </c>
      <c r="V230" t="str">
        <f>VLOOKUP(U230,Codes!$M$4:$N$6,2,FALSE)</f>
        <v>Full</v>
      </c>
      <c r="W230" t="s">
        <v>80</v>
      </c>
      <c r="X230" t="str">
        <f>VLOOKUP(W230,Codes!$Q$4:$R$45,2,FALSE)</f>
        <v>Full</v>
      </c>
      <c r="Y230" t="str">
        <f t="shared" si="11"/>
        <v>Bottom trawl</v>
      </c>
      <c r="Z230" t="str">
        <f>VLOOKUP(A230,Codes!$AA$4:$AB$234,2,FALSE)</f>
        <v>Bottom trawl</v>
      </c>
      <c r="AA230" t="str">
        <f>VLOOKUP(A230,Codes!$U$4:$V$234,2,FALSE)</f>
        <v>None</v>
      </c>
    </row>
  </sheetData>
  <sortState xmlns:xlrd2="http://schemas.microsoft.com/office/spreadsheetml/2017/richdata2" ref="A2:AA233">
    <sortCondition ref="A1:A233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7BE6B-E744-2640-B363-8CC535796ACD}">
  <dimension ref="A1:AB228"/>
  <sheetViews>
    <sheetView zoomScaleNormal="100" workbookViewId="0">
      <selection activeCell="A27" sqref="A27:XFD27"/>
    </sheetView>
  </sheetViews>
  <sheetFormatPr baseColWidth="10" defaultColWidth="13.1640625" defaultRowHeight="16" x14ac:dyDescent="0.2"/>
  <cols>
    <col min="1" max="1" width="20.1640625" customWidth="1"/>
    <col min="2" max="2" width="21.5" customWidth="1"/>
    <col min="3" max="3" width="20" customWidth="1"/>
    <col min="4" max="4" width="10.83203125" customWidth="1"/>
    <col min="5" max="5" width="17.5" customWidth="1"/>
    <col min="6" max="6" width="18" customWidth="1"/>
    <col min="7" max="9" width="15.6640625" customWidth="1"/>
    <col min="10" max="11" width="18" customWidth="1"/>
    <col min="12" max="12" width="14.5" customWidth="1"/>
    <col min="13" max="13" width="20.5" customWidth="1"/>
    <col min="14" max="15" width="25.1640625" customWidth="1"/>
    <col min="17" max="17" width="15.6640625" customWidth="1"/>
    <col min="18" max="18" width="20.5" customWidth="1"/>
    <col min="19" max="19" width="9.83203125" customWidth="1"/>
    <col min="20" max="20" width="7.1640625" customWidth="1"/>
    <col min="21" max="21" width="17.1640625" customWidth="1"/>
    <col min="22" max="23" width="17.6640625" customWidth="1"/>
    <col min="24" max="24" width="22" customWidth="1"/>
  </cols>
  <sheetData>
    <row r="1" spans="1:28" s="2" customFormat="1" ht="18" customHeight="1" x14ac:dyDescent="0.2">
      <c r="A1" s="2" t="s">
        <v>441</v>
      </c>
      <c r="B1" s="2" t="s">
        <v>654</v>
      </c>
      <c r="C1" s="2" t="s">
        <v>781</v>
      </c>
      <c r="D1" s="2" t="s">
        <v>440</v>
      </c>
      <c r="E1" s="2" t="s">
        <v>436</v>
      </c>
      <c r="F1" s="2" t="s">
        <v>437</v>
      </c>
      <c r="G1" s="2" t="s">
        <v>438</v>
      </c>
      <c r="H1" s="2" t="s">
        <v>461</v>
      </c>
      <c r="I1" s="2" t="s">
        <v>446</v>
      </c>
      <c r="J1" s="2" t="s">
        <v>462</v>
      </c>
      <c r="K1" s="2" t="s">
        <v>780</v>
      </c>
      <c r="L1" s="2" t="s">
        <v>439</v>
      </c>
      <c r="M1" s="2" t="s">
        <v>448</v>
      </c>
      <c r="N1" s="2" t="s">
        <v>450</v>
      </c>
      <c r="O1" s="2" t="s">
        <v>449</v>
      </c>
      <c r="P1" s="2" t="s">
        <v>478</v>
      </c>
      <c r="Q1" s="2" t="s">
        <v>479</v>
      </c>
      <c r="R1" s="2" t="s">
        <v>452</v>
      </c>
      <c r="S1" s="2" t="s">
        <v>480</v>
      </c>
      <c r="T1" s="2" t="s">
        <v>481</v>
      </c>
      <c r="U1" s="2" t="s">
        <v>451</v>
      </c>
      <c r="V1" s="2" t="s">
        <v>459</v>
      </c>
      <c r="W1" s="2" t="s">
        <v>456</v>
      </c>
      <c r="X1" s="2" t="s">
        <v>460</v>
      </c>
      <c r="Y1" s="2" t="s">
        <v>455</v>
      </c>
      <c r="Z1" s="2" t="s">
        <v>962</v>
      </c>
      <c r="AA1" s="2" t="s">
        <v>464</v>
      </c>
      <c r="AB1" s="2" t="s">
        <v>463</v>
      </c>
    </row>
    <row r="2" spans="1:28" ht="18" customHeight="1" x14ac:dyDescent="0.2">
      <c r="A2" t="s">
        <v>0</v>
      </c>
      <c r="B2" t="str">
        <f>VLOOKUP(A2,Codes!$AJ$4:$AK$230,2,FALSE)</f>
        <v>N/A</v>
      </c>
      <c r="C2" t="str">
        <f>VLOOKUP(A2,Codes!$AF$4:$AG$230,2,FALSE)</f>
        <v>ACADRED2J3K</v>
      </c>
      <c r="D2" t="s">
        <v>6</v>
      </c>
      <c r="E2" t="s">
        <v>1</v>
      </c>
      <c r="F2" t="s">
        <v>2</v>
      </c>
      <c r="G2" t="str">
        <f>VLOOKUP(F2,Codes!$A$4:$B$91,2,FALSE)</f>
        <v>Scorpaeniformes</v>
      </c>
      <c r="H2">
        <f>VLOOKUP(F2,Codes!$E$4:$F$91,2,FALSE)</f>
        <v>44</v>
      </c>
      <c r="I2">
        <f>VLOOKUP(F2,Codes!$I$4:$J$91,2,FALSE)</f>
        <v>3.2</v>
      </c>
      <c r="L2" t="s">
        <v>454</v>
      </c>
      <c r="M2">
        <v>0</v>
      </c>
      <c r="N2">
        <v>0</v>
      </c>
      <c r="O2">
        <v>0</v>
      </c>
      <c r="P2">
        <v>0</v>
      </c>
      <c r="Q2">
        <v>1</v>
      </c>
      <c r="R2">
        <f t="shared" ref="R2:R65" si="0">IF(OR(P2=1,Q2=1),1,0)</f>
        <v>1</v>
      </c>
      <c r="S2">
        <v>0</v>
      </c>
      <c r="T2">
        <v>0</v>
      </c>
      <c r="U2">
        <f t="shared" ref="U2:U65" si="1">SUM(S2:T2)</f>
        <v>0</v>
      </c>
      <c r="V2" t="s">
        <v>4</v>
      </c>
      <c r="W2" t="str">
        <f>VLOOKUP(V2,Codes!$M$4:$N$6,2,FALSE)</f>
        <v>Full</v>
      </c>
      <c r="X2" t="s">
        <v>5</v>
      </c>
      <c r="Y2" t="str">
        <f>VLOOKUP(X2,Codes!$Q$4:$R$29,2,FALSE)</f>
        <v>Partial</v>
      </c>
      <c r="Z2" t="str">
        <f>IF(M2=0,"No catch",AA2)</f>
        <v>No catch</v>
      </c>
      <c r="AA2" t="str">
        <f>VLOOKUP(A2,Codes!$AA$4:$AB$230,2,FALSE)</f>
        <v>Bycatch</v>
      </c>
      <c r="AB2" t="str">
        <f>VLOOKUP(A2,Codes!$U$4:$V$230,2,FALSE)</f>
        <v>None</v>
      </c>
    </row>
    <row r="3" spans="1:28" ht="18" customHeight="1" x14ac:dyDescent="0.2">
      <c r="A3" t="s">
        <v>7</v>
      </c>
      <c r="B3" t="str">
        <f>VLOOKUP(A3,Codes!$AJ$4:$AK$230,2,FALSE)</f>
        <v>Redfish (Sebastes fasciatus) Unit 1 + 2</v>
      </c>
      <c r="C3" t="str">
        <f>VLOOKUP(A3,Codes!$AF$4:$AG$230,2,FALSE)</f>
        <v>ACADRED3LNO-UT12</v>
      </c>
      <c r="D3" t="s">
        <v>8</v>
      </c>
      <c r="E3" t="s">
        <v>1</v>
      </c>
      <c r="F3" t="s">
        <v>2</v>
      </c>
      <c r="G3" t="str">
        <f>VLOOKUP(F3,Codes!$A$4:$B$91,2,FALSE)</f>
        <v>Scorpaeniformes</v>
      </c>
      <c r="H3">
        <f>VLOOKUP(F3,Codes!$E$4:$F$91,2,FALSE)</f>
        <v>44</v>
      </c>
      <c r="I3">
        <f>VLOOKUP(F3,Codes!$I$4:$J$91,2,FALSE)</f>
        <v>3.2</v>
      </c>
      <c r="L3" t="s">
        <v>453</v>
      </c>
      <c r="M3">
        <v>592</v>
      </c>
      <c r="N3">
        <v>866146.68220486259</v>
      </c>
      <c r="O3">
        <f t="shared" ref="O3:O9" si="2">N3/M3</f>
        <v>1463.0856118325382</v>
      </c>
      <c r="P3">
        <v>0</v>
      </c>
      <c r="Q3">
        <v>0</v>
      </c>
      <c r="R3">
        <f t="shared" si="0"/>
        <v>0</v>
      </c>
      <c r="S3">
        <v>1</v>
      </c>
      <c r="T3">
        <v>1</v>
      </c>
      <c r="U3">
        <f t="shared" si="1"/>
        <v>2</v>
      </c>
      <c r="V3" t="s">
        <v>4</v>
      </c>
      <c r="W3" t="str">
        <f>VLOOKUP(V3,Codes!$M$4:$N$6,2,FALSE)</f>
        <v>Full</v>
      </c>
      <c r="X3" t="s">
        <v>9</v>
      </c>
      <c r="Y3" t="str">
        <f>VLOOKUP(X3,Codes!$Q$4:$R$29,2,FALSE)</f>
        <v>Partial</v>
      </c>
      <c r="Z3" t="str">
        <f t="shared" ref="Z3:Z66" si="3">IF(M3=0,"No catch",AA3)</f>
        <v>Bottom trawl</v>
      </c>
      <c r="AA3" t="str">
        <f>VLOOKUP(A3,Codes!$AA$4:$AB$230,2,FALSE)</f>
        <v>Bottom trawl</v>
      </c>
      <c r="AB3" t="str">
        <f>VLOOKUP(A3,Codes!$U$4:$V$230,2,FALSE)</f>
        <v>None</v>
      </c>
    </row>
    <row r="4" spans="1:28" ht="18" customHeight="1" x14ac:dyDescent="0.2">
      <c r="A4" t="s">
        <v>10</v>
      </c>
      <c r="B4" t="str">
        <f>VLOOKUP(A4,Codes!$AJ$4:$AK$230,2,FALSE)</f>
        <v>Redfish - Unit 3</v>
      </c>
      <c r="C4" t="str">
        <f>VLOOKUP(A4,Codes!$AF$4:$AG$230,2,FALSE)</f>
        <v>ACADREDUT3</v>
      </c>
      <c r="D4" t="s">
        <v>12</v>
      </c>
      <c r="E4" t="s">
        <v>1</v>
      </c>
      <c r="F4" t="s">
        <v>2</v>
      </c>
      <c r="G4" t="str">
        <f>VLOOKUP(F4,Codes!$A$4:$B$91,2,FALSE)</f>
        <v>Scorpaeniformes</v>
      </c>
      <c r="H4">
        <f>VLOOKUP(F4,Codes!$E$4:$F$91,2,FALSE)</f>
        <v>44</v>
      </c>
      <c r="I4">
        <f>VLOOKUP(F4,Codes!$I$4:$J$91,2,FALSE)</f>
        <v>3.2</v>
      </c>
      <c r="L4" t="s">
        <v>11</v>
      </c>
      <c r="M4">
        <v>3587</v>
      </c>
      <c r="N4">
        <v>5248088.0896433145</v>
      </c>
      <c r="O4">
        <f t="shared" si="2"/>
        <v>1463.0856118325382</v>
      </c>
      <c r="P4">
        <v>1</v>
      </c>
      <c r="Q4">
        <v>1</v>
      </c>
      <c r="R4">
        <f t="shared" si="0"/>
        <v>1</v>
      </c>
      <c r="S4">
        <v>1</v>
      </c>
      <c r="T4">
        <v>1</v>
      </c>
      <c r="U4">
        <f t="shared" si="1"/>
        <v>2</v>
      </c>
      <c r="V4" t="s">
        <v>4</v>
      </c>
      <c r="W4" t="str">
        <f>VLOOKUP(V4,Codes!$M$4:$N$6,2,FALSE)</f>
        <v>Full</v>
      </c>
      <c r="X4" t="s">
        <v>13</v>
      </c>
      <c r="Y4" t="str">
        <f>VLOOKUP(X4,Codes!$Q$4:$R$29,2,FALSE)</f>
        <v>Partial</v>
      </c>
      <c r="Z4" t="str">
        <f t="shared" si="3"/>
        <v>Bottom trawl</v>
      </c>
      <c r="AA4" t="str">
        <f>VLOOKUP(A4,Codes!$AA$4:$AB$230,2,FALSE)</f>
        <v>Bottom trawl</v>
      </c>
      <c r="AB4" t="str">
        <f>VLOOKUP(A4,Codes!$U$4:$V$230,2,FALSE)</f>
        <v>None</v>
      </c>
    </row>
    <row r="5" spans="1:28" ht="18" customHeight="1" x14ac:dyDescent="0.2">
      <c r="A5" t="s">
        <v>14</v>
      </c>
      <c r="B5" t="str">
        <f>VLOOKUP(A5,Codes!$AJ$4:$AK$230,2,FALSE)</f>
        <v>Albacore Tuna - North Pacific</v>
      </c>
      <c r="C5" t="str">
        <f>VLOOKUP(A5,Codes!$AF$4:$AG$230,2,FALSE)</f>
        <v>ALBANPAC</v>
      </c>
      <c r="D5" t="s">
        <v>12</v>
      </c>
      <c r="E5" t="s">
        <v>15</v>
      </c>
      <c r="F5" t="s">
        <v>16</v>
      </c>
      <c r="G5" t="str">
        <f>VLOOKUP(F5,Codes!$A$4:$B$91,2,FALSE)</f>
        <v>Scombridae</v>
      </c>
      <c r="H5">
        <f>VLOOKUP(F5,Codes!$E$4:$F$91,2,FALSE)</f>
        <v>58</v>
      </c>
      <c r="I5">
        <f>VLOOKUP(F5,Codes!$I$4:$J$91,2,FALSE)</f>
        <v>4.3</v>
      </c>
      <c r="L5" t="s">
        <v>17</v>
      </c>
      <c r="M5">
        <v>2662</v>
      </c>
      <c r="N5">
        <v>14268320</v>
      </c>
      <c r="O5">
        <f t="shared" si="2"/>
        <v>5360</v>
      </c>
      <c r="P5">
        <v>1</v>
      </c>
      <c r="Q5">
        <v>0</v>
      </c>
      <c r="R5">
        <f t="shared" si="0"/>
        <v>1</v>
      </c>
      <c r="S5">
        <v>1</v>
      </c>
      <c r="T5">
        <v>0</v>
      </c>
      <c r="U5">
        <f t="shared" si="1"/>
        <v>1</v>
      </c>
      <c r="V5" t="s">
        <v>6</v>
      </c>
      <c r="W5" t="str">
        <f>VLOOKUP(V5,Codes!$M$4:$N$6,2,FALSE)</f>
        <v>Uncertain</v>
      </c>
      <c r="X5" t="s">
        <v>6</v>
      </c>
      <c r="Y5" t="str">
        <f>VLOOKUP(X5,Codes!$Q$4:$R$29,2,FALSE)</f>
        <v>Uncertain</v>
      </c>
      <c r="Z5" t="str">
        <f t="shared" si="3"/>
        <v>Troll</v>
      </c>
      <c r="AA5" t="str">
        <f>VLOOKUP(A5,Codes!$AA$4:$AB$230,2,FALSE)</f>
        <v>Troll</v>
      </c>
      <c r="AB5" t="str">
        <f>VLOOKUP(A5,Codes!$U$4:$V$230,2,FALSE)</f>
        <v>Certified</v>
      </c>
    </row>
    <row r="6" spans="1:28" ht="18" customHeight="1" x14ac:dyDescent="0.2">
      <c r="A6" t="s">
        <v>18</v>
      </c>
      <c r="B6" t="str">
        <f>VLOOKUP(A6,Codes!$AJ$4:$AK$230,2,FALSE)</f>
        <v>N/A</v>
      </c>
      <c r="C6" t="str">
        <f>VLOOKUP(A6,Codes!$AF$4:$AG$230,2,FALSE)</f>
        <v>AMPL23K</v>
      </c>
      <c r="D6" t="s">
        <v>3</v>
      </c>
      <c r="E6" t="s">
        <v>19</v>
      </c>
      <c r="F6" t="s">
        <v>20</v>
      </c>
      <c r="G6" t="str">
        <f>VLOOKUP(F6,Codes!$A$4:$B$91,2,FALSE)</f>
        <v>Pleuronectidae</v>
      </c>
      <c r="H6">
        <f>VLOOKUP(F6,Codes!$E$4:$F$91,2,FALSE)</f>
        <v>66</v>
      </c>
      <c r="I6">
        <f>VLOOKUP(F6,Codes!$I$4:$J$91,2,FALSE)</f>
        <v>4.0999999999999996</v>
      </c>
      <c r="L6" t="s">
        <v>454</v>
      </c>
      <c r="M6">
        <v>17</v>
      </c>
      <c r="N6">
        <v>25727.68408026802</v>
      </c>
      <c r="O6">
        <f t="shared" si="2"/>
        <v>1513.3931811922364</v>
      </c>
      <c r="P6">
        <v>0</v>
      </c>
      <c r="Q6">
        <v>1</v>
      </c>
      <c r="R6">
        <f t="shared" si="0"/>
        <v>1</v>
      </c>
      <c r="S6">
        <v>1</v>
      </c>
      <c r="T6">
        <v>0</v>
      </c>
      <c r="U6">
        <f t="shared" si="1"/>
        <v>1</v>
      </c>
      <c r="V6" t="s">
        <v>4</v>
      </c>
      <c r="W6" t="str">
        <f>VLOOKUP(V6,Codes!$M$4:$N$6,2,FALSE)</f>
        <v>Full</v>
      </c>
      <c r="X6" t="s">
        <v>5</v>
      </c>
      <c r="Y6" t="str">
        <f>VLOOKUP(X6,Codes!$Q$4:$R$29,2,FALSE)</f>
        <v>Partial</v>
      </c>
      <c r="Z6" t="str">
        <f t="shared" si="3"/>
        <v>Bycatch</v>
      </c>
      <c r="AA6" t="str">
        <f>VLOOKUP(A6,Codes!$AA$4:$AB$230,2,FALSE)</f>
        <v>Bycatch</v>
      </c>
      <c r="AB6" t="str">
        <f>VLOOKUP(A6,Codes!$U$4:$V$230,2,FALSE)</f>
        <v>None</v>
      </c>
    </row>
    <row r="7" spans="1:28" ht="18" customHeight="1" x14ac:dyDescent="0.2">
      <c r="A7" t="s">
        <v>21</v>
      </c>
      <c r="B7" t="str">
        <f>VLOOKUP(A7,Codes!$AJ$4:$AK$230,2,FALSE)</f>
        <v>N/A</v>
      </c>
      <c r="C7" t="str">
        <f>VLOOKUP(A7,Codes!$AF$4:$AG$230,2,FALSE)</f>
        <v>AMPL3LNO</v>
      </c>
      <c r="D7" t="s">
        <v>3</v>
      </c>
      <c r="E7" t="s">
        <v>19</v>
      </c>
      <c r="F7" t="s">
        <v>20</v>
      </c>
      <c r="G7" t="str">
        <f>VLOOKUP(F7,Codes!$A$4:$B$91,2,FALSE)</f>
        <v>Pleuronectidae</v>
      </c>
      <c r="H7">
        <f>VLOOKUP(F7,Codes!$E$4:$F$91,2,FALSE)</f>
        <v>66</v>
      </c>
      <c r="I7">
        <f>VLOOKUP(F7,Codes!$I$4:$J$91,2,FALSE)</f>
        <v>4.0999999999999996</v>
      </c>
      <c r="L7" t="s">
        <v>454</v>
      </c>
      <c r="M7">
        <v>1002</v>
      </c>
      <c r="N7">
        <v>1516419.9675546209</v>
      </c>
      <c r="O7">
        <f t="shared" si="2"/>
        <v>1513.3931811922364</v>
      </c>
      <c r="P7">
        <v>1</v>
      </c>
      <c r="Q7">
        <v>0</v>
      </c>
      <c r="R7">
        <f t="shared" si="0"/>
        <v>1</v>
      </c>
      <c r="S7">
        <v>1</v>
      </c>
      <c r="T7">
        <v>1</v>
      </c>
      <c r="U7">
        <f t="shared" si="1"/>
        <v>2</v>
      </c>
      <c r="V7" t="s">
        <v>5</v>
      </c>
      <c r="W7" t="str">
        <f>VLOOKUP(V7,Codes!$M$4:$N$6,2,FALSE)</f>
        <v>Partial</v>
      </c>
      <c r="X7" t="s">
        <v>5</v>
      </c>
      <c r="Y7" t="str">
        <f>VLOOKUP(X7,Codes!$Q$4:$R$29,2,FALSE)</f>
        <v>Partial</v>
      </c>
      <c r="Z7" t="str">
        <f t="shared" si="3"/>
        <v>Bycatch</v>
      </c>
      <c r="AA7" t="str">
        <f>VLOOKUP(A7,Codes!$AA$4:$AB$230,2,FALSE)</f>
        <v>Bycatch</v>
      </c>
      <c r="AB7" t="str">
        <f>VLOOKUP(A7,Codes!$U$4:$V$230,2,FALSE)</f>
        <v>None</v>
      </c>
    </row>
    <row r="8" spans="1:28" ht="18" customHeight="1" x14ac:dyDescent="0.2">
      <c r="A8" t="s">
        <v>22</v>
      </c>
      <c r="B8" t="str">
        <f>VLOOKUP(A8,Codes!$AJ$4:$AK$230,2,FALSE)</f>
        <v>N/A</v>
      </c>
      <c r="C8" t="str">
        <f>VLOOKUP(A8,Codes!$AF$4:$AG$230,2,FALSE)</f>
        <v>AMPL3Ps</v>
      </c>
      <c r="D8" t="s">
        <v>3</v>
      </c>
      <c r="E8" t="s">
        <v>19</v>
      </c>
      <c r="F8" t="s">
        <v>20</v>
      </c>
      <c r="G8" t="str">
        <f>VLOOKUP(F8,Codes!$A$4:$B$91,2,FALSE)</f>
        <v>Pleuronectidae</v>
      </c>
      <c r="H8">
        <f>VLOOKUP(F8,Codes!$E$4:$F$91,2,FALSE)</f>
        <v>66</v>
      </c>
      <c r="I8">
        <f>VLOOKUP(F8,Codes!$I$4:$J$91,2,FALSE)</f>
        <v>4.0999999999999996</v>
      </c>
      <c r="L8" t="s">
        <v>454</v>
      </c>
      <c r="M8">
        <v>97</v>
      </c>
      <c r="N8">
        <v>146799.13857564694</v>
      </c>
      <c r="O8">
        <f t="shared" si="2"/>
        <v>1513.3931811922364</v>
      </c>
      <c r="P8">
        <v>1</v>
      </c>
      <c r="Q8">
        <v>0</v>
      </c>
      <c r="R8">
        <f t="shared" si="0"/>
        <v>1</v>
      </c>
      <c r="S8">
        <v>1</v>
      </c>
      <c r="T8">
        <v>1</v>
      </c>
      <c r="U8">
        <f t="shared" si="1"/>
        <v>2</v>
      </c>
      <c r="V8" t="s">
        <v>4</v>
      </c>
      <c r="W8" t="str">
        <f>VLOOKUP(V8,Codes!$M$4:$N$6,2,FALSE)</f>
        <v>Full</v>
      </c>
      <c r="X8" t="s">
        <v>5</v>
      </c>
      <c r="Y8" t="str">
        <f>VLOOKUP(X8,Codes!$Q$4:$R$29,2,FALSE)</f>
        <v>Partial</v>
      </c>
      <c r="Z8" t="str">
        <f t="shared" si="3"/>
        <v>Bycatch</v>
      </c>
      <c r="AA8" t="str">
        <f>VLOOKUP(A8,Codes!$AA$4:$AB$230,2,FALSE)</f>
        <v>Bycatch</v>
      </c>
      <c r="AB8" t="str">
        <f>VLOOKUP(A8,Codes!$U$4:$V$230,2,FALSE)</f>
        <v>None</v>
      </c>
    </row>
    <row r="9" spans="1:28" ht="18" customHeight="1" x14ac:dyDescent="0.2">
      <c r="A9" t="s">
        <v>24</v>
      </c>
      <c r="B9" t="str">
        <f>VLOOKUP(A9,Codes!$AJ$4:$AK$230,2,FALSE)</f>
        <v>American Plaice - Southern Gulf of St. Lawrence (4T)</v>
      </c>
      <c r="C9" t="str">
        <f>VLOOKUP(A9,Codes!$AF$4:$AG$230,2,FALSE)</f>
        <v>AMPL4T</v>
      </c>
      <c r="D9" t="s">
        <v>3</v>
      </c>
      <c r="E9" t="s">
        <v>19</v>
      </c>
      <c r="F9" t="s">
        <v>20</v>
      </c>
      <c r="G9" t="str">
        <f>VLOOKUP(F9,Codes!$A$4:$B$91,2,FALSE)</f>
        <v>Pleuronectidae</v>
      </c>
      <c r="H9">
        <f>VLOOKUP(F9,Codes!$E$4:$F$91,2,FALSE)</f>
        <v>66</v>
      </c>
      <c r="I9">
        <f>VLOOKUP(F9,Codes!$I$4:$J$91,2,FALSE)</f>
        <v>4.0999999999999996</v>
      </c>
      <c r="L9" t="s">
        <v>25</v>
      </c>
      <c r="M9">
        <v>40</v>
      </c>
      <c r="N9">
        <v>60535.727247689458</v>
      </c>
      <c r="O9">
        <f t="shared" si="2"/>
        <v>1513.3931811922364</v>
      </c>
      <c r="P9">
        <v>1</v>
      </c>
      <c r="Q9">
        <v>0</v>
      </c>
      <c r="R9">
        <f t="shared" si="0"/>
        <v>1</v>
      </c>
      <c r="S9">
        <v>1</v>
      </c>
      <c r="T9">
        <v>0</v>
      </c>
      <c r="U9">
        <f t="shared" si="1"/>
        <v>1</v>
      </c>
      <c r="V9" t="s">
        <v>4</v>
      </c>
      <c r="W9" t="str">
        <f>VLOOKUP(V9,Codes!$M$4:$N$6,2,FALSE)</f>
        <v>Full</v>
      </c>
      <c r="X9" t="s">
        <v>26</v>
      </c>
      <c r="Y9" t="str">
        <f>VLOOKUP(X9,Codes!$Q$4:$R$29,2,FALSE)</f>
        <v>Partial</v>
      </c>
      <c r="Z9" t="str">
        <f t="shared" si="3"/>
        <v>Bycatch</v>
      </c>
      <c r="AA9" t="str">
        <f>VLOOKUP(A9,Codes!$AA$4:$AB$230,2,FALSE)</f>
        <v>Bycatch</v>
      </c>
      <c r="AB9" t="str">
        <f>VLOOKUP(A9,Codes!$U$4:$V$230,2,FALSE)</f>
        <v>None</v>
      </c>
    </row>
    <row r="10" spans="1:28" ht="18" customHeight="1" x14ac:dyDescent="0.2">
      <c r="A10" t="s">
        <v>27</v>
      </c>
      <c r="B10" t="str">
        <f>VLOOKUP(A10,Codes!$AJ$4:$AK$230,2,FALSE)</f>
        <v>N/A</v>
      </c>
      <c r="C10" t="str">
        <f>VLOOKUP(A10,Codes!$AF$4:$AG$230,2,FALSE)</f>
        <v>AMPL4VWX</v>
      </c>
      <c r="D10" t="s">
        <v>8</v>
      </c>
      <c r="E10" t="s">
        <v>19</v>
      </c>
      <c r="F10" t="s">
        <v>20</v>
      </c>
      <c r="G10" t="str">
        <f>VLOOKUP(F10,Codes!$A$4:$B$91,2,FALSE)</f>
        <v>Pleuronectidae</v>
      </c>
      <c r="H10">
        <f>VLOOKUP(F10,Codes!$E$4:$F$91,2,FALSE)</f>
        <v>66</v>
      </c>
      <c r="I10">
        <f>VLOOKUP(F10,Codes!$I$4:$J$91,2,FALSE)</f>
        <v>4.0999999999999996</v>
      </c>
      <c r="L10" t="s">
        <v>11</v>
      </c>
      <c r="M10">
        <v>0</v>
      </c>
      <c r="N10">
        <v>0</v>
      </c>
      <c r="O10">
        <v>0</v>
      </c>
      <c r="P10">
        <v>0</v>
      </c>
      <c r="Q10">
        <v>1</v>
      </c>
      <c r="R10">
        <f t="shared" si="0"/>
        <v>1</v>
      </c>
      <c r="S10">
        <v>1</v>
      </c>
      <c r="T10">
        <v>1</v>
      </c>
      <c r="U10">
        <f t="shared" si="1"/>
        <v>2</v>
      </c>
      <c r="V10" t="s">
        <v>4</v>
      </c>
      <c r="W10" t="str">
        <f>VLOOKUP(V10,Codes!$M$4:$N$6,2,FALSE)</f>
        <v>Full</v>
      </c>
      <c r="X10" t="s">
        <v>5</v>
      </c>
      <c r="Y10" t="str">
        <f>VLOOKUP(X10,Codes!$Q$4:$R$29,2,FALSE)</f>
        <v>Partial</v>
      </c>
      <c r="Z10" t="str">
        <f t="shared" si="3"/>
        <v>No catch</v>
      </c>
      <c r="AA10" t="str">
        <f>VLOOKUP(A10,Codes!$AA$4:$AB$230,2,FALSE)</f>
        <v>Bottom trawl</v>
      </c>
      <c r="AB10" t="str">
        <f>VLOOKUP(A10,Codes!$U$4:$V$230,2,FALSE)</f>
        <v>None</v>
      </c>
    </row>
    <row r="11" spans="1:28" ht="18" customHeight="1" x14ac:dyDescent="0.2">
      <c r="A11" t="s">
        <v>28</v>
      </c>
      <c r="B11" t="str">
        <f>VLOOKUP(A11,Codes!$AJ$4:$AK$230,2,FALSE)</f>
        <v>N/A</v>
      </c>
      <c r="C11" t="str">
        <f>VLOOKUP(A11,Codes!$AF$4:$AG$230,2,FALSE)</f>
        <v>N/A</v>
      </c>
      <c r="D11" t="s">
        <v>6</v>
      </c>
      <c r="E11" t="s">
        <v>29</v>
      </c>
      <c r="F11" t="s">
        <v>30</v>
      </c>
      <c r="G11" t="str">
        <f>VLOOKUP(F11,Codes!$A$4:$B$91,2,FALSE)</f>
        <v>Gadiformes</v>
      </c>
      <c r="H11">
        <f>VLOOKUP(F11,Codes!$E$4:$F$91,2,FALSE)</f>
        <v>46</v>
      </c>
      <c r="I11">
        <f>VLOOKUP(F11,Codes!$I$4:$J$91,2,FALSE)</f>
        <v>3.1</v>
      </c>
      <c r="L11" t="s">
        <v>31</v>
      </c>
      <c r="M11">
        <v>124.5</v>
      </c>
      <c r="N11">
        <v>255198.72043544351</v>
      </c>
      <c r="O11">
        <f>N11/M11</f>
        <v>2049.7889191601889</v>
      </c>
      <c r="P11">
        <v>0</v>
      </c>
      <c r="Q11">
        <v>0</v>
      </c>
      <c r="R11">
        <f t="shared" si="0"/>
        <v>0</v>
      </c>
      <c r="S11">
        <v>0</v>
      </c>
      <c r="T11">
        <v>0</v>
      </c>
      <c r="U11">
        <f t="shared" si="1"/>
        <v>0</v>
      </c>
      <c r="V11" t="s">
        <v>6</v>
      </c>
      <c r="W11" t="str">
        <f>VLOOKUP(V11,Codes!$M$4:$N$6,2,FALSE)</f>
        <v>Uncertain</v>
      </c>
      <c r="X11" t="s">
        <v>6</v>
      </c>
      <c r="Y11" t="str">
        <f>VLOOKUP(X11,Codes!$Q$4:$R$29,2,FALSE)</f>
        <v>Uncertain</v>
      </c>
      <c r="Z11" t="str">
        <f t="shared" si="3"/>
        <v>Bycatch</v>
      </c>
      <c r="AA11" t="str">
        <f>VLOOKUP(A11,Codes!$AA$4:$AB$230,2,FALSE)</f>
        <v>Bycatch</v>
      </c>
      <c r="AB11" t="str">
        <f>VLOOKUP(A11,Codes!$U$4:$V$230,2,FALSE)</f>
        <v>None</v>
      </c>
    </row>
    <row r="12" spans="1:28" ht="18" customHeight="1" x14ac:dyDescent="0.2">
      <c r="A12" t="s">
        <v>32</v>
      </c>
      <c r="B12" t="str">
        <f>VLOOKUP(A12,Codes!$AJ$4:$AK$230,2,FALSE)</f>
        <v>Surf Clam - Banquereau</v>
      </c>
      <c r="C12" t="str">
        <f>VLOOKUP(A12,Codes!$AF$4:$AG$230,2,FALSE)</f>
        <v>ARCSURFBANQ</v>
      </c>
      <c r="D12" t="s">
        <v>12</v>
      </c>
      <c r="E12" t="s">
        <v>33</v>
      </c>
      <c r="F12" t="s">
        <v>34</v>
      </c>
      <c r="G12" t="str">
        <f>VLOOKUP(F12,Codes!$A$4:$B$91,2,FALSE)</f>
        <v>Molluscs</v>
      </c>
      <c r="H12">
        <f>VLOOKUP(F12,Codes!$E$4:$F$91,2,FALSE)</f>
        <v>10</v>
      </c>
      <c r="I12">
        <f>VLOOKUP(F12,Codes!$I$4:$J$91,2,FALSE)</f>
        <v>2</v>
      </c>
      <c r="L12" t="s">
        <v>11</v>
      </c>
      <c r="M12">
        <v>17553</v>
      </c>
      <c r="N12">
        <v>34665773.302520715</v>
      </c>
      <c r="O12">
        <f>N12/M12</f>
        <v>1974.9201448482149</v>
      </c>
      <c r="P12">
        <v>1</v>
      </c>
      <c r="Q12">
        <v>0</v>
      </c>
      <c r="R12">
        <f t="shared" si="0"/>
        <v>1</v>
      </c>
      <c r="S12">
        <v>1</v>
      </c>
      <c r="T12">
        <v>1</v>
      </c>
      <c r="U12">
        <f t="shared" si="1"/>
        <v>2</v>
      </c>
      <c r="V12" t="s">
        <v>4</v>
      </c>
      <c r="W12" t="str">
        <f>VLOOKUP(V12,Codes!$M$4:$N$6,2,FALSE)</f>
        <v>Full</v>
      </c>
      <c r="X12" t="s">
        <v>35</v>
      </c>
      <c r="Y12" t="str">
        <f>VLOOKUP(X12,Codes!$Q$4:$R$29,2,FALSE)</f>
        <v>Partial</v>
      </c>
      <c r="Z12" t="str">
        <f t="shared" si="3"/>
        <v>Dredge</v>
      </c>
      <c r="AA12" t="str">
        <f>VLOOKUP(A12,Codes!$AA$4:$AB$230,2,FALSE)</f>
        <v>Dredge</v>
      </c>
      <c r="AB12" t="str">
        <f>VLOOKUP(A12,Codes!$U$4:$V$230,2,FALSE)</f>
        <v>Certified</v>
      </c>
    </row>
    <row r="13" spans="1:28" ht="18" customHeight="1" x14ac:dyDescent="0.2">
      <c r="A13" t="s">
        <v>36</v>
      </c>
      <c r="B13" t="str">
        <f>VLOOKUP(A13,Codes!$AJ$4:$AK$230,2,FALSE)</f>
        <v>Surf Clam - Grand Bank</v>
      </c>
      <c r="C13" t="str">
        <f>VLOOKUP(A13,Codes!$AF$4:$AG$230,2,FALSE)</f>
        <v>ARCSURFGB</v>
      </c>
      <c r="D13" t="s">
        <v>12</v>
      </c>
      <c r="E13" t="s">
        <v>33</v>
      </c>
      <c r="F13" t="s">
        <v>34</v>
      </c>
      <c r="G13" t="str">
        <f>VLOOKUP(F13,Codes!$A$4:$B$91,2,FALSE)</f>
        <v>Molluscs</v>
      </c>
      <c r="H13">
        <f>VLOOKUP(F13,Codes!$E$4:$F$91,2,FALSE)</f>
        <v>10</v>
      </c>
      <c r="I13">
        <f>VLOOKUP(F13,Codes!$I$4:$J$91,2,FALSE)</f>
        <v>2</v>
      </c>
      <c r="L13" t="s">
        <v>11</v>
      </c>
      <c r="M13">
        <v>14100</v>
      </c>
      <c r="N13">
        <v>27846374.042359829</v>
      </c>
      <c r="O13">
        <f>N13/M13</f>
        <v>1974.9201448482149</v>
      </c>
      <c r="P13">
        <v>0</v>
      </c>
      <c r="Q13">
        <v>0</v>
      </c>
      <c r="R13">
        <f t="shared" si="0"/>
        <v>0</v>
      </c>
      <c r="S13">
        <v>1</v>
      </c>
      <c r="T13">
        <v>1</v>
      </c>
      <c r="U13">
        <f t="shared" si="1"/>
        <v>2</v>
      </c>
      <c r="V13" t="s">
        <v>4</v>
      </c>
      <c r="W13" t="str">
        <f>VLOOKUP(V13,Codes!$M$4:$N$6,2,FALSE)</f>
        <v>Full</v>
      </c>
      <c r="X13" t="s">
        <v>35</v>
      </c>
      <c r="Y13" t="str">
        <f>VLOOKUP(X13,Codes!$Q$4:$R$29,2,FALSE)</f>
        <v>Partial</v>
      </c>
      <c r="Z13" t="str">
        <f t="shared" si="3"/>
        <v>Dredge</v>
      </c>
      <c r="AA13" t="str">
        <f>VLOOKUP(A13,Codes!$AA$4:$AB$230,2,FALSE)</f>
        <v>Dredge</v>
      </c>
      <c r="AB13" t="str">
        <f>VLOOKUP(A13,Codes!$U$4:$V$230,2,FALSE)</f>
        <v>Certified</v>
      </c>
    </row>
    <row r="14" spans="1:28" ht="18" customHeight="1" x14ac:dyDescent="0.2">
      <c r="A14" t="s">
        <v>37</v>
      </c>
      <c r="B14" t="str">
        <f>VLOOKUP(A14,Codes!$AJ$4:$AK$230,2,FALSE)</f>
        <v>N/A</v>
      </c>
      <c r="C14" t="str">
        <f>VLOOKUP(A14,Codes!$AF$4:$AG$230,2,FALSE)</f>
        <v>N/A</v>
      </c>
      <c r="D14" t="s">
        <v>6</v>
      </c>
      <c r="E14" t="s">
        <v>38</v>
      </c>
      <c r="F14" t="s">
        <v>39</v>
      </c>
      <c r="G14" t="str">
        <f>VLOOKUP(F14,Codes!$A$4:$B$91,2,FALSE)</f>
        <v>Pleuronectidae</v>
      </c>
      <c r="H14">
        <f>VLOOKUP(F14,Codes!$E$4:$F$91,2,FALSE)</f>
        <v>64</v>
      </c>
      <c r="I14">
        <f>VLOOKUP(F14,Codes!$I$4:$J$91,2,FALSE)</f>
        <v>4.2</v>
      </c>
      <c r="L14" t="s">
        <v>17</v>
      </c>
      <c r="M14">
        <v>11990.5</v>
      </c>
      <c r="N14">
        <v>18273780.064152304</v>
      </c>
      <c r="O14">
        <f>N14/M14</f>
        <v>1524.0215223845798</v>
      </c>
      <c r="P14">
        <v>1</v>
      </c>
      <c r="Q14">
        <v>1</v>
      </c>
      <c r="R14">
        <f t="shared" si="0"/>
        <v>1</v>
      </c>
      <c r="S14">
        <v>1</v>
      </c>
      <c r="T14">
        <v>1</v>
      </c>
      <c r="U14">
        <f t="shared" si="1"/>
        <v>2</v>
      </c>
      <c r="V14" t="s">
        <v>4</v>
      </c>
      <c r="W14" t="str">
        <f>VLOOKUP(V14,Codes!$M$4:$N$6,2,FALSE)</f>
        <v>Full</v>
      </c>
      <c r="X14" t="s">
        <v>4</v>
      </c>
      <c r="Y14" t="str">
        <f>VLOOKUP(X14,Codes!$Q$4:$R$29,2,FALSE)</f>
        <v>Full</v>
      </c>
      <c r="Z14" t="str">
        <f t="shared" si="3"/>
        <v>Bottom trawl</v>
      </c>
      <c r="AA14" t="str">
        <f>VLOOKUP(A14,Codes!$AA$4:$AB$230,2,FALSE)</f>
        <v>Bottom trawl</v>
      </c>
      <c r="AB14" t="str">
        <f>VLOOKUP(A14,Codes!$U$4:$V$230,2,FALSE)</f>
        <v>None</v>
      </c>
    </row>
    <row r="15" spans="1:28" ht="18" customHeight="1" x14ac:dyDescent="0.2">
      <c r="A15" t="s">
        <v>40</v>
      </c>
      <c r="B15" t="str">
        <f>VLOOKUP(A15,Codes!$AJ$4:$AK$230,2,FALSE)</f>
        <v>Bluefin Tuna - Western Atlantic</v>
      </c>
      <c r="C15" t="str">
        <f>VLOOKUP(A15,Codes!$AF$4:$AG$230,2,FALSE)</f>
        <v>ATBTUNAWATL</v>
      </c>
      <c r="D15" t="s">
        <v>6</v>
      </c>
      <c r="E15" t="s">
        <v>41</v>
      </c>
      <c r="F15" t="s">
        <v>42</v>
      </c>
      <c r="G15" t="str">
        <f>VLOOKUP(F15,Codes!$A$4:$B$91,2,FALSE)</f>
        <v>Scombridae</v>
      </c>
      <c r="H15">
        <f>VLOOKUP(F15,Codes!$E$4:$F$91,2,FALSE)</f>
        <v>82</v>
      </c>
      <c r="I15">
        <f>VLOOKUP(F15,Codes!$I$4:$J$91,2,FALSE)</f>
        <v>4.5</v>
      </c>
      <c r="L15" t="s">
        <v>453</v>
      </c>
      <c r="M15">
        <v>1912</v>
      </c>
      <c r="N15">
        <v>25700097.822210893</v>
      </c>
      <c r="O15">
        <f>N15/M15</f>
        <v>13441.473756386451</v>
      </c>
      <c r="P15">
        <v>1</v>
      </c>
      <c r="Q15">
        <v>0</v>
      </c>
      <c r="R15">
        <f t="shared" si="0"/>
        <v>1</v>
      </c>
      <c r="S15">
        <v>0</v>
      </c>
      <c r="T15">
        <v>0</v>
      </c>
      <c r="U15">
        <f t="shared" si="1"/>
        <v>0</v>
      </c>
      <c r="V15" t="s">
        <v>4</v>
      </c>
      <c r="W15" t="str">
        <f>VLOOKUP(V15,Codes!$M$4:$N$6,2,FALSE)</f>
        <v>Full</v>
      </c>
      <c r="X15" t="s">
        <v>43</v>
      </c>
      <c r="Y15" t="str">
        <f>VLOOKUP(X15,Codes!$Q$4:$R$29,2,FALSE)</f>
        <v>Partial</v>
      </c>
      <c r="Z15" t="str">
        <f t="shared" si="3"/>
        <v>Rod-and-reel</v>
      </c>
      <c r="AA15" t="str">
        <f>VLOOKUP(A15,Codes!$AA$4:$AB$230,2,FALSE)</f>
        <v>Rod-and-reel</v>
      </c>
      <c r="AB15" t="str">
        <f>VLOOKUP(A15,Codes!$U$4:$V$230,2,FALSE)</f>
        <v>None</v>
      </c>
    </row>
    <row r="16" spans="1:28" ht="18" customHeight="1" x14ac:dyDescent="0.2">
      <c r="A16" t="s">
        <v>44</v>
      </c>
      <c r="B16" t="str">
        <f>VLOOKUP(A16,Codes!$AJ$4:$AK$230,2,FALSE)</f>
        <v>N/A</v>
      </c>
      <c r="C16" t="str">
        <f>VLOOKUP(A16,Codes!$AF$4:$AG$230,2,FALSE)</f>
        <v>N/A</v>
      </c>
      <c r="D16" t="s">
        <v>6</v>
      </c>
      <c r="E16" t="s">
        <v>45</v>
      </c>
      <c r="F16" t="s">
        <v>46</v>
      </c>
      <c r="G16" t="str">
        <f>VLOOKUP(F16,Codes!$A$4:$B$91,2,FALSE)</f>
        <v>Gadiformes</v>
      </c>
      <c r="H16">
        <f>VLOOKUP(F16,Codes!$E$4:$F$91,2,FALSE)</f>
        <v>65</v>
      </c>
      <c r="I16">
        <f>VLOOKUP(F16,Codes!$I$4:$J$91,2,FALSE)</f>
        <v>4.0999999999999996</v>
      </c>
      <c r="L16" t="s">
        <v>454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0</v>
      </c>
      <c r="S16">
        <v>0</v>
      </c>
      <c r="T16">
        <v>0</v>
      </c>
      <c r="U16">
        <f t="shared" si="1"/>
        <v>0</v>
      </c>
      <c r="V16" t="s">
        <v>5</v>
      </c>
      <c r="W16" t="str">
        <f>VLOOKUP(V16,Codes!$M$4:$N$6,2,FALSE)</f>
        <v>Partial</v>
      </c>
      <c r="X16" t="s">
        <v>5</v>
      </c>
      <c r="Y16" t="str">
        <f>VLOOKUP(X16,Codes!$Q$4:$R$29,2,FALSE)</f>
        <v>Partial</v>
      </c>
      <c r="Z16" t="str">
        <f t="shared" si="3"/>
        <v>No catch</v>
      </c>
      <c r="AA16" t="str">
        <f>VLOOKUP(A16,Codes!$AA$4:$AB$230,2,FALSE)</f>
        <v>Bycatch</v>
      </c>
      <c r="AB16" t="str">
        <f>VLOOKUP(A16,Codes!$U$4:$V$230,2,FALSE)</f>
        <v>None</v>
      </c>
    </row>
    <row r="17" spans="1:28" ht="18" customHeight="1" x14ac:dyDescent="0.2">
      <c r="A17" t="s">
        <v>47</v>
      </c>
      <c r="B17" t="str">
        <f>VLOOKUP(A17,Codes!$AJ$4:$AK$230,2,FALSE)</f>
        <v>Atlantic Canada Dogfish - 4VWNX - 5</v>
      </c>
      <c r="C17" t="str">
        <f>VLOOKUP(A17,Codes!$AF$4:$AG$230,2,FALSE)</f>
        <v>SDOG4VWX5</v>
      </c>
      <c r="D17" t="s">
        <v>8</v>
      </c>
      <c r="E17" t="s">
        <v>48</v>
      </c>
      <c r="F17" t="s">
        <v>49</v>
      </c>
      <c r="G17" t="str">
        <f>VLOOKUP(F17,Codes!$A$4:$B$91,2,FALSE)</f>
        <v>Elasmobranchii</v>
      </c>
      <c r="H17">
        <f>VLOOKUP(F17,Codes!$E$4:$F$91,2,FALSE)</f>
        <v>64</v>
      </c>
      <c r="I17">
        <f>VLOOKUP(F17,Codes!$I$4:$J$91,2,FALSE)</f>
        <v>4.4000000000000004</v>
      </c>
      <c r="L17" t="s">
        <v>11</v>
      </c>
      <c r="M17">
        <v>659</v>
      </c>
      <c r="N17">
        <v>507591.45257379999</v>
      </c>
      <c r="O17">
        <f t="shared" ref="O17:O43" si="4">N17/M17</f>
        <v>770.24499631836113</v>
      </c>
      <c r="P17">
        <v>1</v>
      </c>
      <c r="Q17">
        <v>0</v>
      </c>
      <c r="R17">
        <f t="shared" si="0"/>
        <v>1</v>
      </c>
      <c r="S17">
        <v>1</v>
      </c>
      <c r="T17">
        <v>1</v>
      </c>
      <c r="U17">
        <f t="shared" si="1"/>
        <v>2</v>
      </c>
      <c r="V17" t="s">
        <v>5</v>
      </c>
      <c r="W17" t="str">
        <f>VLOOKUP(V17,Codes!$M$4:$N$6,2,FALSE)</f>
        <v>Partial</v>
      </c>
      <c r="X17" t="s">
        <v>51</v>
      </c>
      <c r="Y17" t="str">
        <f>VLOOKUP(X17,Codes!$Q$4:$R$29,2,FALSE)</f>
        <v>Partial</v>
      </c>
      <c r="Z17" t="str">
        <f t="shared" si="3"/>
        <v>Bottom longline</v>
      </c>
      <c r="AA17" t="str">
        <f>VLOOKUP(A17,Codes!$AA$4:$AB$230,2,FALSE)</f>
        <v>Bottom longline</v>
      </c>
      <c r="AB17" t="str">
        <f>VLOOKUP(A17,Codes!$U$4:$V$230,2,FALSE)</f>
        <v>None</v>
      </c>
    </row>
    <row r="18" spans="1:28" ht="18" customHeight="1" x14ac:dyDescent="0.2">
      <c r="A18" t="s">
        <v>52</v>
      </c>
      <c r="B18" t="str">
        <f>VLOOKUP(A18,Codes!$AJ$4:$AK$230,2,FALSE)</f>
        <v>Atlantic Halibut - 3NOPs4VWX+5</v>
      </c>
      <c r="C18" t="str">
        <f>VLOOKUP(A18,Codes!$AF$4:$AG$230,2,FALSE)</f>
        <v>ATHAL3NOPs4VWX5Zc</v>
      </c>
      <c r="D18" t="s">
        <v>12</v>
      </c>
      <c r="E18" t="s">
        <v>53</v>
      </c>
      <c r="F18" t="s">
        <v>54</v>
      </c>
      <c r="G18" t="str">
        <f>VLOOKUP(F18,Codes!$A$4:$B$91,2,FALSE)</f>
        <v>Pleuronectidae</v>
      </c>
      <c r="H18">
        <f>VLOOKUP(F18,Codes!$E$4:$F$91,2,FALSE)</f>
        <v>88</v>
      </c>
      <c r="I18">
        <f>VLOOKUP(F18,Codes!$I$4:$J$91,2,FALSE)</f>
        <v>4</v>
      </c>
      <c r="L18" t="s">
        <v>11</v>
      </c>
      <c r="M18">
        <v>3771</v>
      </c>
      <c r="N18">
        <v>40414128.013260573</v>
      </c>
      <c r="O18">
        <f t="shared" si="4"/>
        <v>10717.085126825928</v>
      </c>
      <c r="P18">
        <v>1</v>
      </c>
      <c r="Q18">
        <v>1</v>
      </c>
      <c r="R18">
        <f t="shared" si="0"/>
        <v>1</v>
      </c>
      <c r="S18">
        <v>1</v>
      </c>
      <c r="T18">
        <v>1</v>
      </c>
      <c r="U18">
        <f t="shared" si="1"/>
        <v>2</v>
      </c>
      <c r="V18" t="s">
        <v>5</v>
      </c>
      <c r="W18" t="str">
        <f>VLOOKUP(V18,Codes!$M$4:$N$6,2,FALSE)</f>
        <v>Partial</v>
      </c>
      <c r="X18" t="s">
        <v>9</v>
      </c>
      <c r="Y18" t="str">
        <f>VLOOKUP(X18,Codes!$Q$4:$R$29,2,FALSE)</f>
        <v>Partial</v>
      </c>
      <c r="Z18" t="str">
        <f t="shared" si="3"/>
        <v>Longline</v>
      </c>
      <c r="AA18" t="str">
        <f>VLOOKUP(A18,Codes!$AA$4:$AB$230,2,FALSE)</f>
        <v>Longline</v>
      </c>
      <c r="AB18" t="str">
        <f>VLOOKUP(A18,Codes!$U$4:$V$230,2,FALSE)</f>
        <v>Certified</v>
      </c>
    </row>
    <row r="19" spans="1:28" ht="18" customHeight="1" x14ac:dyDescent="0.2">
      <c r="A19" t="s">
        <v>55</v>
      </c>
      <c r="B19" t="str">
        <f>VLOOKUP(A19,Codes!$AJ$4:$AK$230,2,FALSE)</f>
        <v>Atlantic Halibut - 4RST</v>
      </c>
      <c r="C19" t="str">
        <f>VLOOKUP(A19,Codes!$AF$4:$AG$230,2,FALSE)</f>
        <v>ATHAL4RST</v>
      </c>
      <c r="D19" t="s">
        <v>6</v>
      </c>
      <c r="E19" t="s">
        <v>53</v>
      </c>
      <c r="F19" t="s">
        <v>54</v>
      </c>
      <c r="G19" t="str">
        <f>VLOOKUP(F19,Codes!$A$4:$B$91,2,FALSE)</f>
        <v>Pleuronectidae</v>
      </c>
      <c r="H19">
        <f>VLOOKUP(F19,Codes!$E$4:$F$91,2,FALSE)</f>
        <v>88</v>
      </c>
      <c r="I19">
        <f>VLOOKUP(F19,Codes!$I$4:$J$91,2,FALSE)</f>
        <v>4</v>
      </c>
      <c r="L19" t="s">
        <v>56</v>
      </c>
      <c r="M19">
        <v>1269</v>
      </c>
      <c r="N19">
        <v>13599981.025942104</v>
      </c>
      <c r="O19">
        <f t="shared" si="4"/>
        <v>10717.085126825928</v>
      </c>
      <c r="P19">
        <v>0</v>
      </c>
      <c r="Q19">
        <v>0</v>
      </c>
      <c r="R19">
        <f t="shared" si="0"/>
        <v>0</v>
      </c>
      <c r="S19">
        <v>0</v>
      </c>
      <c r="T19">
        <v>0</v>
      </c>
      <c r="U19">
        <f t="shared" si="1"/>
        <v>0</v>
      </c>
      <c r="V19" t="s">
        <v>4</v>
      </c>
      <c r="W19" t="str">
        <f>VLOOKUP(V19,Codes!$M$4:$N$6,2,FALSE)</f>
        <v>Full</v>
      </c>
      <c r="X19" t="s">
        <v>367</v>
      </c>
      <c r="Y19" t="str">
        <f>VLOOKUP(X19,Codes!$Q$4:$R$29,2,FALSE)</f>
        <v>Partial</v>
      </c>
      <c r="Z19" t="str">
        <f t="shared" si="3"/>
        <v>Longline</v>
      </c>
      <c r="AA19" t="str">
        <f>VLOOKUP(A19,Codes!$AA$4:$AB$230,2,FALSE)</f>
        <v>Longline</v>
      </c>
      <c r="AB19" t="str">
        <f>VLOOKUP(A19,Codes!$U$4:$V$230,2,FALSE)</f>
        <v>None</v>
      </c>
    </row>
    <row r="20" spans="1:28" ht="18" customHeight="1" x14ac:dyDescent="0.2">
      <c r="A20" t="s">
        <v>57</v>
      </c>
      <c r="B20" t="str">
        <f>VLOOKUP(A20,Codes!$AJ$4:$AK$230,2,FALSE)</f>
        <v>Herring - 2J3IKLPs</v>
      </c>
      <c r="C20" t="str">
        <f>VLOOKUP(A20,Codes!$AF$4:$AG$230,2,FALSE)</f>
        <v>HERRNFLDESC</v>
      </c>
      <c r="D20" t="s">
        <v>6</v>
      </c>
      <c r="E20" t="s">
        <v>58</v>
      </c>
      <c r="F20" t="s">
        <v>59</v>
      </c>
      <c r="G20" t="str">
        <f>VLOOKUP(F20,Codes!$A$4:$B$91,2,FALSE)</f>
        <v>Clupeidae</v>
      </c>
      <c r="H20">
        <f>VLOOKUP(F20,Codes!$E$4:$F$91,2,FALSE)</f>
        <v>39</v>
      </c>
      <c r="I20">
        <f>VLOOKUP(F20,Codes!$I$4:$J$91,2,FALSE)</f>
        <v>3.4</v>
      </c>
      <c r="L20" t="s">
        <v>454</v>
      </c>
      <c r="M20">
        <v>5907</v>
      </c>
      <c r="N20">
        <v>3094436.0521661304</v>
      </c>
      <c r="O20">
        <f t="shared" si="4"/>
        <v>523.85915899206543</v>
      </c>
      <c r="P20">
        <v>0</v>
      </c>
      <c r="Q20">
        <v>0</v>
      </c>
      <c r="R20">
        <f t="shared" si="0"/>
        <v>0</v>
      </c>
      <c r="S20">
        <v>0</v>
      </c>
      <c r="T20">
        <v>0</v>
      </c>
      <c r="U20">
        <f t="shared" si="1"/>
        <v>0</v>
      </c>
      <c r="V20" t="s">
        <v>4</v>
      </c>
      <c r="W20" t="str">
        <f>VLOOKUP(V20,Codes!$M$4:$N$6,2,FALSE)</f>
        <v>Full</v>
      </c>
      <c r="X20" t="s">
        <v>5</v>
      </c>
      <c r="Y20" t="str">
        <f>VLOOKUP(X20,Codes!$Q$4:$R$29,2,FALSE)</f>
        <v>Partial</v>
      </c>
      <c r="Z20" t="str">
        <f t="shared" si="3"/>
        <v>Purse seine</v>
      </c>
      <c r="AA20" t="str">
        <f>VLOOKUP(A20,Codes!$AA$4:$AB$230,2,FALSE)</f>
        <v>Purse seine</v>
      </c>
      <c r="AB20" t="str">
        <f>VLOOKUP(A20,Codes!$U$4:$V$230,2,FALSE)</f>
        <v>None</v>
      </c>
    </row>
    <row r="21" spans="1:28" ht="18" customHeight="1" x14ac:dyDescent="0.2">
      <c r="A21" t="s">
        <v>60</v>
      </c>
      <c r="B21" t="str">
        <f>VLOOKUP(A21,Codes!$AJ$4:$AK$230,2,FALSE)</f>
        <v>Herring - 4R (Fall Spawner)</v>
      </c>
      <c r="C21" t="str">
        <f>VLOOKUP(A21,Codes!$AF$4:$AG$230,2,FALSE)</f>
        <v>HERR4RFA</v>
      </c>
      <c r="D21" t="s">
        <v>12</v>
      </c>
      <c r="E21" t="s">
        <v>58</v>
      </c>
      <c r="F21" t="s">
        <v>59</v>
      </c>
      <c r="G21" t="str">
        <f>VLOOKUP(F21,Codes!$A$4:$B$91,2,FALSE)</f>
        <v>Clupeidae</v>
      </c>
      <c r="H21">
        <f>VLOOKUP(F21,Codes!$E$4:$F$91,2,FALSE)</f>
        <v>39</v>
      </c>
      <c r="I21">
        <f>VLOOKUP(F21,Codes!$I$4:$J$91,2,FALSE)</f>
        <v>3.4</v>
      </c>
      <c r="L21" t="s">
        <v>454</v>
      </c>
      <c r="M21">
        <v>14890</v>
      </c>
      <c r="N21">
        <v>7800262.8773918543</v>
      </c>
      <c r="O21">
        <f t="shared" si="4"/>
        <v>523.85915899206543</v>
      </c>
      <c r="P21">
        <v>0</v>
      </c>
      <c r="Q21">
        <v>0</v>
      </c>
      <c r="R21">
        <f t="shared" si="0"/>
        <v>0</v>
      </c>
      <c r="S21">
        <v>1</v>
      </c>
      <c r="T21">
        <v>1</v>
      </c>
      <c r="U21">
        <f t="shared" si="1"/>
        <v>2</v>
      </c>
      <c r="V21" t="s">
        <v>4</v>
      </c>
      <c r="W21" t="str">
        <f>VLOOKUP(V21,Codes!$M$4:$N$6,2,FALSE)</f>
        <v>Full</v>
      </c>
      <c r="X21" t="s">
        <v>5</v>
      </c>
      <c r="Y21" t="str">
        <f>VLOOKUP(X21,Codes!$Q$4:$R$29,2,FALSE)</f>
        <v>Partial</v>
      </c>
      <c r="Z21" t="str">
        <f t="shared" si="3"/>
        <v>Purse seine</v>
      </c>
      <c r="AA21" t="str">
        <f>VLOOKUP(A21,Codes!$AA$4:$AB$230,2,FALSE)</f>
        <v>Purse seine</v>
      </c>
      <c r="AB21" t="str">
        <f>VLOOKUP(A21,Codes!$U$4:$V$230,2,FALSE)</f>
        <v>Withdrawn</v>
      </c>
    </row>
    <row r="22" spans="1:28" ht="18" customHeight="1" x14ac:dyDescent="0.2">
      <c r="A22" t="s">
        <v>61</v>
      </c>
      <c r="B22" t="str">
        <f>VLOOKUP(A22,Codes!$AJ$4:$AK$230,2,FALSE)</f>
        <v>Herring – 4R (Spring Spawner)</v>
      </c>
      <c r="C22" t="str">
        <f>VLOOKUP(A22,Codes!$AF$4:$AG$230,2,FALSE)</f>
        <v>HERR4RSP</v>
      </c>
      <c r="D22" t="s">
        <v>3</v>
      </c>
      <c r="E22" t="s">
        <v>58</v>
      </c>
      <c r="F22" t="s">
        <v>59</v>
      </c>
      <c r="G22" t="str">
        <f>VLOOKUP(F22,Codes!$A$4:$B$91,2,FALSE)</f>
        <v>Clupeidae</v>
      </c>
      <c r="H22">
        <f>VLOOKUP(F22,Codes!$E$4:$F$91,2,FALSE)</f>
        <v>39</v>
      </c>
      <c r="I22">
        <f>VLOOKUP(F22,Codes!$I$4:$J$91,2,FALSE)</f>
        <v>3.4</v>
      </c>
      <c r="L22" t="s">
        <v>454</v>
      </c>
      <c r="M22">
        <v>304</v>
      </c>
      <c r="N22">
        <v>159253.18433358788</v>
      </c>
      <c r="O22">
        <f t="shared" si="4"/>
        <v>523.85915899206543</v>
      </c>
      <c r="P22">
        <v>0</v>
      </c>
      <c r="Q22">
        <v>0</v>
      </c>
      <c r="R22">
        <f t="shared" si="0"/>
        <v>0</v>
      </c>
      <c r="S22">
        <v>1</v>
      </c>
      <c r="T22">
        <v>1</v>
      </c>
      <c r="U22">
        <f t="shared" si="1"/>
        <v>2</v>
      </c>
      <c r="V22" t="s">
        <v>4</v>
      </c>
      <c r="W22" t="str">
        <f>VLOOKUP(V22,Codes!$M$4:$N$6,2,FALSE)</f>
        <v>Full</v>
      </c>
      <c r="X22" t="s">
        <v>5</v>
      </c>
      <c r="Y22" t="str">
        <f>VLOOKUP(X22,Codes!$Q$4:$R$29,2,FALSE)</f>
        <v>Partial</v>
      </c>
      <c r="Z22" t="str">
        <f t="shared" si="3"/>
        <v>Purse seine</v>
      </c>
      <c r="AA22" t="str">
        <f>VLOOKUP(A22,Codes!$AA$4:$AB$230,2,FALSE)</f>
        <v>Purse seine</v>
      </c>
      <c r="AB22" t="str">
        <f>VLOOKUP(A22,Codes!$U$4:$V$230,2,FALSE)</f>
        <v>Withdrawn</v>
      </c>
    </row>
    <row r="23" spans="1:28" ht="18" customHeight="1" x14ac:dyDescent="0.2">
      <c r="A23" t="s">
        <v>62</v>
      </c>
      <c r="B23" t="str">
        <f>VLOOKUP(A23,Codes!$AJ$4:$AK$230,2,FALSE)</f>
        <v>Herring - 4S</v>
      </c>
      <c r="C23" t="str">
        <f>VLOOKUP(A23,Codes!$AF$4:$AG$230,2,FALSE)</f>
        <v>HERR4S</v>
      </c>
      <c r="D23" t="s">
        <v>6</v>
      </c>
      <c r="E23" t="s">
        <v>58</v>
      </c>
      <c r="F23" t="s">
        <v>59</v>
      </c>
      <c r="G23" t="str">
        <f>VLOOKUP(F23,Codes!$A$4:$B$91,2,FALSE)</f>
        <v>Clupeidae</v>
      </c>
      <c r="H23">
        <f>VLOOKUP(F23,Codes!$E$4:$F$91,2,FALSE)</f>
        <v>39</v>
      </c>
      <c r="I23">
        <f>VLOOKUP(F23,Codes!$I$4:$J$91,2,FALSE)</f>
        <v>3.4</v>
      </c>
      <c r="L23" t="s">
        <v>56</v>
      </c>
      <c r="M23">
        <v>2501</v>
      </c>
      <c r="N23">
        <v>1310171.7566391556</v>
      </c>
      <c r="O23">
        <f t="shared" si="4"/>
        <v>523.85915899206543</v>
      </c>
      <c r="P23">
        <v>0</v>
      </c>
      <c r="Q23">
        <v>0</v>
      </c>
      <c r="R23">
        <f t="shared" si="0"/>
        <v>0</v>
      </c>
      <c r="S23">
        <v>0</v>
      </c>
      <c r="T23">
        <v>0</v>
      </c>
      <c r="U23">
        <f t="shared" si="1"/>
        <v>0</v>
      </c>
      <c r="V23" t="s">
        <v>6</v>
      </c>
      <c r="W23" t="str">
        <f>VLOOKUP(V23,Codes!$M$4:$N$6,2,FALSE)</f>
        <v>Uncertain</v>
      </c>
      <c r="X23" t="s">
        <v>26</v>
      </c>
      <c r="Y23" t="str">
        <f>VLOOKUP(X23,Codes!$Q$4:$R$29,2,FALSE)</f>
        <v>Partial</v>
      </c>
      <c r="Z23" t="str">
        <f t="shared" si="3"/>
        <v>Purse seine</v>
      </c>
      <c r="AA23" t="str">
        <f>VLOOKUP(A23,Codes!$AA$4:$AB$230,2,FALSE)</f>
        <v>Purse seine</v>
      </c>
      <c r="AB23" t="str">
        <f>VLOOKUP(A23,Codes!$U$4:$V$230,2,FALSE)</f>
        <v>None</v>
      </c>
    </row>
    <row r="24" spans="1:28" ht="18" customHeight="1" x14ac:dyDescent="0.2">
      <c r="A24" t="s">
        <v>63</v>
      </c>
      <c r="B24" t="str">
        <f>VLOOKUP(A24,Codes!$AJ$4:$AK$230,2,FALSE)</f>
        <v>Herring - 4T (Fall Spawner)</v>
      </c>
      <c r="C24" t="str">
        <f>VLOOKUP(A24,Codes!$AF$4:$AG$230,2,FALSE)</f>
        <v>HERR4TFA</v>
      </c>
      <c r="D24" t="s">
        <v>8</v>
      </c>
      <c r="E24" t="s">
        <v>58</v>
      </c>
      <c r="F24" t="s">
        <v>59</v>
      </c>
      <c r="G24" t="str">
        <f>VLOOKUP(F24,Codes!$A$4:$B$91,2,FALSE)</f>
        <v>Clupeidae</v>
      </c>
      <c r="H24">
        <f>VLOOKUP(F24,Codes!$E$4:$F$91,2,FALSE)</f>
        <v>39</v>
      </c>
      <c r="I24">
        <f>VLOOKUP(F24,Codes!$I$4:$J$91,2,FALSE)</f>
        <v>3.4</v>
      </c>
      <c r="L24" t="s">
        <v>25</v>
      </c>
      <c r="M24">
        <v>15544</v>
      </c>
      <c r="N24">
        <v>8142866.767372665</v>
      </c>
      <c r="O24">
        <f t="shared" si="4"/>
        <v>523.85915899206543</v>
      </c>
      <c r="P24">
        <v>1</v>
      </c>
      <c r="Q24">
        <v>1</v>
      </c>
      <c r="R24">
        <f t="shared" si="0"/>
        <v>1</v>
      </c>
      <c r="S24">
        <v>1</v>
      </c>
      <c r="T24">
        <v>1</v>
      </c>
      <c r="U24">
        <f t="shared" si="1"/>
        <v>2</v>
      </c>
      <c r="V24" t="s">
        <v>4</v>
      </c>
      <c r="W24" t="str">
        <f>VLOOKUP(V24,Codes!$M$4:$N$6,2,FALSE)</f>
        <v>Full</v>
      </c>
      <c r="X24" t="s">
        <v>64</v>
      </c>
      <c r="Y24" t="str">
        <f>VLOOKUP(X24,Codes!$Q$4:$R$29,2,FALSE)</f>
        <v>Partial</v>
      </c>
      <c r="Z24" t="str">
        <f t="shared" si="3"/>
        <v>Gillnet</v>
      </c>
      <c r="AA24" t="str">
        <f>VLOOKUP(A24,Codes!$AA$4:$AB$230,2,FALSE)</f>
        <v>Gillnet</v>
      </c>
      <c r="AB24" t="str">
        <f>VLOOKUP(A24,Codes!$U$4:$V$230,2,FALSE)</f>
        <v>Withdrawn</v>
      </c>
    </row>
    <row r="25" spans="1:28" ht="18" customHeight="1" x14ac:dyDescent="0.2">
      <c r="A25" t="s">
        <v>65</v>
      </c>
      <c r="B25" t="str">
        <f>VLOOKUP(A25,Codes!$AJ$4:$AK$230,2,FALSE)</f>
        <v>Herring - 4T (Spring Spawner)</v>
      </c>
      <c r="C25" t="str">
        <f>VLOOKUP(A25,Codes!$AF$4:$AG$230,2,FALSE)</f>
        <v>HERR4TSP</v>
      </c>
      <c r="D25" t="s">
        <v>3</v>
      </c>
      <c r="E25" t="s">
        <v>58</v>
      </c>
      <c r="F25" t="s">
        <v>59</v>
      </c>
      <c r="G25" t="str">
        <f>VLOOKUP(F25,Codes!$A$4:$B$91,2,FALSE)</f>
        <v>Clupeidae</v>
      </c>
      <c r="H25">
        <f>VLOOKUP(F25,Codes!$E$4:$F$91,2,FALSE)</f>
        <v>39</v>
      </c>
      <c r="I25">
        <f>VLOOKUP(F25,Codes!$I$4:$J$91,2,FALSE)</f>
        <v>3.4</v>
      </c>
      <c r="L25" t="s">
        <v>25</v>
      </c>
      <c r="M25">
        <v>1047</v>
      </c>
      <c r="N25">
        <v>548480.53946469247</v>
      </c>
      <c r="O25">
        <f t="shared" si="4"/>
        <v>523.85915899206543</v>
      </c>
      <c r="P25">
        <v>1</v>
      </c>
      <c r="Q25">
        <v>1</v>
      </c>
      <c r="R25">
        <f t="shared" si="0"/>
        <v>1</v>
      </c>
      <c r="S25">
        <v>1</v>
      </c>
      <c r="T25">
        <v>1</v>
      </c>
      <c r="U25">
        <f t="shared" si="1"/>
        <v>2</v>
      </c>
      <c r="V25" t="s">
        <v>4</v>
      </c>
      <c r="W25" t="str">
        <f>VLOOKUP(V25,Codes!$M$4:$N$6,2,FALSE)</f>
        <v>Full</v>
      </c>
      <c r="X25" t="s">
        <v>6</v>
      </c>
      <c r="Y25" t="str">
        <f>VLOOKUP(X25,Codes!$Q$4:$R$29,2,FALSE)</f>
        <v>Uncertain</v>
      </c>
      <c r="Z25" t="str">
        <f t="shared" si="3"/>
        <v>Gillnet</v>
      </c>
      <c r="AA25" t="str">
        <f>VLOOKUP(A25,Codes!$AA$4:$AB$230,2,FALSE)</f>
        <v>Gillnet</v>
      </c>
      <c r="AB25" t="str">
        <f>VLOOKUP(A25,Codes!$U$4:$V$230,2,FALSE)</f>
        <v>None</v>
      </c>
    </row>
    <row r="26" spans="1:28" ht="18" customHeight="1" x14ac:dyDescent="0.2">
      <c r="A26" t="s">
        <v>66</v>
      </c>
      <c r="B26" t="str">
        <f>VLOOKUP(A26,Codes!$AJ$4:$AK$230,2,FALSE)</f>
        <v>Herring - 4VWX</v>
      </c>
      <c r="C26" t="str">
        <f>VLOOKUP(A26,Codes!$AF$4:$AG$230,2,FALSE)</f>
        <v>HERR4VWX</v>
      </c>
      <c r="D26" t="s">
        <v>3</v>
      </c>
      <c r="E26" t="s">
        <v>58</v>
      </c>
      <c r="F26" t="s">
        <v>59</v>
      </c>
      <c r="G26" t="str">
        <f>VLOOKUP(F26,Codes!$A$4:$B$91,2,FALSE)</f>
        <v>Clupeidae</v>
      </c>
      <c r="H26">
        <f>VLOOKUP(F26,Codes!$E$4:$F$91,2,FALSE)</f>
        <v>39</v>
      </c>
      <c r="I26">
        <f>VLOOKUP(F26,Codes!$I$4:$J$91,2,FALSE)</f>
        <v>3.4</v>
      </c>
      <c r="L26" t="s">
        <v>11</v>
      </c>
      <c r="M26">
        <v>64593</v>
      </c>
      <c r="N26">
        <v>33837634.656774484</v>
      </c>
      <c r="O26">
        <f t="shared" si="4"/>
        <v>523.85915899206543</v>
      </c>
      <c r="P26">
        <v>0</v>
      </c>
      <c r="Q26">
        <v>1</v>
      </c>
      <c r="R26">
        <f t="shared" si="0"/>
        <v>1</v>
      </c>
      <c r="S26">
        <v>1</v>
      </c>
      <c r="T26">
        <v>0</v>
      </c>
      <c r="U26">
        <f t="shared" si="1"/>
        <v>1</v>
      </c>
      <c r="V26" t="s">
        <v>5</v>
      </c>
      <c r="W26" t="str">
        <f>VLOOKUP(V26,Codes!$M$4:$N$6,2,FALSE)</f>
        <v>Partial</v>
      </c>
      <c r="X26" t="s">
        <v>6</v>
      </c>
      <c r="Y26" t="str">
        <f>VLOOKUP(X26,Codes!$Q$4:$R$29,2,FALSE)</f>
        <v>Uncertain</v>
      </c>
      <c r="Z26" t="str">
        <f t="shared" si="3"/>
        <v>Purse seine</v>
      </c>
      <c r="AA26" t="str">
        <f>VLOOKUP(A26,Codes!$AA$4:$AB$230,2,FALSE)</f>
        <v>Purse seine</v>
      </c>
      <c r="AB26" t="str">
        <f>VLOOKUP(A26,Codes!$U$4:$V$230,2,FALSE)</f>
        <v>Withdrawn</v>
      </c>
    </row>
    <row r="27" spans="1:28" ht="18" customHeight="1" x14ac:dyDescent="0.2">
      <c r="A27" t="s">
        <v>67</v>
      </c>
      <c r="B27" t="str">
        <f>VLOOKUP(A27,Codes!$AJ$4:$AK$230,2,FALSE)</f>
        <v>Herring - 5Y, 5Z (weirs)</v>
      </c>
      <c r="C27" t="str">
        <f>VLOOKUP(A27,Codes!$AF$4:$AG$230,2,FALSE)</f>
        <v>N/A</v>
      </c>
      <c r="D27" t="s">
        <v>8</v>
      </c>
      <c r="E27" t="s">
        <v>58</v>
      </c>
      <c r="F27" t="s">
        <v>59</v>
      </c>
      <c r="G27" t="str">
        <f>VLOOKUP(F27,Codes!$A$4:$B$91,2,FALSE)</f>
        <v>Clupeidae</v>
      </c>
      <c r="H27">
        <f>VLOOKUP(F27,Codes!$E$4:$F$91,2,FALSE)</f>
        <v>39</v>
      </c>
      <c r="I27">
        <f>VLOOKUP(F27,Codes!$I$4:$J$91,2,FALSE)</f>
        <v>3.4</v>
      </c>
      <c r="L27" t="s">
        <v>11</v>
      </c>
      <c r="M27">
        <v>2103</v>
      </c>
      <c r="N27">
        <v>1101675.8113603136</v>
      </c>
      <c r="O27">
        <f t="shared" si="4"/>
        <v>523.85915899206543</v>
      </c>
      <c r="P27">
        <v>1</v>
      </c>
      <c r="Q27">
        <v>0</v>
      </c>
      <c r="R27">
        <f t="shared" si="0"/>
        <v>1</v>
      </c>
      <c r="S27">
        <v>1</v>
      </c>
      <c r="T27">
        <v>1</v>
      </c>
      <c r="U27">
        <f t="shared" si="1"/>
        <v>2</v>
      </c>
      <c r="V27" t="s">
        <v>5</v>
      </c>
      <c r="W27" t="str">
        <f>VLOOKUP(V27,Codes!$M$4:$N$6,2,FALSE)</f>
        <v>Partial</v>
      </c>
      <c r="X27" t="s">
        <v>6</v>
      </c>
      <c r="Y27" t="str">
        <f>VLOOKUP(X27,Codes!$Q$4:$R$29,2,FALSE)</f>
        <v>Uncertain</v>
      </c>
      <c r="Z27" t="str">
        <f t="shared" si="3"/>
        <v>Weir</v>
      </c>
      <c r="AA27" t="str">
        <f>VLOOKUP(A27,Codes!$AA$4:$AB$230,2,FALSE)</f>
        <v>Weir</v>
      </c>
      <c r="AB27" t="str">
        <f>VLOOKUP(A27,Codes!$U$4:$V$230,2,FALSE)</f>
        <v>None</v>
      </c>
    </row>
    <row r="28" spans="1:28" ht="18" customHeight="1" x14ac:dyDescent="0.2">
      <c r="A28" t="s">
        <v>68</v>
      </c>
      <c r="B28" t="str">
        <f>VLOOKUP(A28,Codes!$AJ$4:$AK$230,2,FALSE)</f>
        <v>Mackerel - Atlantic (NAFO 3-4)</v>
      </c>
      <c r="C28" t="str">
        <f>VLOOKUP(A28,Codes!$AF$4:$AG$230,2,FALSE)</f>
        <v>MACKNWATLSA3-4</v>
      </c>
      <c r="D28" t="s">
        <v>3</v>
      </c>
      <c r="E28" t="s">
        <v>69</v>
      </c>
      <c r="F28" t="s">
        <v>70</v>
      </c>
      <c r="G28" t="str">
        <f>VLOOKUP(F28,Codes!$A$4:$B$91,2,FALSE)</f>
        <v>Scombridae</v>
      </c>
      <c r="H28">
        <f>VLOOKUP(F28,Codes!$E$4:$F$91,2,FALSE)</f>
        <v>44</v>
      </c>
      <c r="I28">
        <f>VLOOKUP(F28,Codes!$I$4:$J$91,2,FALSE)</f>
        <v>3.6</v>
      </c>
      <c r="L28" t="s">
        <v>453</v>
      </c>
      <c r="M28">
        <v>10449</v>
      </c>
      <c r="N28">
        <v>10372006.318723753</v>
      </c>
      <c r="O28">
        <f t="shared" si="4"/>
        <v>992.63147848825281</v>
      </c>
      <c r="P28">
        <v>1</v>
      </c>
      <c r="Q28">
        <v>1</v>
      </c>
      <c r="R28">
        <f t="shared" si="0"/>
        <v>1</v>
      </c>
      <c r="S28">
        <v>1</v>
      </c>
      <c r="T28">
        <v>1</v>
      </c>
      <c r="U28">
        <f t="shared" si="1"/>
        <v>2</v>
      </c>
      <c r="V28" t="s">
        <v>5</v>
      </c>
      <c r="W28" t="str">
        <f>VLOOKUP(V28,Codes!$M$4:$N$6,2,FALSE)</f>
        <v>Partial</v>
      </c>
      <c r="X28" t="s">
        <v>5</v>
      </c>
      <c r="Y28" t="str">
        <f>VLOOKUP(X28,Codes!$Q$4:$R$29,2,FALSE)</f>
        <v>Partial</v>
      </c>
      <c r="Z28" t="str">
        <f t="shared" si="3"/>
        <v>Purse seine</v>
      </c>
      <c r="AA28" t="str">
        <f>VLOOKUP(A28,Codes!$AA$4:$AB$230,2,FALSE)</f>
        <v>Purse seine</v>
      </c>
      <c r="AB28" t="str">
        <f>VLOOKUP(A28,Codes!$U$4:$V$230,2,FALSE)</f>
        <v>None</v>
      </c>
    </row>
    <row r="29" spans="1:28" ht="18" customHeight="1" x14ac:dyDescent="0.2">
      <c r="A29" t="s">
        <v>71</v>
      </c>
      <c r="B29" t="str">
        <f>VLOOKUP(A29,Codes!$AJ$4:$AK$230,2,FALSE)</f>
        <v>N/A</v>
      </c>
      <c r="C29" t="str">
        <f>VLOOKUP(A29,Codes!$AF$4:$AG$230,2,FALSE)</f>
        <v>BIGSKA5CDE</v>
      </c>
      <c r="D29" t="s">
        <v>6</v>
      </c>
      <c r="E29" t="s">
        <v>72</v>
      </c>
      <c r="F29" t="s">
        <v>73</v>
      </c>
      <c r="G29" t="str">
        <f>VLOOKUP(F29,Codes!$A$4:$B$91,2,FALSE)</f>
        <v>Elasmobranchii</v>
      </c>
      <c r="H29">
        <f>VLOOKUP(F29,Codes!$E$4:$F$91,2,FALSE)</f>
        <v>86</v>
      </c>
      <c r="I29">
        <f>VLOOKUP(F29,Codes!$I$4:$J$91,2,FALSE)</f>
        <v>3.9</v>
      </c>
      <c r="L29" t="s">
        <v>17</v>
      </c>
      <c r="M29">
        <v>601.33000000000004</v>
      </c>
      <c r="N29">
        <v>727609.3</v>
      </c>
      <c r="O29">
        <f t="shared" si="4"/>
        <v>1210</v>
      </c>
      <c r="P29">
        <v>0</v>
      </c>
      <c r="Q29">
        <v>0</v>
      </c>
      <c r="R29">
        <f t="shared" si="0"/>
        <v>0</v>
      </c>
      <c r="S29">
        <v>0</v>
      </c>
      <c r="T29">
        <v>0</v>
      </c>
      <c r="U29">
        <f t="shared" si="1"/>
        <v>0</v>
      </c>
      <c r="V29" t="s">
        <v>4</v>
      </c>
      <c r="W29" t="str">
        <f>VLOOKUP(V29,Codes!$M$4:$N$6,2,FALSE)</f>
        <v>Full</v>
      </c>
      <c r="X29" t="s">
        <v>4</v>
      </c>
      <c r="Y29" t="str">
        <f>VLOOKUP(X29,Codes!$Q$4:$R$29,2,FALSE)</f>
        <v>Full</v>
      </c>
      <c r="Z29" t="str">
        <f t="shared" si="3"/>
        <v>Bycatch</v>
      </c>
      <c r="AA29" t="str">
        <f>VLOOKUP(A29,Codes!$AA$4:$AB$230,2,FALSE)</f>
        <v>Bycatch</v>
      </c>
      <c r="AB29" t="str">
        <f>VLOOKUP(A29,Codes!$U$4:$V$230,2,FALSE)</f>
        <v>None</v>
      </c>
    </row>
    <row r="30" spans="1:28" ht="18" customHeight="1" x14ac:dyDescent="0.2">
      <c r="A30" t="s">
        <v>74</v>
      </c>
      <c r="B30" t="str">
        <f>VLOOKUP(A30,Codes!$AJ$4:$AK$230,2,FALSE)</f>
        <v>N/A</v>
      </c>
      <c r="C30" t="str">
        <f>VLOOKUP(A30,Codes!$AF$4:$AG$230,2,FALSE)</f>
        <v>BIGSKA5AB</v>
      </c>
      <c r="D30" t="s">
        <v>6</v>
      </c>
      <c r="E30" t="s">
        <v>72</v>
      </c>
      <c r="F30" t="s">
        <v>73</v>
      </c>
      <c r="G30" t="str">
        <f>VLOOKUP(F30,Codes!$A$4:$B$91,2,FALSE)</f>
        <v>Elasmobranchii</v>
      </c>
      <c r="H30">
        <f>VLOOKUP(F30,Codes!$E$4:$F$91,2,FALSE)</f>
        <v>86</v>
      </c>
      <c r="I30">
        <f>VLOOKUP(F30,Codes!$I$4:$J$91,2,FALSE)</f>
        <v>3.9</v>
      </c>
      <c r="L30" t="s">
        <v>17</v>
      </c>
      <c r="M30">
        <v>300.05</v>
      </c>
      <c r="N30">
        <v>363060.5</v>
      </c>
      <c r="O30">
        <f t="shared" si="4"/>
        <v>1210</v>
      </c>
      <c r="P30">
        <v>0</v>
      </c>
      <c r="Q30">
        <v>0</v>
      </c>
      <c r="R30">
        <f t="shared" si="0"/>
        <v>0</v>
      </c>
      <c r="S30">
        <v>0</v>
      </c>
      <c r="T30">
        <v>0</v>
      </c>
      <c r="U30">
        <f t="shared" si="1"/>
        <v>0</v>
      </c>
      <c r="V30" t="s">
        <v>4</v>
      </c>
      <c r="W30" t="str">
        <f>VLOOKUP(V30,Codes!$M$4:$N$6,2,FALSE)</f>
        <v>Full</v>
      </c>
      <c r="X30" t="s">
        <v>4</v>
      </c>
      <c r="Y30" t="str">
        <f>VLOOKUP(X30,Codes!$Q$4:$R$29,2,FALSE)</f>
        <v>Full</v>
      </c>
      <c r="Z30" t="str">
        <f t="shared" si="3"/>
        <v>Bycatch</v>
      </c>
      <c r="AA30" t="str">
        <f>VLOOKUP(A30,Codes!$AA$4:$AB$230,2,FALSE)</f>
        <v>Bycatch</v>
      </c>
      <c r="AB30" t="str">
        <f>VLOOKUP(A30,Codes!$U$4:$V$230,2,FALSE)</f>
        <v>None</v>
      </c>
    </row>
    <row r="31" spans="1:28" ht="18" customHeight="1" x14ac:dyDescent="0.2">
      <c r="A31" t="s">
        <v>75</v>
      </c>
      <c r="B31" t="str">
        <f>VLOOKUP(A31,Codes!$AJ$4:$AK$230,2,FALSE)</f>
        <v>N/A</v>
      </c>
      <c r="C31" t="str">
        <f>VLOOKUP(A31,Codes!$AF$4:$AG$230,2,FALSE)</f>
        <v>BIGSKA4B</v>
      </c>
      <c r="D31" t="s">
        <v>6</v>
      </c>
      <c r="E31" t="s">
        <v>72</v>
      </c>
      <c r="F31" t="s">
        <v>73</v>
      </c>
      <c r="G31" t="str">
        <f>VLOOKUP(F31,Codes!$A$4:$B$91,2,FALSE)</f>
        <v>Elasmobranchii</v>
      </c>
      <c r="H31">
        <f>VLOOKUP(F31,Codes!$E$4:$F$91,2,FALSE)</f>
        <v>86</v>
      </c>
      <c r="I31">
        <f>VLOOKUP(F31,Codes!$I$4:$J$91,2,FALSE)</f>
        <v>3.9</v>
      </c>
      <c r="L31" t="s">
        <v>17</v>
      </c>
      <c r="M31">
        <v>8.6300000000000008</v>
      </c>
      <c r="N31">
        <v>10442.300000000001</v>
      </c>
      <c r="O31">
        <f t="shared" si="4"/>
        <v>1210</v>
      </c>
      <c r="P31">
        <v>0</v>
      </c>
      <c r="Q31">
        <v>0</v>
      </c>
      <c r="R31">
        <f t="shared" si="0"/>
        <v>0</v>
      </c>
      <c r="S31">
        <v>0</v>
      </c>
      <c r="T31">
        <v>0</v>
      </c>
      <c r="U31">
        <f t="shared" si="1"/>
        <v>0</v>
      </c>
      <c r="V31" t="s">
        <v>4</v>
      </c>
      <c r="W31" t="str">
        <f>VLOOKUP(V31,Codes!$M$4:$N$6,2,FALSE)</f>
        <v>Full</v>
      </c>
      <c r="X31" t="s">
        <v>4</v>
      </c>
      <c r="Y31" t="str">
        <f>VLOOKUP(X31,Codes!$Q$4:$R$29,2,FALSE)</f>
        <v>Full</v>
      </c>
      <c r="Z31" t="str">
        <f t="shared" si="3"/>
        <v>Bycatch</v>
      </c>
      <c r="AA31" t="str">
        <f>VLOOKUP(A31,Codes!$AA$4:$AB$230,2,FALSE)</f>
        <v>Bycatch</v>
      </c>
      <c r="AB31" t="str">
        <f>VLOOKUP(A31,Codes!$U$4:$V$230,2,FALSE)</f>
        <v>None</v>
      </c>
    </row>
    <row r="32" spans="1:28" ht="18" customHeight="1" x14ac:dyDescent="0.2">
      <c r="A32" t="s">
        <v>76</v>
      </c>
      <c r="B32" t="str">
        <f>VLOOKUP(A32,Codes!$AJ$4:$AK$230,2,FALSE)</f>
        <v>N/A</v>
      </c>
      <c r="C32" t="str">
        <f>VLOOKUP(A32,Codes!$AF$4:$AG$230,2,FALSE)</f>
        <v>BIGSKA3CD</v>
      </c>
      <c r="D32" t="s">
        <v>6</v>
      </c>
      <c r="E32" t="s">
        <v>72</v>
      </c>
      <c r="F32" t="s">
        <v>73</v>
      </c>
      <c r="G32" t="str">
        <f>VLOOKUP(F32,Codes!$A$4:$B$91,2,FALSE)</f>
        <v>Elasmobranchii</v>
      </c>
      <c r="H32">
        <f>VLOOKUP(F32,Codes!$E$4:$F$91,2,FALSE)</f>
        <v>86</v>
      </c>
      <c r="I32">
        <f>VLOOKUP(F32,Codes!$I$4:$J$91,2,FALSE)</f>
        <v>3.9</v>
      </c>
      <c r="L32" t="s">
        <v>17</v>
      </c>
      <c r="M32">
        <v>37.53</v>
      </c>
      <c r="N32">
        <v>45411.3</v>
      </c>
      <c r="O32">
        <f t="shared" si="4"/>
        <v>1210</v>
      </c>
      <c r="P32">
        <v>0</v>
      </c>
      <c r="Q32">
        <v>0</v>
      </c>
      <c r="R32">
        <f t="shared" si="0"/>
        <v>0</v>
      </c>
      <c r="S32">
        <v>0</v>
      </c>
      <c r="T32">
        <v>0</v>
      </c>
      <c r="U32">
        <f t="shared" si="1"/>
        <v>0</v>
      </c>
      <c r="V32" t="s">
        <v>4</v>
      </c>
      <c r="W32" t="str">
        <f>VLOOKUP(V32,Codes!$M$4:$N$6,2,FALSE)</f>
        <v>Full</v>
      </c>
      <c r="X32" t="s">
        <v>4</v>
      </c>
      <c r="Y32" t="str">
        <f>VLOOKUP(X32,Codes!$Q$4:$R$29,2,FALSE)</f>
        <v>Full</v>
      </c>
      <c r="Z32" t="str">
        <f t="shared" si="3"/>
        <v>Bycatch</v>
      </c>
      <c r="AA32" t="str">
        <f>VLOOKUP(A32,Codes!$AA$4:$AB$230,2,FALSE)</f>
        <v>Bycatch</v>
      </c>
      <c r="AB32" t="str">
        <f>VLOOKUP(A32,Codes!$U$4:$V$230,2,FALSE)</f>
        <v>None</v>
      </c>
    </row>
    <row r="33" spans="1:28" ht="18" customHeight="1" x14ac:dyDescent="0.2">
      <c r="A33" t="s">
        <v>77</v>
      </c>
      <c r="B33" t="str">
        <f>VLOOKUP(A33,Codes!$AJ$4:$AK$230,2,FALSE)</f>
        <v>Bocaccio</v>
      </c>
      <c r="C33" t="str">
        <f>VLOOKUP(A33,Codes!$AF$4:$AG$230,2,FALSE)</f>
        <v>BOCACCBCW</v>
      </c>
      <c r="D33" t="s">
        <v>3</v>
      </c>
      <c r="E33" t="s">
        <v>78</v>
      </c>
      <c r="F33" t="s">
        <v>79</v>
      </c>
      <c r="G33" t="str">
        <f>VLOOKUP(F33,Codes!$A$4:$B$91,2,FALSE)</f>
        <v>Scorpaeniformes</v>
      </c>
      <c r="H33">
        <f>VLOOKUP(F33,Codes!$E$4:$F$91,2,FALSE)</f>
        <v>63</v>
      </c>
      <c r="I33">
        <f>VLOOKUP(F33,Codes!$I$4:$J$91,2,FALSE)</f>
        <v>3.5</v>
      </c>
      <c r="L33" t="s">
        <v>17</v>
      </c>
      <c r="M33">
        <v>69</v>
      </c>
      <c r="N33">
        <v>96552.389120844964</v>
      </c>
      <c r="O33">
        <f t="shared" si="4"/>
        <v>1399.3099872586226</v>
      </c>
      <c r="P33">
        <v>0</v>
      </c>
      <c r="Q33">
        <v>1</v>
      </c>
      <c r="R33">
        <f t="shared" si="0"/>
        <v>1</v>
      </c>
      <c r="S33">
        <v>1</v>
      </c>
      <c r="T33">
        <v>1</v>
      </c>
      <c r="U33">
        <f t="shared" si="1"/>
        <v>2</v>
      </c>
      <c r="V33" t="s">
        <v>4</v>
      </c>
      <c r="W33" t="str">
        <f>VLOOKUP(V33,Codes!$M$4:$N$6,2,FALSE)</f>
        <v>Full</v>
      </c>
      <c r="X33" t="s">
        <v>80</v>
      </c>
      <c r="Y33" t="str">
        <f>VLOOKUP(X33,Codes!$Q$4:$R$29,2,FALSE)</f>
        <v>Full</v>
      </c>
      <c r="Z33" t="str">
        <f t="shared" si="3"/>
        <v>Bottom trawl</v>
      </c>
      <c r="AA33" t="str">
        <f>VLOOKUP(A33,Codes!$AA$4:$AB$230,2,FALSE)</f>
        <v>Bottom trawl</v>
      </c>
      <c r="AB33" t="str">
        <f>VLOOKUP(A33,Codes!$U$4:$V$230,2,FALSE)</f>
        <v>None</v>
      </c>
    </row>
    <row r="34" spans="1:28" ht="18" customHeight="1" x14ac:dyDescent="0.2">
      <c r="A34" t="s">
        <v>81</v>
      </c>
      <c r="B34" t="str">
        <f>VLOOKUP(A34,Codes!$AJ$4:$AK$230,2,FALSE)</f>
        <v>Capelin - SA2+3KLPs</v>
      </c>
      <c r="C34" t="str">
        <f>VLOOKUP(A34,Codes!$AF$4:$AG$230,2,FALSE)</f>
        <v>CAPE2J3KL</v>
      </c>
      <c r="D34" t="s">
        <v>6</v>
      </c>
      <c r="E34" t="s">
        <v>82</v>
      </c>
      <c r="F34" t="s">
        <v>83</v>
      </c>
      <c r="G34" t="str">
        <f>VLOOKUP(F34,Codes!$A$4:$B$91,2,FALSE)</f>
        <v>Osmeridae</v>
      </c>
      <c r="H34">
        <f>VLOOKUP(F34,Codes!$E$4:$F$91,2,FALSE)</f>
        <v>27</v>
      </c>
      <c r="I34">
        <f>VLOOKUP(F34,Codes!$I$4:$J$91,2,FALSE)</f>
        <v>3.2</v>
      </c>
      <c r="L34" t="s">
        <v>454</v>
      </c>
      <c r="M34">
        <v>19823</v>
      </c>
      <c r="N34">
        <v>7400182.2384679932</v>
      </c>
      <c r="O34">
        <f t="shared" si="4"/>
        <v>373.31293136598867</v>
      </c>
      <c r="P34">
        <v>0</v>
      </c>
      <c r="Q34">
        <v>0</v>
      </c>
      <c r="R34">
        <f t="shared" si="0"/>
        <v>0</v>
      </c>
      <c r="S34">
        <v>0</v>
      </c>
      <c r="T34">
        <v>0</v>
      </c>
      <c r="U34">
        <f t="shared" si="1"/>
        <v>0</v>
      </c>
      <c r="V34" t="s">
        <v>4</v>
      </c>
      <c r="W34" t="str">
        <f>VLOOKUP(V34,Codes!$M$4:$N$6,2,FALSE)</f>
        <v>Full</v>
      </c>
      <c r="X34" t="s">
        <v>5</v>
      </c>
      <c r="Y34" t="str">
        <f>VLOOKUP(X34,Codes!$Q$4:$R$29,2,FALSE)</f>
        <v>Partial</v>
      </c>
      <c r="Z34" t="str">
        <f t="shared" si="3"/>
        <v>Purse seine</v>
      </c>
      <c r="AA34" t="str">
        <f>VLOOKUP(A34,Codes!$AA$4:$AB$230,2,FALSE)</f>
        <v>Purse seine</v>
      </c>
      <c r="AB34" t="str">
        <f>VLOOKUP(A34,Codes!$U$4:$V$230,2,FALSE)</f>
        <v>None</v>
      </c>
    </row>
    <row r="35" spans="1:28" ht="18" customHeight="1" x14ac:dyDescent="0.2">
      <c r="A35" t="s">
        <v>84</v>
      </c>
      <c r="B35" t="str">
        <f>VLOOKUP(A35,Codes!$AJ$4:$AK$230,2,FALSE)</f>
        <v>Capelin - 4RST</v>
      </c>
      <c r="C35" t="str">
        <f>VLOOKUP(A35,Codes!$AF$4:$AG$230,2,FALSE)</f>
        <v>CAPE4RST</v>
      </c>
      <c r="D35" t="s">
        <v>6</v>
      </c>
      <c r="E35" t="s">
        <v>82</v>
      </c>
      <c r="F35" t="s">
        <v>83</v>
      </c>
      <c r="G35" t="str">
        <f>VLOOKUP(F35,Codes!$A$4:$B$91,2,FALSE)</f>
        <v>Osmeridae</v>
      </c>
      <c r="H35">
        <f>VLOOKUP(F35,Codes!$E$4:$F$91,2,FALSE)</f>
        <v>27</v>
      </c>
      <c r="I35">
        <f>VLOOKUP(F35,Codes!$I$4:$J$91,2,FALSE)</f>
        <v>3.2</v>
      </c>
      <c r="L35" t="s">
        <v>454</v>
      </c>
      <c r="M35">
        <v>1973</v>
      </c>
      <c r="N35">
        <v>736546.41358509567</v>
      </c>
      <c r="O35">
        <f t="shared" si="4"/>
        <v>373.31293136598867</v>
      </c>
      <c r="P35">
        <v>0</v>
      </c>
      <c r="Q35">
        <v>0</v>
      </c>
      <c r="R35">
        <f t="shared" si="0"/>
        <v>0</v>
      </c>
      <c r="S35">
        <v>0</v>
      </c>
      <c r="T35">
        <v>0</v>
      </c>
      <c r="U35">
        <f t="shared" si="1"/>
        <v>0</v>
      </c>
      <c r="V35" t="s">
        <v>4</v>
      </c>
      <c r="W35" t="str">
        <f>VLOOKUP(V35,Codes!$M$4:$N$6,2,FALSE)</f>
        <v>Full</v>
      </c>
      <c r="X35" t="s">
        <v>5</v>
      </c>
      <c r="Y35" t="str">
        <f>VLOOKUP(X35,Codes!$Q$4:$R$29,2,FALSE)</f>
        <v>Partial</v>
      </c>
      <c r="Z35" t="str">
        <f t="shared" si="3"/>
        <v>Purse seine</v>
      </c>
      <c r="AA35" t="str">
        <f>VLOOKUP(A35,Codes!$AA$4:$AB$230,2,FALSE)</f>
        <v>Purse seine</v>
      </c>
      <c r="AB35" t="str">
        <f>VLOOKUP(A35,Codes!$U$4:$V$230,2,FALSE)</f>
        <v>None</v>
      </c>
    </row>
    <row r="36" spans="1:28" ht="18" customHeight="1" x14ac:dyDescent="0.2">
      <c r="A36" t="s">
        <v>85</v>
      </c>
      <c r="B36" t="str">
        <f>VLOOKUP(A36,Codes!$AJ$4:$AK$230,2,FALSE)</f>
        <v>Canary Rockfish</v>
      </c>
      <c r="C36" t="str">
        <f>VLOOKUP(A36,Codes!$AF$4:$AG$230,2,FALSE)</f>
        <v>CROCKWCVANISOGQCI</v>
      </c>
      <c r="D36" t="s">
        <v>8</v>
      </c>
      <c r="E36" t="s">
        <v>86</v>
      </c>
      <c r="F36" t="s">
        <v>87</v>
      </c>
      <c r="G36" t="str">
        <f>VLOOKUP(F36,Codes!$A$4:$B$91,2,FALSE)</f>
        <v>Scorpaeniformes</v>
      </c>
      <c r="H36">
        <f>VLOOKUP(F36,Codes!$E$4:$F$91,2,FALSE)</f>
        <v>62</v>
      </c>
      <c r="I36">
        <f>VLOOKUP(F36,Codes!$I$4:$J$91,2,FALSE)</f>
        <v>3.8</v>
      </c>
      <c r="L36" t="s">
        <v>17</v>
      </c>
      <c r="M36">
        <v>751</v>
      </c>
      <c r="N36">
        <v>1050881.8004312257</v>
      </c>
      <c r="O36">
        <f t="shared" si="4"/>
        <v>1399.3099872586226</v>
      </c>
      <c r="P36">
        <v>0</v>
      </c>
      <c r="Q36">
        <v>1</v>
      </c>
      <c r="R36">
        <f t="shared" si="0"/>
        <v>1</v>
      </c>
      <c r="S36">
        <v>1</v>
      </c>
      <c r="T36">
        <v>1</v>
      </c>
      <c r="U36">
        <f t="shared" si="1"/>
        <v>2</v>
      </c>
      <c r="V36" t="s">
        <v>4</v>
      </c>
      <c r="W36" t="str">
        <f>VLOOKUP(V36,Codes!$M$4:$N$6,2,FALSE)</f>
        <v>Full</v>
      </c>
      <c r="X36" t="s">
        <v>80</v>
      </c>
      <c r="Y36" t="str">
        <f>VLOOKUP(X36,Codes!$Q$4:$R$29,2,FALSE)</f>
        <v>Full</v>
      </c>
      <c r="Z36" t="str">
        <f t="shared" si="3"/>
        <v>Bottom trawl</v>
      </c>
      <c r="AA36" t="str">
        <f>VLOOKUP(A36,Codes!$AA$4:$AB$230,2,FALSE)</f>
        <v>Bottom trawl</v>
      </c>
      <c r="AB36" t="str">
        <f>VLOOKUP(A36,Codes!$U$4:$V$230,2,FALSE)</f>
        <v>None</v>
      </c>
    </row>
    <row r="37" spans="1:28" ht="18" customHeight="1" x14ac:dyDescent="0.2">
      <c r="A37" t="s">
        <v>88</v>
      </c>
      <c r="B37" t="str">
        <f>VLOOKUP(A37,Codes!$AJ$4:$AK$230,2,FALSE)</f>
        <v>Common Clam</v>
      </c>
      <c r="C37" t="str">
        <f>VLOOKUP(A37,Codes!$AF$4:$AG$230,2,FALSE)</f>
        <v>SSCLAMQCW</v>
      </c>
      <c r="D37" t="s">
        <v>6</v>
      </c>
      <c r="E37" t="s">
        <v>89</v>
      </c>
      <c r="F37" t="s">
        <v>90</v>
      </c>
      <c r="G37" t="str">
        <f>VLOOKUP(F37,Codes!$A$4:$B$91,2,FALSE)</f>
        <v>Molluscs</v>
      </c>
      <c r="H37">
        <f>VLOOKUP(F37,Codes!$E$4:$F$91,2,FALSE)</f>
        <v>39</v>
      </c>
      <c r="I37">
        <f>VLOOKUP(F37,Codes!$I$4:$J$91,2,FALSE)</f>
        <v>2.31</v>
      </c>
      <c r="L37" t="s">
        <v>56</v>
      </c>
      <c r="M37">
        <v>1.3</v>
      </c>
      <c r="N37">
        <v>2567.3961883026795</v>
      </c>
      <c r="O37">
        <f t="shared" si="4"/>
        <v>1974.9201448482149</v>
      </c>
      <c r="P37">
        <v>0</v>
      </c>
      <c r="Q37">
        <v>0</v>
      </c>
      <c r="R37">
        <f t="shared" si="0"/>
        <v>0</v>
      </c>
      <c r="S37">
        <v>0</v>
      </c>
      <c r="T37">
        <v>0</v>
      </c>
      <c r="U37">
        <f t="shared" si="1"/>
        <v>0</v>
      </c>
      <c r="V37" t="s">
        <v>6</v>
      </c>
      <c r="W37" t="str">
        <f>VLOOKUP(V37,Codes!$M$4:$N$6,2,FALSE)</f>
        <v>Uncertain</v>
      </c>
      <c r="X37" t="s">
        <v>6</v>
      </c>
      <c r="Y37" t="str">
        <f>VLOOKUP(X37,Codes!$Q$4:$R$29,2,FALSE)</f>
        <v>Uncertain</v>
      </c>
      <c r="Z37" t="str">
        <f t="shared" si="3"/>
        <v>Hand</v>
      </c>
      <c r="AA37" t="str">
        <f>VLOOKUP(A37,Codes!$AA$4:$AB$230,2,FALSE)</f>
        <v>Hand</v>
      </c>
      <c r="AB37" t="str">
        <f>VLOOKUP(A37,Codes!$U$4:$V$230,2,FALSE)</f>
        <v>None</v>
      </c>
    </row>
    <row r="38" spans="1:28" ht="18" customHeight="1" x14ac:dyDescent="0.2">
      <c r="A38" t="s">
        <v>91</v>
      </c>
      <c r="B38" t="str">
        <f>VLOOKUP(A38,Codes!$AJ$4:$AK$230,2,FALSE)</f>
        <v>Common Clam</v>
      </c>
      <c r="C38" t="str">
        <f>VLOOKUP(A38,Codes!$AF$4:$AG$230,2,FALSE)</f>
        <v>SSCLAMQCW</v>
      </c>
      <c r="D38" t="s">
        <v>6</v>
      </c>
      <c r="E38" t="s">
        <v>89</v>
      </c>
      <c r="F38" t="s">
        <v>90</v>
      </c>
      <c r="G38" t="str">
        <f>VLOOKUP(F38,Codes!$A$4:$B$91,2,FALSE)</f>
        <v>Molluscs</v>
      </c>
      <c r="H38">
        <f>VLOOKUP(F38,Codes!$E$4:$F$91,2,FALSE)</f>
        <v>39</v>
      </c>
      <c r="I38">
        <f>VLOOKUP(F38,Codes!$I$4:$J$91,2,FALSE)</f>
        <v>2.31</v>
      </c>
      <c r="L38" t="s">
        <v>56</v>
      </c>
      <c r="M38">
        <v>26</v>
      </c>
      <c r="N38">
        <v>51347.923766053587</v>
      </c>
      <c r="O38">
        <f t="shared" si="4"/>
        <v>1974.9201448482149</v>
      </c>
      <c r="P38">
        <v>0</v>
      </c>
      <c r="Q38">
        <v>1</v>
      </c>
      <c r="R38">
        <f t="shared" si="0"/>
        <v>1</v>
      </c>
      <c r="S38">
        <v>0</v>
      </c>
      <c r="T38">
        <v>0</v>
      </c>
      <c r="U38">
        <f t="shared" si="1"/>
        <v>0</v>
      </c>
      <c r="V38" t="s">
        <v>6</v>
      </c>
      <c r="W38" t="str">
        <f>VLOOKUP(V38,Codes!$M$4:$N$6,2,FALSE)</f>
        <v>Uncertain</v>
      </c>
      <c r="X38" t="s">
        <v>6</v>
      </c>
      <c r="Y38" t="str">
        <f>VLOOKUP(X38,Codes!$Q$4:$R$29,2,FALSE)</f>
        <v>Uncertain</v>
      </c>
      <c r="Z38" t="str">
        <f t="shared" si="3"/>
        <v>Hand</v>
      </c>
      <c r="AA38" t="str">
        <f>VLOOKUP(A38,Codes!$AA$4:$AB$230,2,FALSE)</f>
        <v>Hand</v>
      </c>
      <c r="AB38" t="str">
        <f>VLOOKUP(A38,Codes!$U$4:$V$230,2,FALSE)</f>
        <v>None</v>
      </c>
    </row>
    <row r="39" spans="1:28" ht="18" customHeight="1" x14ac:dyDescent="0.2">
      <c r="A39" t="s">
        <v>92</v>
      </c>
      <c r="B39" t="str">
        <f>VLOOKUP(A39,Codes!$AJ$4:$AK$230,2,FALSE)</f>
        <v xml:space="preserve"> Atlantic Cod 2J3KL</v>
      </c>
      <c r="C39" t="str">
        <f>VLOOKUP(A39,Codes!$AF$4:$AG$230,2,FALSE)</f>
        <v>COD2J3KL</v>
      </c>
      <c r="D39" t="s">
        <v>3</v>
      </c>
      <c r="E39" t="s">
        <v>45</v>
      </c>
      <c r="F39" t="s">
        <v>46</v>
      </c>
      <c r="G39" t="str">
        <f>VLOOKUP(F39,Codes!$A$4:$B$91,2,FALSE)</f>
        <v>Gadiformes</v>
      </c>
      <c r="H39">
        <f>VLOOKUP(F39,Codes!$E$4:$F$91,2,FALSE)</f>
        <v>65</v>
      </c>
      <c r="I39">
        <f>VLOOKUP(F39,Codes!$I$4:$J$91,2,FALSE)</f>
        <v>4.0999999999999996</v>
      </c>
      <c r="L39" t="s">
        <v>454</v>
      </c>
      <c r="M39">
        <v>9496</v>
      </c>
      <c r="N39">
        <v>14110240.50180003</v>
      </c>
      <c r="O39">
        <f t="shared" si="4"/>
        <v>1485.9141219250243</v>
      </c>
      <c r="P39">
        <v>1</v>
      </c>
      <c r="Q39">
        <v>0</v>
      </c>
      <c r="R39">
        <f t="shared" si="0"/>
        <v>1</v>
      </c>
      <c r="S39">
        <v>1</v>
      </c>
      <c r="T39">
        <v>0</v>
      </c>
      <c r="U39">
        <f t="shared" si="1"/>
        <v>1</v>
      </c>
      <c r="V39" t="s">
        <v>4</v>
      </c>
      <c r="W39" t="str">
        <f>VLOOKUP(V39,Codes!$M$4:$N$6,2,FALSE)</f>
        <v>Full</v>
      </c>
      <c r="X39" t="s">
        <v>93</v>
      </c>
      <c r="Y39" t="str">
        <f>VLOOKUP(X39,Codes!$Q$4:$R$29,2,FALSE)</f>
        <v>Partial</v>
      </c>
      <c r="Z39" t="str">
        <f t="shared" si="3"/>
        <v>Gillnet</v>
      </c>
      <c r="AA39" t="str">
        <f>VLOOKUP(A39,Codes!$AA$4:$AB$230,2,FALSE)</f>
        <v>Gillnet</v>
      </c>
      <c r="AB39" t="str">
        <f>VLOOKUP(A39,Codes!$U$4:$V$230,2,FALSE)</f>
        <v>None</v>
      </c>
    </row>
    <row r="40" spans="1:28" ht="18" customHeight="1" x14ac:dyDescent="0.2">
      <c r="A40" t="s">
        <v>94</v>
      </c>
      <c r="B40" t="str">
        <f>VLOOKUP(A40,Codes!$AJ$4:$AK$230,2,FALSE)</f>
        <v>N/A</v>
      </c>
      <c r="C40" t="str">
        <f>VLOOKUP(A40,Codes!$AF$4:$AG$230,2,FALSE)</f>
        <v>COD3NO</v>
      </c>
      <c r="D40" t="s">
        <v>3</v>
      </c>
      <c r="E40" t="s">
        <v>45</v>
      </c>
      <c r="F40" t="s">
        <v>46</v>
      </c>
      <c r="G40" t="str">
        <f>VLOOKUP(F40,Codes!$A$4:$B$91,2,FALSE)</f>
        <v>Gadiformes</v>
      </c>
      <c r="H40">
        <f>VLOOKUP(F40,Codes!$E$4:$F$91,2,FALSE)</f>
        <v>65</v>
      </c>
      <c r="I40">
        <f>VLOOKUP(F40,Codes!$I$4:$J$91,2,FALSE)</f>
        <v>4.0999999999999996</v>
      </c>
      <c r="L40" t="s">
        <v>454</v>
      </c>
      <c r="M40">
        <v>401</v>
      </c>
      <c r="N40">
        <v>595851.56289193477</v>
      </c>
      <c r="O40">
        <f t="shared" si="4"/>
        <v>1485.9141219250243</v>
      </c>
      <c r="P40">
        <v>1</v>
      </c>
      <c r="Q40">
        <v>0</v>
      </c>
      <c r="R40">
        <f t="shared" si="0"/>
        <v>1</v>
      </c>
      <c r="S40">
        <v>1</v>
      </c>
      <c r="T40">
        <v>1</v>
      </c>
      <c r="U40">
        <f t="shared" si="1"/>
        <v>2</v>
      </c>
      <c r="V40" t="s">
        <v>5</v>
      </c>
      <c r="W40" t="str">
        <f>VLOOKUP(V40,Codes!$M$4:$N$6,2,FALSE)</f>
        <v>Partial</v>
      </c>
      <c r="X40" t="s">
        <v>5</v>
      </c>
      <c r="Y40" t="str">
        <f>VLOOKUP(X40,Codes!$Q$4:$R$29,2,FALSE)</f>
        <v>Partial</v>
      </c>
      <c r="Z40" t="str">
        <f t="shared" si="3"/>
        <v>Bycatch</v>
      </c>
      <c r="AA40" t="str">
        <f>VLOOKUP(A40,Codes!$AA$4:$AB$230,2,FALSE)</f>
        <v>Bycatch</v>
      </c>
      <c r="AB40" t="str">
        <f>VLOOKUP(A40,Codes!$U$4:$V$230,2,FALSE)</f>
        <v>None</v>
      </c>
    </row>
    <row r="41" spans="1:28" ht="18" customHeight="1" x14ac:dyDescent="0.2">
      <c r="A41" t="s">
        <v>95</v>
      </c>
      <c r="B41" t="str">
        <f>VLOOKUP(A41,Codes!$AJ$4:$AK$230,2,FALSE)</f>
        <v>Cod - 4RS-3Pn</v>
      </c>
      <c r="C41" t="str">
        <f>VLOOKUP(A41,Codes!$AF$4:$AG$230,2,FALSE)</f>
        <v>COD3Pn4RS</v>
      </c>
      <c r="D41" t="s">
        <v>3</v>
      </c>
      <c r="E41" t="s">
        <v>45</v>
      </c>
      <c r="F41" t="s">
        <v>46</v>
      </c>
      <c r="G41" t="str">
        <f>VLOOKUP(F41,Codes!$A$4:$B$91,2,FALSE)</f>
        <v>Gadiformes</v>
      </c>
      <c r="H41">
        <f>VLOOKUP(F41,Codes!$E$4:$F$91,2,FALSE)</f>
        <v>65</v>
      </c>
      <c r="I41">
        <f>VLOOKUP(F41,Codes!$I$4:$J$91,2,FALSE)</f>
        <v>4.0999999999999996</v>
      </c>
      <c r="L41" t="s">
        <v>56</v>
      </c>
      <c r="M41">
        <v>685.7</v>
      </c>
      <c r="N41">
        <v>1018891.3134039893</v>
      </c>
      <c r="O41">
        <f t="shared" si="4"/>
        <v>1485.9141219250243</v>
      </c>
      <c r="P41">
        <v>1</v>
      </c>
      <c r="Q41">
        <v>1</v>
      </c>
      <c r="R41">
        <f t="shared" si="0"/>
        <v>1</v>
      </c>
      <c r="S41">
        <v>1</v>
      </c>
      <c r="T41">
        <v>1</v>
      </c>
      <c r="U41">
        <f t="shared" si="1"/>
        <v>2</v>
      </c>
      <c r="V41" t="s">
        <v>4</v>
      </c>
      <c r="W41" t="str">
        <f>VLOOKUP(V41,Codes!$M$4:$N$6,2,FALSE)</f>
        <v>Full</v>
      </c>
      <c r="X41" t="s">
        <v>5</v>
      </c>
      <c r="Y41" t="str">
        <f>VLOOKUP(X41,Codes!$Q$4:$R$29,2,FALSE)</f>
        <v>Partial</v>
      </c>
      <c r="Z41" t="str">
        <f t="shared" si="3"/>
        <v>Gillnet</v>
      </c>
      <c r="AA41" t="str">
        <f>VLOOKUP(A41,Codes!$AA$4:$AB$230,2,FALSE)</f>
        <v>Gillnet</v>
      </c>
      <c r="AB41" t="str">
        <f>VLOOKUP(A41,Codes!$U$4:$V$230,2,FALSE)</f>
        <v>None</v>
      </c>
    </row>
    <row r="42" spans="1:28" ht="18" customHeight="1" x14ac:dyDescent="0.2">
      <c r="A42" t="s">
        <v>96</v>
      </c>
      <c r="B42" t="str">
        <f>VLOOKUP(A42,Codes!$AJ$4:$AK$230,2,FALSE)</f>
        <v>Atlantic Cod 3Ps</v>
      </c>
      <c r="C42" t="str">
        <f>VLOOKUP(A42,Codes!$AF$4:$AG$230,2,FALSE)</f>
        <v>COD3Ps</v>
      </c>
      <c r="D42" t="s">
        <v>3</v>
      </c>
      <c r="E42" t="s">
        <v>45</v>
      </c>
      <c r="F42" t="s">
        <v>46</v>
      </c>
      <c r="G42" t="str">
        <f>VLOOKUP(F42,Codes!$A$4:$B$91,2,FALSE)</f>
        <v>Gadiformes</v>
      </c>
      <c r="H42">
        <f>VLOOKUP(F42,Codes!$E$4:$F$91,2,FALSE)</f>
        <v>65</v>
      </c>
      <c r="I42">
        <f>VLOOKUP(F42,Codes!$I$4:$J$91,2,FALSE)</f>
        <v>4.0999999999999996</v>
      </c>
      <c r="L42" t="s">
        <v>454</v>
      </c>
      <c r="M42">
        <v>4453</v>
      </c>
      <c r="N42">
        <v>6616775.5849321336</v>
      </c>
      <c r="O42">
        <f t="shared" si="4"/>
        <v>1485.9141219250243</v>
      </c>
      <c r="P42">
        <v>1</v>
      </c>
      <c r="Q42">
        <v>0</v>
      </c>
      <c r="R42">
        <f t="shared" si="0"/>
        <v>1</v>
      </c>
      <c r="S42">
        <v>1</v>
      </c>
      <c r="T42">
        <v>1</v>
      </c>
      <c r="U42">
        <f t="shared" si="1"/>
        <v>2</v>
      </c>
      <c r="V42" t="s">
        <v>4</v>
      </c>
      <c r="W42" t="str">
        <f>VLOOKUP(V42,Codes!$M$4:$N$6,2,FALSE)</f>
        <v>Full</v>
      </c>
      <c r="X42" t="s">
        <v>5</v>
      </c>
      <c r="Y42" t="str">
        <f>VLOOKUP(X42,Codes!$Q$4:$R$29,2,FALSE)</f>
        <v>Partial</v>
      </c>
      <c r="Z42" t="str">
        <f t="shared" si="3"/>
        <v>Gillnet</v>
      </c>
      <c r="AA42" t="str">
        <f>VLOOKUP(A42,Codes!$AA$4:$AB$230,2,FALSE)</f>
        <v>Gillnet</v>
      </c>
      <c r="AB42" t="str">
        <f>VLOOKUP(A42,Codes!$U$4:$V$230,2,FALSE)</f>
        <v>Withdrawn</v>
      </c>
    </row>
    <row r="43" spans="1:28" ht="18" customHeight="1" x14ac:dyDescent="0.2">
      <c r="A43" t="s">
        <v>97</v>
      </c>
      <c r="B43" t="str">
        <f>VLOOKUP(A43,Codes!$AJ$4:$AK$230,2,FALSE)</f>
        <v>Cod - Southern Gulf of St. Lawrence (4TVn)</v>
      </c>
      <c r="C43" t="str">
        <f>VLOOKUP(A43,Codes!$AF$4:$AG$230,2,FALSE)</f>
        <v>COD4TVn</v>
      </c>
      <c r="D43" t="s">
        <v>3</v>
      </c>
      <c r="E43" t="s">
        <v>45</v>
      </c>
      <c r="F43" t="s">
        <v>46</v>
      </c>
      <c r="G43" t="str">
        <f>VLOOKUP(F43,Codes!$A$4:$B$91,2,FALSE)</f>
        <v>Gadiformes</v>
      </c>
      <c r="H43">
        <f>VLOOKUP(F43,Codes!$E$4:$F$91,2,FALSE)</f>
        <v>65</v>
      </c>
      <c r="I43">
        <f>VLOOKUP(F43,Codes!$I$4:$J$91,2,FALSE)</f>
        <v>4.0999999999999996</v>
      </c>
      <c r="L43" t="s">
        <v>25</v>
      </c>
      <c r="M43">
        <v>60</v>
      </c>
      <c r="N43">
        <v>89154.847315501465</v>
      </c>
      <c r="O43">
        <f t="shared" si="4"/>
        <v>1485.9141219250243</v>
      </c>
      <c r="P43">
        <v>0</v>
      </c>
      <c r="Q43">
        <v>1</v>
      </c>
      <c r="R43">
        <f t="shared" si="0"/>
        <v>1</v>
      </c>
      <c r="S43">
        <v>1</v>
      </c>
      <c r="T43">
        <v>0</v>
      </c>
      <c r="U43">
        <f t="shared" si="1"/>
        <v>1</v>
      </c>
      <c r="V43" t="s">
        <v>4</v>
      </c>
      <c r="W43" t="str">
        <f>VLOOKUP(V43,Codes!$M$4:$N$6,2,FALSE)</f>
        <v>Full</v>
      </c>
      <c r="X43" t="s">
        <v>6</v>
      </c>
      <c r="Y43" t="str">
        <f>VLOOKUP(X43,Codes!$Q$4:$R$29,2,FALSE)</f>
        <v>Uncertain</v>
      </c>
      <c r="Z43" t="str">
        <f t="shared" si="3"/>
        <v>Bycatch</v>
      </c>
      <c r="AA43" t="str">
        <f>VLOOKUP(A43,Codes!$AA$4:$AB$230,2,FALSE)</f>
        <v>Bycatch</v>
      </c>
      <c r="AB43" t="str">
        <f>VLOOKUP(A43,Codes!$U$4:$V$230,2,FALSE)</f>
        <v>None</v>
      </c>
    </row>
    <row r="44" spans="1:28" ht="18" customHeight="1" x14ac:dyDescent="0.2">
      <c r="A44" t="s">
        <v>98</v>
      </c>
      <c r="B44" t="str">
        <f>VLOOKUP(A44,Codes!$AJ$4:$AK$230,2,FALSE)</f>
        <v>N/A</v>
      </c>
      <c r="C44" t="str">
        <f>VLOOKUP(A44,Codes!$AF$4:$AG$230,2,FALSE)</f>
        <v>COD4VsW</v>
      </c>
      <c r="D44" t="s">
        <v>8</v>
      </c>
      <c r="E44" t="s">
        <v>45</v>
      </c>
      <c r="F44" t="s">
        <v>46</v>
      </c>
      <c r="G44" t="str">
        <f>VLOOKUP(F44,Codes!$A$4:$B$91,2,FALSE)</f>
        <v>Gadiformes</v>
      </c>
      <c r="H44">
        <f>VLOOKUP(F44,Codes!$E$4:$F$91,2,FALSE)</f>
        <v>65</v>
      </c>
      <c r="I44">
        <f>VLOOKUP(F44,Codes!$I$4:$J$91,2,FALSE)</f>
        <v>4.0999999999999996</v>
      </c>
      <c r="L44" t="s">
        <v>11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  <c r="S44">
        <v>1</v>
      </c>
      <c r="T44">
        <v>1</v>
      </c>
      <c r="U44">
        <f t="shared" si="1"/>
        <v>2</v>
      </c>
      <c r="V44" t="s">
        <v>5</v>
      </c>
      <c r="W44" t="str">
        <f>VLOOKUP(V44,Codes!$M$4:$N$6,2,FALSE)</f>
        <v>Partial</v>
      </c>
      <c r="X44" t="s">
        <v>5</v>
      </c>
      <c r="Y44" t="str">
        <f>VLOOKUP(X44,Codes!$Q$4:$R$29,2,FALSE)</f>
        <v>Partial</v>
      </c>
      <c r="Z44" t="str">
        <f t="shared" si="3"/>
        <v>No catch</v>
      </c>
      <c r="AA44" t="str">
        <f>VLOOKUP(A44,Codes!$AA$4:$AB$230,2,FALSE)</f>
        <v>Bycatch</v>
      </c>
      <c r="AB44" t="str">
        <f>VLOOKUP(A44,Codes!$U$4:$V$230,2,FALSE)</f>
        <v>None</v>
      </c>
    </row>
    <row r="45" spans="1:28" ht="18" customHeight="1" x14ac:dyDescent="0.2">
      <c r="A45" t="s">
        <v>99</v>
      </c>
      <c r="B45" t="str">
        <f>VLOOKUP(A45,Codes!$AJ$4:$AK$230,2,FALSE)</f>
        <v>Atlantic Cod - 4X5Y</v>
      </c>
      <c r="C45" t="str">
        <f>VLOOKUP(A45,Codes!$AF$4:$AG$230,2,FALSE)</f>
        <v>COD4X5Yb</v>
      </c>
      <c r="D45" t="s">
        <v>3</v>
      </c>
      <c r="E45" t="s">
        <v>45</v>
      </c>
      <c r="F45" t="s">
        <v>46</v>
      </c>
      <c r="G45" t="str">
        <f>VLOOKUP(F45,Codes!$A$4:$B$91,2,FALSE)</f>
        <v>Gadiformes</v>
      </c>
      <c r="H45">
        <f>VLOOKUP(F45,Codes!$E$4:$F$91,2,FALSE)</f>
        <v>65</v>
      </c>
      <c r="I45">
        <f>VLOOKUP(F45,Codes!$I$4:$J$91,2,FALSE)</f>
        <v>4.0999999999999996</v>
      </c>
      <c r="L45" t="s">
        <v>11</v>
      </c>
      <c r="M45">
        <v>746</v>
      </c>
      <c r="N45">
        <v>1108491.9349560682</v>
      </c>
      <c r="O45">
        <f>N45/M45</f>
        <v>1485.9141219250243</v>
      </c>
      <c r="P45">
        <v>1</v>
      </c>
      <c r="Q45">
        <v>0</v>
      </c>
      <c r="R45">
        <f t="shared" si="0"/>
        <v>1</v>
      </c>
      <c r="S45">
        <v>1</v>
      </c>
      <c r="T45">
        <v>1</v>
      </c>
      <c r="U45">
        <f t="shared" si="1"/>
        <v>2</v>
      </c>
      <c r="V45" t="s">
        <v>5</v>
      </c>
      <c r="W45" t="str">
        <f>VLOOKUP(V45,Codes!$M$4:$N$6,2,FALSE)</f>
        <v>Partial</v>
      </c>
      <c r="X45" t="s">
        <v>51</v>
      </c>
      <c r="Y45" t="str">
        <f>VLOOKUP(X45,Codes!$Q$4:$R$29,2,FALSE)</f>
        <v>Partial</v>
      </c>
      <c r="Z45" t="str">
        <f t="shared" si="3"/>
        <v>Bycatch</v>
      </c>
      <c r="AA45" t="str">
        <f>VLOOKUP(A45,Codes!$AA$4:$AB$230,2,FALSE)</f>
        <v>Bycatch</v>
      </c>
      <c r="AB45" t="str">
        <f>VLOOKUP(A45,Codes!$U$4:$V$230,2,FALSE)</f>
        <v>None</v>
      </c>
    </row>
    <row r="46" spans="1:28" ht="18" customHeight="1" x14ac:dyDescent="0.2">
      <c r="A46" t="s">
        <v>100</v>
      </c>
      <c r="B46" t="str">
        <f>VLOOKUP(A46,Codes!$AJ$4:$AK$230,2,FALSE)</f>
        <v>Atlantic Cod - 5Zjm</v>
      </c>
      <c r="C46" t="str">
        <f>VLOOKUP(A46,Codes!$AF$4:$AG$230,2,FALSE)</f>
        <v>COD5Zjm</v>
      </c>
      <c r="D46" t="s">
        <v>3</v>
      </c>
      <c r="E46" t="s">
        <v>45</v>
      </c>
      <c r="F46" t="s">
        <v>46</v>
      </c>
      <c r="G46" t="str">
        <f>VLOOKUP(F46,Codes!$A$4:$B$91,2,FALSE)</f>
        <v>Gadiformes</v>
      </c>
      <c r="H46">
        <f>VLOOKUP(F46,Codes!$E$4:$F$91,2,FALSE)</f>
        <v>65</v>
      </c>
      <c r="I46">
        <f>VLOOKUP(F46,Codes!$I$4:$J$91,2,FALSE)</f>
        <v>4.0999999999999996</v>
      </c>
      <c r="L46" t="s">
        <v>11</v>
      </c>
      <c r="M46">
        <v>565</v>
      </c>
      <c r="N46">
        <v>839541.47888763878</v>
      </c>
      <c r="O46">
        <f>N46/M46</f>
        <v>1485.9141219250243</v>
      </c>
      <c r="P46">
        <v>1</v>
      </c>
      <c r="Q46">
        <v>1</v>
      </c>
      <c r="R46">
        <f t="shared" si="0"/>
        <v>1</v>
      </c>
      <c r="S46">
        <v>1</v>
      </c>
      <c r="T46">
        <v>1</v>
      </c>
      <c r="U46">
        <f t="shared" si="1"/>
        <v>2</v>
      </c>
      <c r="V46" t="s">
        <v>4</v>
      </c>
      <c r="W46" t="str">
        <f>VLOOKUP(V46,Codes!$M$4:$N$6,2,FALSE)</f>
        <v>Full</v>
      </c>
      <c r="X46" t="s">
        <v>4</v>
      </c>
      <c r="Y46" t="str">
        <f>VLOOKUP(X46,Codes!$Q$4:$R$29,2,FALSE)</f>
        <v>Full</v>
      </c>
      <c r="Z46" t="str">
        <f t="shared" si="3"/>
        <v>Bottom longline</v>
      </c>
      <c r="AA46" t="str">
        <f>VLOOKUP(A46,Codes!$AA$4:$AB$230,2,FALSE)</f>
        <v>Bottom longline</v>
      </c>
      <c r="AB46" t="str">
        <f>VLOOKUP(A46,Codes!$U$4:$V$230,2,FALSE)</f>
        <v>None</v>
      </c>
    </row>
    <row r="47" spans="1:28" ht="18" customHeight="1" x14ac:dyDescent="0.2">
      <c r="A47" t="s">
        <v>102</v>
      </c>
      <c r="B47" t="str">
        <f>VLOOKUP(A47,Codes!$AJ$4:$AK$230,2,FALSE)</f>
        <v>N/A</v>
      </c>
      <c r="C47" t="str">
        <f>VLOOKUP(A47,Codes!$AF$4:$AG$230,2,FALSE)</f>
        <v>CUSK4X</v>
      </c>
      <c r="D47" t="s">
        <v>8</v>
      </c>
      <c r="E47" t="s">
        <v>103</v>
      </c>
      <c r="F47" t="s">
        <v>104</v>
      </c>
      <c r="G47" t="str">
        <f>VLOOKUP(F47,Codes!$A$4:$B$91,2,FALSE)</f>
        <v>Gadiformes</v>
      </c>
      <c r="H47">
        <f>VLOOKUP(F47,Codes!$E$4:$F$91,2,FALSE)</f>
        <v>63</v>
      </c>
      <c r="I47">
        <f>VLOOKUP(F47,Codes!$I$4:$J$91,2,FALSE)</f>
        <v>3.9</v>
      </c>
      <c r="L47" t="s">
        <v>11</v>
      </c>
      <c r="M47">
        <v>127</v>
      </c>
      <c r="N47">
        <v>168776.17946974846</v>
      </c>
      <c r="O47">
        <f>N47/M47</f>
        <v>1328.9462950373895</v>
      </c>
      <c r="P47">
        <v>0</v>
      </c>
      <c r="Q47">
        <v>0</v>
      </c>
      <c r="R47">
        <f t="shared" si="0"/>
        <v>0</v>
      </c>
      <c r="S47">
        <v>1</v>
      </c>
      <c r="T47">
        <v>1</v>
      </c>
      <c r="U47">
        <f t="shared" si="1"/>
        <v>2</v>
      </c>
      <c r="V47" t="s">
        <v>5</v>
      </c>
      <c r="W47" t="str">
        <f>VLOOKUP(V47,Codes!$M$4:$N$6,2,FALSE)</f>
        <v>Partial</v>
      </c>
      <c r="X47" t="s">
        <v>5</v>
      </c>
      <c r="Y47" t="str">
        <f>VLOOKUP(X47,Codes!$Q$4:$R$29,2,FALSE)</f>
        <v>Partial</v>
      </c>
      <c r="Z47" t="str">
        <f t="shared" si="3"/>
        <v>Bycatch</v>
      </c>
      <c r="AA47" t="str">
        <f>VLOOKUP(A47,Codes!$AA$4:$AB$230,2,FALSE)</f>
        <v>Bycatch</v>
      </c>
      <c r="AB47" t="str">
        <f>VLOOKUP(A47,Codes!$U$4:$V$230,2,FALSE)</f>
        <v>None</v>
      </c>
    </row>
    <row r="48" spans="1:28" ht="18" customHeight="1" x14ac:dyDescent="0.2">
      <c r="A48" t="s">
        <v>105</v>
      </c>
      <c r="B48" t="str">
        <f>VLOOKUP(A48,Codes!$AJ$4:$AK$230,2,FALSE)</f>
        <v>N/A</v>
      </c>
      <c r="C48" t="str">
        <f>VLOOKUP(A48,Codes!$AF$4:$AG$230,2,FALSE)</f>
        <v>REDDEEP2J3K-3LNO</v>
      </c>
      <c r="D48" t="s">
        <v>6</v>
      </c>
      <c r="E48" t="s">
        <v>1</v>
      </c>
      <c r="F48" t="s">
        <v>106</v>
      </c>
      <c r="G48" t="str">
        <f>VLOOKUP(F48,Codes!$A$4:$B$91,2,FALSE)</f>
        <v>Scorpaeniformes</v>
      </c>
      <c r="H48">
        <f>VLOOKUP(F48,Codes!$E$4:$F$91,2,FALSE)</f>
        <v>58</v>
      </c>
      <c r="I48">
        <f>VLOOKUP(F48,Codes!$I$4:$J$91,2,FALSE)</f>
        <v>4.2</v>
      </c>
      <c r="L48" t="s">
        <v>454</v>
      </c>
      <c r="M48">
        <v>0</v>
      </c>
      <c r="N48">
        <v>0</v>
      </c>
      <c r="O48">
        <v>0</v>
      </c>
      <c r="P48">
        <v>0</v>
      </c>
      <c r="Q48">
        <v>1</v>
      </c>
      <c r="R48">
        <f t="shared" si="0"/>
        <v>1</v>
      </c>
      <c r="S48">
        <v>0</v>
      </c>
      <c r="T48">
        <v>0</v>
      </c>
      <c r="U48">
        <f t="shared" si="1"/>
        <v>0</v>
      </c>
      <c r="V48" t="s">
        <v>4</v>
      </c>
      <c r="W48" t="str">
        <f>VLOOKUP(V48,Codes!$M$4:$N$6,2,FALSE)</f>
        <v>Full</v>
      </c>
      <c r="X48" t="s">
        <v>5</v>
      </c>
      <c r="Y48" t="str">
        <f>VLOOKUP(X48,Codes!$Q$4:$R$29,2,FALSE)</f>
        <v>Partial</v>
      </c>
      <c r="Z48" t="str">
        <f t="shared" si="3"/>
        <v>No catch</v>
      </c>
      <c r="AA48" t="str">
        <f>VLOOKUP(A48,Codes!$AA$4:$AB$230,2,FALSE)</f>
        <v>Bycatch</v>
      </c>
      <c r="AB48" t="str">
        <f>VLOOKUP(A48,Codes!$U$4:$V$230,2,FALSE)</f>
        <v>None</v>
      </c>
    </row>
    <row r="49" spans="1:28" ht="18" customHeight="1" x14ac:dyDescent="0.2">
      <c r="A49" t="s">
        <v>107</v>
      </c>
      <c r="B49" t="str">
        <f>VLOOKUP(A49,Codes!$AJ$4:$AK$230,2,FALSE)</f>
        <v>Redfish (Sebastes mentella) Unit 1 + 2</v>
      </c>
      <c r="C49" t="str">
        <f>VLOOKUP(A49,Codes!$AF$4:$AG$230,2,FALSE)</f>
        <v>REDDEEPUT12</v>
      </c>
      <c r="D49" t="s">
        <v>12</v>
      </c>
      <c r="E49" t="s">
        <v>1</v>
      </c>
      <c r="F49" t="s">
        <v>106</v>
      </c>
      <c r="G49" t="str">
        <f>VLOOKUP(F49,Codes!$A$4:$B$91,2,FALSE)</f>
        <v>Scorpaeniformes</v>
      </c>
      <c r="H49">
        <f>VLOOKUP(F49,Codes!$E$4:$F$91,2,FALSE)</f>
        <v>58</v>
      </c>
      <c r="I49">
        <f>VLOOKUP(F49,Codes!$I$4:$J$91,2,FALSE)</f>
        <v>4.2</v>
      </c>
      <c r="L49" t="s">
        <v>453</v>
      </c>
      <c r="M49">
        <v>592</v>
      </c>
      <c r="N49">
        <v>866146.68220486259</v>
      </c>
      <c r="O49">
        <f t="shared" ref="O49:O71" si="5">N49/M49</f>
        <v>1463.0856118325382</v>
      </c>
      <c r="P49">
        <v>0</v>
      </c>
      <c r="Q49">
        <v>0</v>
      </c>
      <c r="R49">
        <f t="shared" si="0"/>
        <v>0</v>
      </c>
      <c r="S49">
        <v>1</v>
      </c>
      <c r="T49">
        <v>1</v>
      </c>
      <c r="U49">
        <f t="shared" si="1"/>
        <v>2</v>
      </c>
      <c r="V49" t="s">
        <v>4</v>
      </c>
      <c r="W49" t="str">
        <f>VLOOKUP(V49,Codes!$M$4:$N$6,2,FALSE)</f>
        <v>Full</v>
      </c>
      <c r="X49" t="s">
        <v>9</v>
      </c>
      <c r="Y49" t="str">
        <f>VLOOKUP(X49,Codes!$Q$4:$R$29,2,FALSE)</f>
        <v>Partial</v>
      </c>
      <c r="Z49" t="str">
        <f t="shared" si="3"/>
        <v>Bottom trawl</v>
      </c>
      <c r="AA49" t="str">
        <f>VLOOKUP(A49,Codes!$AA$4:$AB$230,2,FALSE)</f>
        <v>Bottom trawl</v>
      </c>
      <c r="AB49" t="str">
        <f>VLOOKUP(A49,Codes!$U$4:$V$230,2,FALSE)</f>
        <v>None</v>
      </c>
    </row>
    <row r="50" spans="1:28" ht="18" customHeight="1" x14ac:dyDescent="0.2">
      <c r="A50" t="s">
        <v>108</v>
      </c>
      <c r="B50" t="str">
        <f>VLOOKUP(A50,Codes!$AJ$4:$AK$230,2,FALSE)</f>
        <v>Dungeness Crab</v>
      </c>
      <c r="C50" t="str">
        <f>VLOOKUP(A50,Codes!$AF$4:$AG$230,2,FALSE)</f>
        <v>N/A</v>
      </c>
      <c r="D50" t="s">
        <v>12</v>
      </c>
      <c r="E50" t="s">
        <v>109</v>
      </c>
      <c r="F50" t="s">
        <v>110</v>
      </c>
      <c r="G50" t="str">
        <f>VLOOKUP(F50,Codes!$A$4:$B$91,2,FALSE)</f>
        <v>Crustacea</v>
      </c>
      <c r="H50">
        <f>VLOOKUP(F50,Codes!$E$4:$F$91,2,FALSE)</f>
        <v>10</v>
      </c>
      <c r="I50">
        <f>VLOOKUP(F50,Codes!$I$4:$J$91,2,FALSE)</f>
        <v>3.45</v>
      </c>
      <c r="L50" t="s">
        <v>17</v>
      </c>
      <c r="M50">
        <v>500</v>
      </c>
      <c r="N50">
        <v>6985000.0000000009</v>
      </c>
      <c r="O50">
        <f t="shared" si="5"/>
        <v>13970.000000000002</v>
      </c>
      <c r="P50">
        <v>0</v>
      </c>
      <c r="Q50">
        <v>1</v>
      </c>
      <c r="R50">
        <f t="shared" si="0"/>
        <v>1</v>
      </c>
      <c r="S50">
        <v>0</v>
      </c>
      <c r="T50">
        <v>0</v>
      </c>
      <c r="U50">
        <f t="shared" si="1"/>
        <v>0</v>
      </c>
      <c r="V50" t="s">
        <v>6</v>
      </c>
      <c r="W50" t="str">
        <f>VLOOKUP(V50,Codes!$M$4:$N$6,2,FALSE)</f>
        <v>Uncertain</v>
      </c>
      <c r="X50" t="s">
        <v>4</v>
      </c>
      <c r="Y50" t="str">
        <f>VLOOKUP(X50,Codes!$Q$4:$R$29,2,FALSE)</f>
        <v>Full</v>
      </c>
      <c r="Z50" t="str">
        <f t="shared" si="3"/>
        <v>Trap</v>
      </c>
      <c r="AA50" t="str">
        <f>VLOOKUP(A50,Codes!$AA$4:$AB$230,2,FALSE)</f>
        <v>Trap</v>
      </c>
      <c r="AB50" t="str">
        <f>VLOOKUP(A50,Codes!$U$4:$V$230,2,FALSE)</f>
        <v>None</v>
      </c>
    </row>
    <row r="51" spans="1:28" ht="18" customHeight="1" x14ac:dyDescent="0.2">
      <c r="A51" t="s">
        <v>111</v>
      </c>
      <c r="B51" t="str">
        <f>VLOOKUP(A51,Codes!$AJ$4:$AK$230,2,FALSE)</f>
        <v>Geoduck</v>
      </c>
      <c r="C51" t="str">
        <f>VLOOKUP(A51,Codes!$AF$4:$AG$230,2,FALSE)</f>
        <v>N/A</v>
      </c>
      <c r="D51" t="s">
        <v>12</v>
      </c>
      <c r="E51" t="s">
        <v>112</v>
      </c>
      <c r="F51" t="s">
        <v>113</v>
      </c>
      <c r="G51" t="str">
        <f>VLOOKUP(F51,Codes!$A$4:$B$91,2,FALSE)</f>
        <v>Molluscs</v>
      </c>
      <c r="H51">
        <f>VLOOKUP(F51,Codes!$E$4:$F$91,2,FALSE)</f>
        <v>37</v>
      </c>
      <c r="I51">
        <f>VLOOKUP(F51,Codes!$I$4:$J$91,2,FALSE)</f>
        <v>2</v>
      </c>
      <c r="L51" t="s">
        <v>17</v>
      </c>
      <c r="M51">
        <v>1559</v>
      </c>
      <c r="N51">
        <v>45826495.328529447</v>
      </c>
      <c r="O51">
        <f t="shared" si="5"/>
        <v>29394.801365317158</v>
      </c>
      <c r="P51">
        <v>0</v>
      </c>
      <c r="Q51">
        <v>0</v>
      </c>
      <c r="R51">
        <f t="shared" si="0"/>
        <v>0</v>
      </c>
      <c r="S51">
        <v>1</v>
      </c>
      <c r="T51">
        <v>0</v>
      </c>
      <c r="U51">
        <f t="shared" si="1"/>
        <v>1</v>
      </c>
      <c r="V51" t="s">
        <v>4</v>
      </c>
      <c r="W51" t="str">
        <f>VLOOKUP(V51,Codes!$M$4:$N$6,2,FALSE)</f>
        <v>Full</v>
      </c>
      <c r="X51" t="s">
        <v>6</v>
      </c>
      <c r="Y51" t="str">
        <f>VLOOKUP(X51,Codes!$Q$4:$R$29,2,FALSE)</f>
        <v>Uncertain</v>
      </c>
      <c r="Z51" t="str">
        <f t="shared" si="3"/>
        <v>Hand</v>
      </c>
      <c r="AA51" t="str">
        <f>VLOOKUP(A51,Codes!$AA$4:$AB$230,2,FALSE)</f>
        <v>Hand</v>
      </c>
      <c r="AB51" t="str">
        <f>VLOOKUP(A51,Codes!$U$4:$V$230,2,FALSE)</f>
        <v>None</v>
      </c>
    </row>
    <row r="52" spans="1:28" ht="18" customHeight="1" x14ac:dyDescent="0.2">
      <c r="A52" t="s">
        <v>114</v>
      </c>
      <c r="B52" t="str">
        <f>VLOOKUP(A52,Codes!$AJ$4:$AK$230,2,FALSE)</f>
        <v>N/A</v>
      </c>
      <c r="C52" t="str">
        <f>VLOOKUP(A52,Codes!$AF$4:$AG$230,2,FALSE)</f>
        <v>N/A</v>
      </c>
      <c r="D52" t="s">
        <v>6</v>
      </c>
      <c r="E52" t="s">
        <v>115</v>
      </c>
      <c r="F52" t="s">
        <v>116</v>
      </c>
      <c r="G52" t="str">
        <f>VLOOKUP(F52,Codes!$A$4:$B$91,2,FALSE)</f>
        <v>Crustacea</v>
      </c>
      <c r="H52">
        <f>VLOOKUP(F52,Codes!$E$4:$F$91,2,FALSE)</f>
        <v>10</v>
      </c>
      <c r="I52">
        <f>VLOOKUP(F52,Codes!$I$4:$J$91,2,FALSE)</f>
        <v>2</v>
      </c>
      <c r="L52" t="s">
        <v>17</v>
      </c>
      <c r="M52">
        <v>1.2</v>
      </c>
      <c r="N52">
        <v>35568</v>
      </c>
      <c r="O52">
        <f t="shared" si="5"/>
        <v>29640</v>
      </c>
      <c r="P52">
        <v>0</v>
      </c>
      <c r="Q52">
        <v>0</v>
      </c>
      <c r="R52">
        <f t="shared" si="0"/>
        <v>0</v>
      </c>
      <c r="S52">
        <v>1</v>
      </c>
      <c r="T52">
        <v>1</v>
      </c>
      <c r="U52">
        <f t="shared" si="1"/>
        <v>2</v>
      </c>
      <c r="V52" t="s">
        <v>6</v>
      </c>
      <c r="W52" t="str">
        <f>VLOOKUP(V52,Codes!$M$4:$N$6,2,FALSE)</f>
        <v>Uncertain</v>
      </c>
      <c r="X52" t="s">
        <v>6</v>
      </c>
      <c r="Y52" t="str">
        <f>VLOOKUP(X52,Codes!$Q$4:$R$29,2,FALSE)</f>
        <v>Uncertain</v>
      </c>
      <c r="Z52" t="str">
        <f t="shared" si="3"/>
        <v>Hand</v>
      </c>
      <c r="AA52" t="str">
        <f>VLOOKUP(A52,Codes!$AA$4:$AB$230,2,FALSE)</f>
        <v>Hand</v>
      </c>
      <c r="AB52" t="str">
        <f>VLOOKUP(A52,Codes!$U$4:$V$230,2,FALSE)</f>
        <v>None</v>
      </c>
    </row>
    <row r="53" spans="1:28" ht="18" customHeight="1" x14ac:dyDescent="0.2">
      <c r="A53" t="s">
        <v>117</v>
      </c>
      <c r="B53" t="str">
        <f>VLOOKUP(A53,Codes!$AJ$4:$AK$230,2,FALSE)</f>
        <v>N/A</v>
      </c>
      <c r="C53" t="str">
        <f>VLOOKUP(A53,Codes!$AF$4:$AG$230,2,FALSE)</f>
        <v>N/A</v>
      </c>
      <c r="D53" t="s">
        <v>6</v>
      </c>
      <c r="E53" t="s">
        <v>118</v>
      </c>
      <c r="F53" t="s">
        <v>442</v>
      </c>
      <c r="G53" t="str">
        <f>VLOOKUP(F53,Codes!$A$4:$B$91,2,FALSE)</f>
        <v>Gadiformes</v>
      </c>
      <c r="H53">
        <f>VLOOKUP(F53,Codes!$E$4:$F$91,2,FALSE)</f>
        <v>67</v>
      </c>
      <c r="I53">
        <f>VLOOKUP(F53,Codes!$I$4:$J$91,2,FALSE)</f>
        <v>3.7</v>
      </c>
      <c r="L53" t="s">
        <v>454</v>
      </c>
      <c r="M53">
        <v>325</v>
      </c>
      <c r="N53">
        <v>666181.39872706134</v>
      </c>
      <c r="O53">
        <f t="shared" si="5"/>
        <v>2049.7889191601889</v>
      </c>
      <c r="P53">
        <v>0</v>
      </c>
      <c r="Q53">
        <v>0</v>
      </c>
      <c r="R53">
        <f t="shared" si="0"/>
        <v>0</v>
      </c>
      <c r="S53">
        <v>0</v>
      </c>
      <c r="T53">
        <v>0</v>
      </c>
      <c r="U53">
        <f t="shared" si="1"/>
        <v>0</v>
      </c>
      <c r="V53" t="s">
        <v>4</v>
      </c>
      <c r="W53" t="str">
        <f>VLOOKUP(V53,Codes!$M$4:$N$6,2,FALSE)</f>
        <v>Full</v>
      </c>
      <c r="X53" t="s">
        <v>5</v>
      </c>
      <c r="Y53" t="str">
        <f>VLOOKUP(X53,Codes!$Q$4:$R$29,2,FALSE)</f>
        <v>Partial</v>
      </c>
      <c r="Z53" t="str">
        <f t="shared" si="3"/>
        <v>Bycatch</v>
      </c>
      <c r="AA53" t="str">
        <f>VLOOKUP(A53,Codes!$AA$4:$AB$230,2,FALSE)</f>
        <v>Bycatch</v>
      </c>
      <c r="AB53" t="str">
        <f>VLOOKUP(A53,Codes!$U$4:$V$230,2,FALSE)</f>
        <v>None</v>
      </c>
    </row>
    <row r="54" spans="1:28" ht="18" customHeight="1" x14ac:dyDescent="0.2">
      <c r="A54" t="s">
        <v>119</v>
      </c>
      <c r="B54" t="str">
        <f>VLOOKUP(A54,Codes!$AJ$4:$AK$230,2,FALSE)</f>
        <v>N/A</v>
      </c>
      <c r="C54" t="str">
        <f>VLOOKUP(A54,Codes!$AF$4:$AG$230,2,FALSE)</f>
        <v>N/A</v>
      </c>
      <c r="D54" t="s">
        <v>6</v>
      </c>
      <c r="E54" t="s">
        <v>120</v>
      </c>
      <c r="F54" t="s">
        <v>121</v>
      </c>
      <c r="G54" t="str">
        <f>VLOOKUP(F54,Codes!$A$4:$B$91,2,FALSE)</f>
        <v>Gadiformes</v>
      </c>
      <c r="H54">
        <f>VLOOKUP(F54,Codes!$E$4:$F$91,2,FALSE)</f>
        <v>75</v>
      </c>
      <c r="I54">
        <f>VLOOKUP(F54,Codes!$I$4:$J$91,2,FALSE)</f>
        <v>3.8</v>
      </c>
      <c r="L54" t="s">
        <v>454</v>
      </c>
      <c r="M54">
        <v>500</v>
      </c>
      <c r="N54">
        <v>1024894.4595800944</v>
      </c>
      <c r="O54">
        <f t="shared" si="5"/>
        <v>2049.7889191601889</v>
      </c>
      <c r="P54">
        <v>0</v>
      </c>
      <c r="Q54">
        <v>1</v>
      </c>
      <c r="R54">
        <f t="shared" si="0"/>
        <v>1</v>
      </c>
      <c r="S54">
        <v>0</v>
      </c>
      <c r="T54">
        <v>0</v>
      </c>
      <c r="U54">
        <f t="shared" si="1"/>
        <v>0</v>
      </c>
      <c r="V54" t="s">
        <v>5</v>
      </c>
      <c r="W54" t="str">
        <f>VLOOKUP(V54,Codes!$M$4:$N$6,2,FALSE)</f>
        <v>Partial</v>
      </c>
      <c r="X54" t="s">
        <v>5</v>
      </c>
      <c r="Y54" t="str">
        <f>VLOOKUP(X54,Codes!$Q$4:$R$29,2,FALSE)</f>
        <v>Partial</v>
      </c>
      <c r="Z54" t="str">
        <f t="shared" si="3"/>
        <v>Bycatch</v>
      </c>
      <c r="AA54" t="str">
        <f>VLOOKUP(A54,Codes!$AA$4:$AB$230,2,FALSE)</f>
        <v>Bycatch</v>
      </c>
      <c r="AB54" t="str">
        <f>VLOOKUP(A54,Codes!$U$4:$V$230,2,FALSE)</f>
        <v>None</v>
      </c>
    </row>
    <row r="55" spans="1:28" ht="18" customHeight="1" x14ac:dyDescent="0.2">
      <c r="A55" t="s">
        <v>122</v>
      </c>
      <c r="B55" t="str">
        <f>VLOOKUP(A55,Codes!$AJ$4:$AK$230,2,FALSE)</f>
        <v>Greenland Halibut - NAFO 0A and 0B</v>
      </c>
      <c r="C55" t="str">
        <f>VLOOKUP(A55,Codes!$AF$4:$AG$230,2,FALSE)</f>
        <v>GHAL01ABCDEF</v>
      </c>
      <c r="D55" t="s">
        <v>12</v>
      </c>
      <c r="E55" t="s">
        <v>123</v>
      </c>
      <c r="F55" t="s">
        <v>124</v>
      </c>
      <c r="G55" t="str">
        <f>VLOOKUP(F55,Codes!$A$4:$B$91,2,FALSE)</f>
        <v>Pleuronectidae</v>
      </c>
      <c r="H55">
        <f>VLOOKUP(F55,Codes!$E$4:$F$91,2,FALSE)</f>
        <v>70</v>
      </c>
      <c r="I55">
        <f>VLOOKUP(F55,Codes!$I$4:$J$91,2,FALSE)</f>
        <v>4.4000000000000004</v>
      </c>
      <c r="L55" t="s">
        <v>31</v>
      </c>
      <c r="M55">
        <v>16000</v>
      </c>
      <c r="N55">
        <v>82784330.070844993</v>
      </c>
      <c r="O55">
        <f t="shared" si="5"/>
        <v>5174.0206294278123</v>
      </c>
      <c r="P55">
        <v>0</v>
      </c>
      <c r="Q55">
        <v>0</v>
      </c>
      <c r="R55">
        <f t="shared" si="0"/>
        <v>0</v>
      </c>
      <c r="S55">
        <v>1</v>
      </c>
      <c r="T55">
        <v>0</v>
      </c>
      <c r="U55">
        <f t="shared" si="1"/>
        <v>1</v>
      </c>
      <c r="V55" t="s">
        <v>4</v>
      </c>
      <c r="W55" t="str">
        <f>VLOOKUP(V55,Codes!$M$4:$N$6,2,FALSE)</f>
        <v>Full</v>
      </c>
      <c r="X55" t="s">
        <v>4</v>
      </c>
      <c r="Y55" t="str">
        <f>VLOOKUP(X55,Codes!$Q$4:$R$29,2,FALSE)</f>
        <v>Full</v>
      </c>
      <c r="Z55" t="str">
        <f t="shared" si="3"/>
        <v>Bottom trawl</v>
      </c>
      <c r="AA55" t="str">
        <f>VLOOKUP(A55,Codes!$AA$4:$AB$230,2,FALSE)</f>
        <v>Bottom trawl</v>
      </c>
      <c r="AB55" t="str">
        <f>VLOOKUP(A55,Codes!$U$4:$V$230,2,FALSE)</f>
        <v>None</v>
      </c>
    </row>
    <row r="56" spans="1:28" ht="18" customHeight="1" x14ac:dyDescent="0.2">
      <c r="A56" t="s">
        <v>125</v>
      </c>
      <c r="B56" t="str">
        <f>VLOOKUP(A56,Codes!$AJ$4:$AK$230,2,FALSE)</f>
        <v>Greenland Halibut - NAFO 0A and 0B</v>
      </c>
      <c r="C56" t="str">
        <f>VLOOKUP(A56,Codes!$AF$4:$AG$230,2,FALSE)</f>
        <v>GHAL01ABCDEF</v>
      </c>
      <c r="D56" t="s">
        <v>12</v>
      </c>
      <c r="E56" t="s">
        <v>123</v>
      </c>
      <c r="F56" t="s">
        <v>124</v>
      </c>
      <c r="G56" t="str">
        <f>VLOOKUP(F56,Codes!$A$4:$B$91,2,FALSE)</f>
        <v>Pleuronectidae</v>
      </c>
      <c r="H56">
        <f>VLOOKUP(F56,Codes!$E$4:$F$91,2,FALSE)</f>
        <v>70</v>
      </c>
      <c r="I56">
        <f>VLOOKUP(F56,Codes!$I$4:$J$91,2,FALSE)</f>
        <v>4.4000000000000004</v>
      </c>
      <c r="L56" t="s">
        <v>31</v>
      </c>
      <c r="M56">
        <v>18400</v>
      </c>
      <c r="N56">
        <v>181212203.99698341</v>
      </c>
      <c r="O56">
        <f t="shared" si="5"/>
        <v>9848.4893476621419</v>
      </c>
      <c r="P56">
        <v>0</v>
      </c>
      <c r="Q56">
        <v>0</v>
      </c>
      <c r="R56">
        <f t="shared" si="0"/>
        <v>0</v>
      </c>
      <c r="S56">
        <v>1</v>
      </c>
      <c r="T56">
        <v>0</v>
      </c>
      <c r="U56">
        <f t="shared" si="1"/>
        <v>1</v>
      </c>
      <c r="V56" t="s">
        <v>4</v>
      </c>
      <c r="W56" t="str">
        <f>VLOOKUP(V56,Codes!$M$4:$N$6,2,FALSE)</f>
        <v>Full</v>
      </c>
      <c r="X56" t="s">
        <v>5</v>
      </c>
      <c r="Y56" t="str">
        <f>VLOOKUP(X56,Codes!$Q$4:$R$29,2,FALSE)</f>
        <v>Partial</v>
      </c>
      <c r="Z56" t="str">
        <f t="shared" si="3"/>
        <v>Bottom trawl</v>
      </c>
      <c r="AA56" t="str">
        <f>VLOOKUP(A56,Codes!$AA$4:$AB$230,2,FALSE)</f>
        <v>Bottom trawl</v>
      </c>
      <c r="AB56" t="str">
        <f>VLOOKUP(A56,Codes!$U$4:$V$230,2,FALSE)</f>
        <v>None</v>
      </c>
    </row>
    <row r="57" spans="1:28" ht="18" customHeight="1" x14ac:dyDescent="0.2">
      <c r="A57" t="s">
        <v>126</v>
      </c>
      <c r="B57" t="str">
        <f>VLOOKUP(A57,Codes!$AJ$4:$AK$230,2,FALSE)</f>
        <v>Greenland Halibut (Turbot) – 2 + 3KLMNO</v>
      </c>
      <c r="C57" t="str">
        <f>VLOOKUP(A57,Codes!$AF$4:$AG$230,2,FALSE)</f>
        <v>GHAL23KLMNO</v>
      </c>
      <c r="D57" t="s">
        <v>6</v>
      </c>
      <c r="E57" t="s">
        <v>123</v>
      </c>
      <c r="F57" t="s">
        <v>124</v>
      </c>
      <c r="G57" t="str">
        <f>VLOOKUP(F57,Codes!$A$4:$B$91,2,FALSE)</f>
        <v>Pleuronectidae</v>
      </c>
      <c r="H57">
        <f>VLOOKUP(F57,Codes!$E$4:$F$91,2,FALSE)</f>
        <v>70</v>
      </c>
      <c r="I57">
        <f>VLOOKUP(F57,Codes!$I$4:$J$91,2,FALSE)</f>
        <v>4.4000000000000004</v>
      </c>
      <c r="L57" t="s">
        <v>454</v>
      </c>
      <c r="M57">
        <v>16600</v>
      </c>
      <c r="N57">
        <v>85888742.448501691</v>
      </c>
      <c r="O57">
        <f t="shared" si="5"/>
        <v>5174.0206294278123</v>
      </c>
      <c r="P57">
        <v>0</v>
      </c>
      <c r="Q57">
        <v>0</v>
      </c>
      <c r="R57">
        <f t="shared" si="0"/>
        <v>0</v>
      </c>
      <c r="S57">
        <v>0</v>
      </c>
      <c r="T57">
        <v>0</v>
      </c>
      <c r="U57">
        <f t="shared" si="1"/>
        <v>0</v>
      </c>
      <c r="V57" t="s">
        <v>4</v>
      </c>
      <c r="W57" t="str">
        <f>VLOOKUP(V57,Codes!$M$4:$N$6,2,FALSE)</f>
        <v>Full</v>
      </c>
      <c r="X57" t="s">
        <v>93</v>
      </c>
      <c r="Y57" t="str">
        <f>VLOOKUP(X57,Codes!$Q$4:$R$29,2,FALSE)</f>
        <v>Partial</v>
      </c>
      <c r="Z57" t="str">
        <f t="shared" si="3"/>
        <v>Bottom trawl</v>
      </c>
      <c r="AA57" t="str">
        <f>VLOOKUP(A57,Codes!$AA$4:$AB$230,2,FALSE)</f>
        <v>Bottom trawl</v>
      </c>
      <c r="AB57" t="str">
        <f>VLOOKUP(A57,Codes!$U$4:$V$230,2,FALSE)</f>
        <v>None</v>
      </c>
    </row>
    <row r="58" spans="1:28" ht="18" customHeight="1" x14ac:dyDescent="0.2">
      <c r="A58" t="s">
        <v>127</v>
      </c>
      <c r="B58" t="str">
        <f>VLOOKUP(A58,Codes!$AJ$4:$AK$230,2,FALSE)</f>
        <v>Greenland Halibut - 4RST</v>
      </c>
      <c r="C58" t="str">
        <f>VLOOKUP(A58,Codes!$AF$4:$AG$230,2,FALSE)</f>
        <v>GHAL4RST</v>
      </c>
      <c r="D58" t="s">
        <v>8</v>
      </c>
      <c r="E58" t="s">
        <v>123</v>
      </c>
      <c r="F58" t="s">
        <v>124</v>
      </c>
      <c r="G58" t="str">
        <f>VLOOKUP(F58,Codes!$A$4:$B$91,2,FALSE)</f>
        <v>Pleuronectidae</v>
      </c>
      <c r="H58">
        <f>VLOOKUP(F58,Codes!$E$4:$F$91,2,FALSE)</f>
        <v>70</v>
      </c>
      <c r="I58">
        <f>VLOOKUP(F58,Codes!$I$4:$J$91,2,FALSE)</f>
        <v>4.4000000000000004</v>
      </c>
      <c r="L58" t="s">
        <v>56</v>
      </c>
      <c r="M58">
        <v>1757</v>
      </c>
      <c r="N58">
        <v>9090754.2459046654</v>
      </c>
      <c r="O58">
        <f t="shared" si="5"/>
        <v>5174.0206294278123</v>
      </c>
      <c r="P58">
        <v>0</v>
      </c>
      <c r="Q58">
        <v>1</v>
      </c>
      <c r="R58">
        <f t="shared" si="0"/>
        <v>1</v>
      </c>
      <c r="S58">
        <v>1</v>
      </c>
      <c r="T58">
        <v>1</v>
      </c>
      <c r="U58">
        <f t="shared" si="1"/>
        <v>2</v>
      </c>
      <c r="V58" t="s">
        <v>4</v>
      </c>
      <c r="W58" t="str">
        <f>VLOOKUP(V58,Codes!$M$4:$N$6,2,FALSE)</f>
        <v>Full</v>
      </c>
      <c r="X58" t="s">
        <v>128</v>
      </c>
      <c r="Y58" t="str">
        <f>VLOOKUP(X58,Codes!$Q$4:$R$29,2,FALSE)</f>
        <v>Partial</v>
      </c>
      <c r="Z58" t="str">
        <f t="shared" si="3"/>
        <v>Gillnet</v>
      </c>
      <c r="AA58" t="str">
        <f>VLOOKUP(A58,Codes!$AA$4:$AB$230,2,FALSE)</f>
        <v>Gillnet</v>
      </c>
      <c r="AB58" t="str">
        <f>VLOOKUP(A58,Codes!$U$4:$V$230,2,FALSE)</f>
        <v>Certified</v>
      </c>
    </row>
    <row r="59" spans="1:28" ht="18" customHeight="1" x14ac:dyDescent="0.2">
      <c r="A59" t="s">
        <v>129</v>
      </c>
      <c r="B59" t="str">
        <f>VLOOKUP(A59,Codes!$AJ$4:$AK$230,2,FALSE)</f>
        <v>N/A</v>
      </c>
      <c r="C59" t="str">
        <f>VLOOKUP(A59,Codes!$AF$4:$AG$230,2,FALSE)</f>
        <v>N/A</v>
      </c>
      <c r="D59" t="s">
        <v>6</v>
      </c>
      <c r="E59" t="s">
        <v>123</v>
      </c>
      <c r="F59" t="s">
        <v>124</v>
      </c>
      <c r="G59" t="str">
        <f>VLOOKUP(F59,Codes!$A$4:$B$91,2,FALSE)</f>
        <v>Pleuronectidae</v>
      </c>
      <c r="H59">
        <f>VLOOKUP(F59,Codes!$E$4:$F$91,2,FALSE)</f>
        <v>70</v>
      </c>
      <c r="I59">
        <f>VLOOKUP(F59,Codes!$I$4:$J$91,2,FALSE)</f>
        <v>4.4000000000000004</v>
      </c>
      <c r="L59" t="s">
        <v>31</v>
      </c>
      <c r="M59">
        <v>3</v>
      </c>
      <c r="N59">
        <v>0</v>
      </c>
      <c r="O59">
        <f t="shared" si="5"/>
        <v>0</v>
      </c>
      <c r="P59">
        <v>0</v>
      </c>
      <c r="Q59">
        <v>0</v>
      </c>
      <c r="R59">
        <f t="shared" si="0"/>
        <v>0</v>
      </c>
      <c r="S59">
        <v>0</v>
      </c>
      <c r="T59">
        <v>0</v>
      </c>
      <c r="U59">
        <f t="shared" si="1"/>
        <v>0</v>
      </c>
      <c r="V59" t="s">
        <v>4</v>
      </c>
      <c r="W59" t="str">
        <f>VLOOKUP(V59,Codes!$M$4:$N$6,2,FALSE)</f>
        <v>Full</v>
      </c>
      <c r="X59" t="s">
        <v>5</v>
      </c>
      <c r="Y59" t="str">
        <f>VLOOKUP(X59,Codes!$Q$4:$R$29,2,FALSE)</f>
        <v>Partial</v>
      </c>
      <c r="Z59" t="str">
        <f t="shared" si="3"/>
        <v>Bottom longline</v>
      </c>
      <c r="AA59" t="str">
        <f>VLOOKUP(A59,Codes!$AA$4:$AB$230,2,FALSE)</f>
        <v>Bottom longline</v>
      </c>
      <c r="AB59" t="str">
        <f>VLOOKUP(A59,Codes!$U$4:$V$230,2,FALSE)</f>
        <v>None</v>
      </c>
    </row>
    <row r="60" spans="1:28" ht="18" customHeight="1" x14ac:dyDescent="0.2">
      <c r="A60" t="s">
        <v>130</v>
      </c>
      <c r="B60" t="str">
        <f>VLOOKUP(A60,Codes!$AJ$4:$AK$230,2,FALSE)</f>
        <v>N/A</v>
      </c>
      <c r="C60" t="str">
        <f>VLOOKUP(A60,Codes!$AF$4:$AG$230,2,FALSE)</f>
        <v>GURCH4RST</v>
      </c>
      <c r="D60" t="s">
        <v>6</v>
      </c>
      <c r="E60" t="s">
        <v>131</v>
      </c>
      <c r="F60" t="s">
        <v>132</v>
      </c>
      <c r="G60" t="str">
        <f>VLOOKUP(F60,Codes!$A$4:$B$91,2,FALSE)</f>
        <v>Echinodermata</v>
      </c>
      <c r="H60">
        <f>VLOOKUP(F60,Codes!$E$4:$F$91,2,FALSE)</f>
        <v>10</v>
      </c>
      <c r="I60">
        <f>VLOOKUP(F60,Codes!$I$4:$J$91,2,FALSE)</f>
        <v>2.4</v>
      </c>
      <c r="L60" t="s">
        <v>56</v>
      </c>
      <c r="M60">
        <v>590</v>
      </c>
      <c r="N60">
        <v>2333413.5682392656</v>
      </c>
      <c r="O60">
        <f t="shared" si="5"/>
        <v>3954.9382512529924</v>
      </c>
      <c r="P60">
        <v>0</v>
      </c>
      <c r="Q60">
        <v>0</v>
      </c>
      <c r="R60">
        <f t="shared" si="0"/>
        <v>0</v>
      </c>
      <c r="S60">
        <v>0</v>
      </c>
      <c r="T60">
        <v>0</v>
      </c>
      <c r="U60">
        <f t="shared" si="1"/>
        <v>0</v>
      </c>
      <c r="V60" t="s">
        <v>4</v>
      </c>
      <c r="W60" t="str">
        <f>VLOOKUP(V60,Codes!$M$4:$N$6,2,FALSE)</f>
        <v>Full</v>
      </c>
      <c r="X60" t="s">
        <v>5</v>
      </c>
      <c r="Y60" t="str">
        <f>VLOOKUP(X60,Codes!$Q$4:$R$29,2,FALSE)</f>
        <v>Partial</v>
      </c>
      <c r="Z60" t="str">
        <f t="shared" si="3"/>
        <v>Hand</v>
      </c>
      <c r="AA60" t="str">
        <f>VLOOKUP(A60,Codes!$AA$4:$AB$230,2,FALSE)</f>
        <v>Hand</v>
      </c>
      <c r="AB60" t="str">
        <f>VLOOKUP(A60,Codes!$U$4:$V$230,2,FALSE)</f>
        <v>None</v>
      </c>
    </row>
    <row r="61" spans="1:28" ht="18" customHeight="1" x14ac:dyDescent="0.2">
      <c r="A61" t="s">
        <v>133</v>
      </c>
      <c r="B61" t="str">
        <f>VLOOKUP(A61,Codes!$AJ$4:$AK$230,2,FALSE)</f>
        <v>Green Sea Urchin</v>
      </c>
      <c r="C61" t="str">
        <f>VLOOKUP(A61,Codes!$AF$4:$AG$230,2,FALSE)</f>
        <v>N/A</v>
      </c>
      <c r="D61" t="s">
        <v>12</v>
      </c>
      <c r="E61" t="s">
        <v>131</v>
      </c>
      <c r="F61" t="s">
        <v>132</v>
      </c>
      <c r="G61" t="str">
        <f>VLOOKUP(F61,Codes!$A$4:$B$91,2,FALSE)</f>
        <v>Echinodermata</v>
      </c>
      <c r="H61">
        <f>VLOOKUP(F61,Codes!$E$4:$F$91,2,FALSE)</f>
        <v>10</v>
      </c>
      <c r="I61">
        <f>VLOOKUP(F61,Codes!$I$4:$J$91,2,FALSE)</f>
        <v>2.4</v>
      </c>
      <c r="L61" t="s">
        <v>17</v>
      </c>
      <c r="M61">
        <v>200</v>
      </c>
      <c r="N61">
        <v>507267.5494362298</v>
      </c>
      <c r="O61">
        <f t="shared" si="5"/>
        <v>2536.3377471811491</v>
      </c>
      <c r="P61">
        <v>0</v>
      </c>
      <c r="Q61">
        <v>0</v>
      </c>
      <c r="R61">
        <f t="shared" si="0"/>
        <v>0</v>
      </c>
      <c r="S61">
        <v>1</v>
      </c>
      <c r="T61">
        <v>1</v>
      </c>
      <c r="U61">
        <f t="shared" si="1"/>
        <v>2</v>
      </c>
      <c r="V61" t="s">
        <v>4</v>
      </c>
      <c r="W61" t="str">
        <f>VLOOKUP(V61,Codes!$M$4:$N$6,2,FALSE)</f>
        <v>Full</v>
      </c>
      <c r="X61" t="s">
        <v>5</v>
      </c>
      <c r="Y61" t="str">
        <f>VLOOKUP(X61,Codes!$Q$4:$R$29,2,FALSE)</f>
        <v>Partial</v>
      </c>
      <c r="Z61" t="str">
        <f t="shared" si="3"/>
        <v>Hand</v>
      </c>
      <c r="AA61" t="str">
        <f>VLOOKUP(A61,Codes!$AA$4:$AB$230,2,FALSE)</f>
        <v>Hand</v>
      </c>
      <c r="AB61" t="str">
        <f>VLOOKUP(A61,Codes!$U$4:$V$230,2,FALSE)</f>
        <v>None</v>
      </c>
    </row>
    <row r="62" spans="1:28" ht="18" customHeight="1" x14ac:dyDescent="0.2">
      <c r="A62" t="s">
        <v>134</v>
      </c>
      <c r="B62" t="str">
        <f>VLOOKUP(A62,Codes!$AJ$4:$AK$230,2,FALSE)</f>
        <v>N/A</v>
      </c>
      <c r="C62" t="str">
        <f>VLOOKUP(A62,Codes!$AF$4:$AG$230,2,FALSE)</f>
        <v>HAD3LNO</v>
      </c>
      <c r="D62" t="s">
        <v>6</v>
      </c>
      <c r="E62" t="s">
        <v>135</v>
      </c>
      <c r="F62" t="s">
        <v>136</v>
      </c>
      <c r="G62" t="str">
        <f>VLOOKUP(F62,Codes!$A$4:$B$91,2,FALSE)</f>
        <v>Gadiformes</v>
      </c>
      <c r="H62">
        <f>VLOOKUP(F62,Codes!$E$4:$F$91,2,FALSE)</f>
        <v>55</v>
      </c>
      <c r="I62">
        <f>VLOOKUP(F62,Codes!$I$4:$J$91,2,FALSE)</f>
        <v>4</v>
      </c>
      <c r="L62" t="s">
        <v>454</v>
      </c>
      <c r="M62">
        <v>371</v>
      </c>
      <c r="N62">
        <v>397456.21428556665</v>
      </c>
      <c r="O62">
        <f t="shared" si="5"/>
        <v>1071.3105506349505</v>
      </c>
      <c r="P62">
        <v>0</v>
      </c>
      <c r="Q62">
        <v>0</v>
      </c>
      <c r="R62">
        <f t="shared" si="0"/>
        <v>0</v>
      </c>
      <c r="S62">
        <v>0</v>
      </c>
      <c r="T62">
        <v>0</v>
      </c>
      <c r="U62">
        <f t="shared" si="1"/>
        <v>0</v>
      </c>
      <c r="V62" t="s">
        <v>5</v>
      </c>
      <c r="W62" t="str">
        <f>VLOOKUP(V62,Codes!$M$4:$N$6,2,FALSE)</f>
        <v>Partial</v>
      </c>
      <c r="X62" t="s">
        <v>5</v>
      </c>
      <c r="Y62" t="str">
        <f>VLOOKUP(X62,Codes!$Q$4:$R$29,2,FALSE)</f>
        <v>Partial</v>
      </c>
      <c r="Z62" t="str">
        <f t="shared" si="3"/>
        <v>Bycatch</v>
      </c>
      <c r="AA62" t="str">
        <f>VLOOKUP(A62,Codes!$AA$4:$AB$230,2,FALSE)</f>
        <v>Bycatch</v>
      </c>
      <c r="AB62" t="str">
        <f>VLOOKUP(A62,Codes!$U$4:$V$230,2,FALSE)</f>
        <v>None</v>
      </c>
    </row>
    <row r="63" spans="1:28" ht="18" customHeight="1" x14ac:dyDescent="0.2">
      <c r="A63" t="s">
        <v>137</v>
      </c>
      <c r="B63" t="str">
        <f>VLOOKUP(A63,Codes!$AJ$4:$AK$230,2,FALSE)</f>
        <v>N/A</v>
      </c>
      <c r="C63" t="str">
        <f>VLOOKUP(A63,Codes!$AF$4:$AG$230,2,FALSE)</f>
        <v>HAD3Ps</v>
      </c>
      <c r="D63" t="s">
        <v>3</v>
      </c>
      <c r="E63" t="s">
        <v>135</v>
      </c>
      <c r="F63" t="s">
        <v>136</v>
      </c>
      <c r="G63" t="str">
        <f>VLOOKUP(F63,Codes!$A$4:$B$91,2,FALSE)</f>
        <v>Gadiformes</v>
      </c>
      <c r="H63">
        <f>VLOOKUP(F63,Codes!$E$4:$F$91,2,FALSE)</f>
        <v>55</v>
      </c>
      <c r="I63">
        <f>VLOOKUP(F63,Codes!$I$4:$J$91,2,FALSE)</f>
        <v>4</v>
      </c>
      <c r="L63" t="s">
        <v>454</v>
      </c>
      <c r="M63">
        <v>250</v>
      </c>
      <c r="N63">
        <v>267827.6376587376</v>
      </c>
      <c r="O63">
        <f t="shared" si="5"/>
        <v>1071.3105506349505</v>
      </c>
      <c r="P63">
        <v>0</v>
      </c>
      <c r="Q63">
        <v>0</v>
      </c>
      <c r="R63">
        <f t="shared" si="0"/>
        <v>0</v>
      </c>
      <c r="S63">
        <v>1</v>
      </c>
      <c r="T63">
        <v>0</v>
      </c>
      <c r="U63">
        <f t="shared" si="1"/>
        <v>1</v>
      </c>
      <c r="V63" t="s">
        <v>4</v>
      </c>
      <c r="W63" t="str">
        <f>VLOOKUP(V63,Codes!$M$4:$N$6,2,FALSE)</f>
        <v>Full</v>
      </c>
      <c r="X63" t="s">
        <v>5</v>
      </c>
      <c r="Y63" t="str">
        <f>VLOOKUP(X63,Codes!$Q$4:$R$29,2,FALSE)</f>
        <v>Partial</v>
      </c>
      <c r="Z63" t="str">
        <f t="shared" si="3"/>
        <v>Bycatch</v>
      </c>
      <c r="AA63" t="str">
        <f>VLOOKUP(A63,Codes!$AA$4:$AB$230,2,FALSE)</f>
        <v>Bycatch</v>
      </c>
      <c r="AB63" t="str">
        <f>VLOOKUP(A63,Codes!$U$4:$V$230,2,FALSE)</f>
        <v>None</v>
      </c>
    </row>
    <row r="64" spans="1:28" ht="18" customHeight="1" x14ac:dyDescent="0.2">
      <c r="A64" t="s">
        <v>138</v>
      </c>
      <c r="B64" t="str">
        <f>VLOOKUP(A64,Codes!$AJ$4:$AK$230,2,FALSE)</f>
        <v>Haddock - 4X5Y</v>
      </c>
      <c r="C64" t="str">
        <f>VLOOKUP(A64,Codes!$AF$4:$AG$230,2,FALSE)</f>
        <v>HAD4X5Y</v>
      </c>
      <c r="D64" t="s">
        <v>6</v>
      </c>
      <c r="E64" t="s">
        <v>135</v>
      </c>
      <c r="F64" t="s">
        <v>136</v>
      </c>
      <c r="G64" t="str">
        <f>VLOOKUP(F64,Codes!$A$4:$B$91,2,FALSE)</f>
        <v>Gadiformes</v>
      </c>
      <c r="H64">
        <f>VLOOKUP(F64,Codes!$E$4:$F$91,2,FALSE)</f>
        <v>55</v>
      </c>
      <c r="I64">
        <f>VLOOKUP(F64,Codes!$I$4:$J$91,2,FALSE)</f>
        <v>4</v>
      </c>
      <c r="L64" t="s">
        <v>11</v>
      </c>
      <c r="M64">
        <v>5294</v>
      </c>
      <c r="N64">
        <v>5671518.0550614279</v>
      </c>
      <c r="O64">
        <f t="shared" si="5"/>
        <v>1071.3105506349505</v>
      </c>
      <c r="P64">
        <v>1</v>
      </c>
      <c r="Q64">
        <v>0</v>
      </c>
      <c r="R64">
        <f t="shared" si="0"/>
        <v>1</v>
      </c>
      <c r="S64">
        <v>1</v>
      </c>
      <c r="T64">
        <v>1</v>
      </c>
      <c r="U64">
        <f t="shared" si="1"/>
        <v>2</v>
      </c>
      <c r="V64" t="s">
        <v>5</v>
      </c>
      <c r="W64" t="str">
        <f>VLOOKUP(V64,Codes!$M$4:$N$6,2,FALSE)</f>
        <v>Partial</v>
      </c>
      <c r="X64" t="s">
        <v>51</v>
      </c>
      <c r="Y64" t="str">
        <f>VLOOKUP(X64,Codes!$Q$4:$R$29,2,FALSE)</f>
        <v>Partial</v>
      </c>
      <c r="Z64" t="str">
        <f t="shared" si="3"/>
        <v>Bottom trawl</v>
      </c>
      <c r="AA64" t="str">
        <f>VLOOKUP(A64,Codes!$AA$4:$AB$230,2,FALSE)</f>
        <v>Bottom trawl</v>
      </c>
      <c r="AB64" t="str">
        <f>VLOOKUP(A64,Codes!$U$4:$V$230,2,FALSE)</f>
        <v>Certified</v>
      </c>
    </row>
    <row r="65" spans="1:28" ht="18" customHeight="1" x14ac:dyDescent="0.2">
      <c r="A65" t="s">
        <v>139</v>
      </c>
      <c r="B65" t="str">
        <f>VLOOKUP(A65,Codes!$AJ$4:$AK$230,2,FALSE)</f>
        <v>Haddock - 5Zjm</v>
      </c>
      <c r="C65" t="str">
        <f>VLOOKUP(A65,Codes!$AF$4:$AG$230,2,FALSE)</f>
        <v>N/A</v>
      </c>
      <c r="D65" t="s">
        <v>12</v>
      </c>
      <c r="E65" t="s">
        <v>135</v>
      </c>
      <c r="F65" t="s">
        <v>136</v>
      </c>
      <c r="G65" t="str">
        <f>VLOOKUP(F65,Codes!$A$4:$B$91,2,FALSE)</f>
        <v>Gadiformes</v>
      </c>
      <c r="H65">
        <f>VLOOKUP(F65,Codes!$E$4:$F$91,2,FALSE)</f>
        <v>55</v>
      </c>
      <c r="I65">
        <f>VLOOKUP(F65,Codes!$I$4:$J$91,2,FALSE)</f>
        <v>4</v>
      </c>
      <c r="L65" t="s">
        <v>11</v>
      </c>
      <c r="M65">
        <v>12216</v>
      </c>
      <c r="N65">
        <v>13087129.686556555</v>
      </c>
      <c r="O65">
        <f t="shared" si="5"/>
        <v>1071.3105506349505</v>
      </c>
      <c r="P65">
        <v>1</v>
      </c>
      <c r="Q65">
        <v>1</v>
      </c>
      <c r="R65">
        <f t="shared" si="0"/>
        <v>1</v>
      </c>
      <c r="S65">
        <v>1</v>
      </c>
      <c r="T65">
        <v>1</v>
      </c>
      <c r="U65">
        <f t="shared" si="1"/>
        <v>2</v>
      </c>
      <c r="V65" t="s">
        <v>4</v>
      </c>
      <c r="W65" t="str">
        <f>VLOOKUP(V65,Codes!$M$4:$N$6,2,FALSE)</f>
        <v>Full</v>
      </c>
      <c r="X65" t="s">
        <v>140</v>
      </c>
      <c r="Y65" t="str">
        <f>VLOOKUP(X65,Codes!$Q$4:$R$29,2,FALSE)</f>
        <v>Partial</v>
      </c>
      <c r="Z65" t="str">
        <f t="shared" si="3"/>
        <v>Bottom trawl</v>
      </c>
      <c r="AA65" t="str">
        <f>VLOOKUP(A65,Codes!$AA$4:$AB$230,2,FALSE)</f>
        <v>Bottom trawl</v>
      </c>
      <c r="AB65" t="str">
        <f>VLOOKUP(A65,Codes!$U$4:$V$230,2,FALSE)</f>
        <v>Certified</v>
      </c>
    </row>
    <row r="66" spans="1:28" ht="18" customHeight="1" x14ac:dyDescent="0.2">
      <c r="A66" t="s">
        <v>141</v>
      </c>
      <c r="B66" t="str">
        <f>VLOOKUP(A66,Codes!$AJ$4:$AK$230,2,FALSE)</f>
        <v>N/A</v>
      </c>
      <c r="C66" t="str">
        <f>VLOOKUP(A66,Codes!$AF$4:$AG$230,2,FALSE)</f>
        <v>N/A</v>
      </c>
      <c r="D66" t="s">
        <v>6</v>
      </c>
      <c r="E66" t="s">
        <v>144</v>
      </c>
      <c r="F66" t="s">
        <v>142</v>
      </c>
      <c r="G66" t="str">
        <f>VLOOKUP(F66,Codes!$A$4:$B$91,2,FALSE)</f>
        <v>Myxinidae</v>
      </c>
      <c r="H66">
        <f>VLOOKUP(F66,Codes!$E$4:$F$91,2,FALSE)</f>
        <v>51</v>
      </c>
      <c r="I66">
        <f>VLOOKUP(F66,Codes!$I$4:$J$91,2,FALSE)</f>
        <v>4.5</v>
      </c>
      <c r="L66" t="s">
        <v>25</v>
      </c>
      <c r="M66">
        <v>1700</v>
      </c>
      <c r="N66">
        <v>3484641.162572321</v>
      </c>
      <c r="O66">
        <f t="shared" si="5"/>
        <v>2049.7889191601889</v>
      </c>
      <c r="P66">
        <v>0</v>
      </c>
      <c r="Q66">
        <v>0</v>
      </c>
      <c r="R66">
        <f t="shared" ref="R66:R129" si="6">IF(OR(P66=1,Q66=1),1,0)</f>
        <v>0</v>
      </c>
      <c r="S66">
        <v>0</v>
      </c>
      <c r="T66">
        <v>0</v>
      </c>
      <c r="U66">
        <f t="shared" ref="U66:U129" si="7">SUM(S66:T66)</f>
        <v>0</v>
      </c>
      <c r="V66" t="s">
        <v>4</v>
      </c>
      <c r="W66" t="str">
        <f>VLOOKUP(V66,Codes!$M$4:$N$6,2,FALSE)</f>
        <v>Full</v>
      </c>
      <c r="X66" t="s">
        <v>5</v>
      </c>
      <c r="Y66" t="str">
        <f>VLOOKUP(X66,Codes!$Q$4:$R$29,2,FALSE)</f>
        <v>Partial</v>
      </c>
      <c r="Z66" t="str">
        <f t="shared" si="3"/>
        <v>Trap</v>
      </c>
      <c r="AA66" t="str">
        <f>VLOOKUP(A66,Codes!$AA$4:$AB$230,2,FALSE)</f>
        <v>Trap</v>
      </c>
      <c r="AB66" t="str">
        <f>VLOOKUP(A66,Codes!$U$4:$V$230,2,FALSE)</f>
        <v>None</v>
      </c>
    </row>
    <row r="67" spans="1:28" ht="18" customHeight="1" x14ac:dyDescent="0.2">
      <c r="A67" t="s">
        <v>143</v>
      </c>
      <c r="B67" t="str">
        <f>VLOOKUP(A67,Codes!$AJ$4:$AK$230,2,FALSE)</f>
        <v>N/A</v>
      </c>
      <c r="C67" t="str">
        <f>VLOOKUP(A67,Codes!$AF$4:$AG$230,2,FALSE)</f>
        <v>N/A</v>
      </c>
      <c r="D67" t="s">
        <v>6</v>
      </c>
      <c r="E67" t="s">
        <v>144</v>
      </c>
      <c r="F67" t="s">
        <v>142</v>
      </c>
      <c r="G67" t="str">
        <f>VLOOKUP(F67,Codes!$A$4:$B$91,2,FALSE)</f>
        <v>Myxinidae</v>
      </c>
      <c r="H67">
        <f>VLOOKUP(F67,Codes!$E$4:$F$91,2,FALSE)</f>
        <v>51</v>
      </c>
      <c r="I67">
        <f>VLOOKUP(F67,Codes!$I$4:$J$91,2,FALSE)</f>
        <v>4.5</v>
      </c>
      <c r="L67" t="s">
        <v>11</v>
      </c>
      <c r="M67">
        <v>571.4</v>
      </c>
      <c r="N67">
        <v>1171249.3884081319</v>
      </c>
      <c r="O67">
        <f t="shared" si="5"/>
        <v>2049.7889191601889</v>
      </c>
      <c r="P67">
        <v>0</v>
      </c>
      <c r="Q67">
        <v>0</v>
      </c>
      <c r="R67">
        <f t="shared" si="6"/>
        <v>0</v>
      </c>
      <c r="S67">
        <v>0</v>
      </c>
      <c r="T67">
        <v>0</v>
      </c>
      <c r="U67">
        <f t="shared" si="7"/>
        <v>0</v>
      </c>
      <c r="V67" t="s">
        <v>5</v>
      </c>
      <c r="W67" t="str">
        <f>VLOOKUP(V67,Codes!$M$4:$N$6,2,FALSE)</f>
        <v>Partial</v>
      </c>
      <c r="X67" t="s">
        <v>5</v>
      </c>
      <c r="Y67" t="str">
        <f>VLOOKUP(X67,Codes!$Q$4:$R$29,2,FALSE)</f>
        <v>Partial</v>
      </c>
      <c r="Z67" t="str">
        <f t="shared" ref="Z67:Z130" si="8">IF(M67=0,"No catch",AA67)</f>
        <v>Trap</v>
      </c>
      <c r="AA67" t="str">
        <f>VLOOKUP(A67,Codes!$AA$4:$AB$230,2,FALSE)</f>
        <v>Trap</v>
      </c>
      <c r="AB67" t="str">
        <f>VLOOKUP(A67,Codes!$U$4:$V$230,2,FALSE)</f>
        <v>None</v>
      </c>
    </row>
    <row r="68" spans="1:28" ht="18" customHeight="1" x14ac:dyDescent="0.2">
      <c r="A68" t="s">
        <v>145</v>
      </c>
      <c r="B68" t="str">
        <f>VLOOKUP(A68,Codes!$AJ$4:$AK$230,2,FALSE)</f>
        <v>N/A</v>
      </c>
      <c r="C68" t="str">
        <f>VLOOKUP(A68,Codes!$AF$4:$AG$230,2,FALSE)</f>
        <v>N/A</v>
      </c>
      <c r="D68" t="s">
        <v>6</v>
      </c>
      <c r="E68" t="s">
        <v>509</v>
      </c>
      <c r="F68" t="s">
        <v>146</v>
      </c>
      <c r="G68" t="str">
        <f>VLOOKUP(F68,Codes!$A$4:$B$91,2,FALSE)</f>
        <v>Molluscs</v>
      </c>
      <c r="H68">
        <f>VLOOKUP(F68,Codes!$E$4:$F$91,2,FALSE)</f>
        <v>47</v>
      </c>
      <c r="I68">
        <f>VLOOKUP(F68,Codes!$I$4:$J$91,2,FALSE)</f>
        <v>2</v>
      </c>
      <c r="L68" t="s">
        <v>454</v>
      </c>
      <c r="M68">
        <v>127</v>
      </c>
      <c r="N68">
        <v>388791.36301284784</v>
      </c>
      <c r="O68">
        <f t="shared" si="5"/>
        <v>3061.3493150617942</v>
      </c>
      <c r="P68">
        <v>0</v>
      </c>
      <c r="Q68">
        <v>0</v>
      </c>
      <c r="R68">
        <f t="shared" si="6"/>
        <v>0</v>
      </c>
      <c r="S68">
        <v>0</v>
      </c>
      <c r="T68">
        <v>0</v>
      </c>
      <c r="U68">
        <f t="shared" si="7"/>
        <v>0</v>
      </c>
      <c r="V68" t="s">
        <v>6</v>
      </c>
      <c r="W68" t="str">
        <f>VLOOKUP(V68,Codes!$M$4:$N$6,2,FALSE)</f>
        <v>Uncertain</v>
      </c>
      <c r="X68" t="s">
        <v>6</v>
      </c>
      <c r="Y68" t="str">
        <f>VLOOKUP(X68,Codes!$Q$4:$R$29,2,FALSE)</f>
        <v>Uncertain</v>
      </c>
      <c r="Z68" t="str">
        <f t="shared" si="8"/>
        <v>Dredge</v>
      </c>
      <c r="AA68" t="str">
        <f>VLOOKUP(A68,Codes!$AA$4:$AB$230,2,FALSE)</f>
        <v>Dredge</v>
      </c>
      <c r="AB68" t="str">
        <f>VLOOKUP(A68,Codes!$U$4:$V$230,2,FALSE)</f>
        <v>None</v>
      </c>
    </row>
    <row r="69" spans="1:28" ht="18" customHeight="1" x14ac:dyDescent="0.2">
      <c r="A69" t="s">
        <v>147</v>
      </c>
      <c r="B69" t="str">
        <f>VLOOKUP(A69,Codes!$AJ$4:$AK$230,2,FALSE)</f>
        <v>Intertidal Clams - Central Coast-Heiltsuk Manila</v>
      </c>
      <c r="C69" t="str">
        <f>VLOOKUP(A69,Codes!$AF$4:$AG$230,2,FALSE)</f>
        <v>N/A</v>
      </c>
      <c r="D69" t="s">
        <v>6</v>
      </c>
      <c r="E69" t="s">
        <v>148</v>
      </c>
      <c r="F69" t="s">
        <v>149</v>
      </c>
      <c r="G69" t="str">
        <f>VLOOKUP(F69,Codes!$A$4:$B$91,2,FALSE)</f>
        <v>Molluscs</v>
      </c>
      <c r="H69">
        <f>VLOOKUP(F69,Codes!$E$4:$F$91,2,FALSE)</f>
        <v>10</v>
      </c>
      <c r="I69">
        <f>VLOOKUP(F69,Codes!$I$4:$J$91,2,FALSE)</f>
        <v>2</v>
      </c>
      <c r="L69" t="s">
        <v>17</v>
      </c>
      <c r="M69">
        <v>50.58</v>
      </c>
      <c r="N69">
        <v>1486789.0530577416</v>
      </c>
      <c r="O69">
        <f t="shared" si="5"/>
        <v>29394.801365317155</v>
      </c>
      <c r="P69">
        <v>0</v>
      </c>
      <c r="Q69">
        <v>0</v>
      </c>
      <c r="R69">
        <f t="shared" si="6"/>
        <v>0</v>
      </c>
      <c r="S69">
        <v>0</v>
      </c>
      <c r="T69">
        <v>0</v>
      </c>
      <c r="U69">
        <f t="shared" si="7"/>
        <v>0</v>
      </c>
      <c r="V69" t="s">
        <v>6</v>
      </c>
      <c r="W69" t="str">
        <f>VLOOKUP(V69,Codes!$M$4:$N$6,2,FALSE)</f>
        <v>Uncertain</v>
      </c>
      <c r="X69" t="s">
        <v>6</v>
      </c>
      <c r="Y69" t="str">
        <f>VLOOKUP(X69,Codes!$Q$4:$R$29,2,FALSE)</f>
        <v>Uncertain</v>
      </c>
      <c r="Z69" t="str">
        <f t="shared" si="8"/>
        <v>Hand</v>
      </c>
      <c r="AA69" t="str">
        <f>VLOOKUP(A69,Codes!$AA$4:$AB$230,2,FALSE)</f>
        <v>Hand</v>
      </c>
      <c r="AB69" t="str">
        <f>VLOOKUP(A69,Codes!$U$4:$V$230,2,FALSE)</f>
        <v>None</v>
      </c>
    </row>
    <row r="70" spans="1:28" ht="18" customHeight="1" x14ac:dyDescent="0.2">
      <c r="A70" t="s">
        <v>150</v>
      </c>
      <c r="B70" t="str">
        <f>VLOOKUP(A70,Codes!$AJ$4:$AK$230,2,FALSE)</f>
        <v>N/A</v>
      </c>
      <c r="C70" t="str">
        <f>VLOOKUP(A70,Codes!$AF$4:$AG$230,2,FALSE)</f>
        <v>N/A</v>
      </c>
      <c r="D70" t="s">
        <v>8</v>
      </c>
      <c r="E70" t="s">
        <v>148</v>
      </c>
      <c r="F70" t="s">
        <v>149</v>
      </c>
      <c r="G70" t="str">
        <f>VLOOKUP(F70,Codes!$A$4:$B$91,2,FALSE)</f>
        <v>Molluscs</v>
      </c>
      <c r="H70">
        <f>VLOOKUP(F70,Codes!$E$4:$F$91,2,FALSE)</f>
        <v>10</v>
      </c>
      <c r="I70">
        <f>VLOOKUP(F70,Codes!$I$4:$J$91,2,FALSE)</f>
        <v>2</v>
      </c>
      <c r="L70" t="s">
        <v>17</v>
      </c>
      <c r="M70">
        <v>284.8</v>
      </c>
      <c r="N70">
        <v>8371639.4288423257</v>
      </c>
      <c r="O70">
        <f t="shared" si="5"/>
        <v>29394.801365317155</v>
      </c>
      <c r="P70">
        <v>0</v>
      </c>
      <c r="Q70">
        <v>1</v>
      </c>
      <c r="R70">
        <f t="shared" si="6"/>
        <v>1</v>
      </c>
      <c r="S70">
        <v>1</v>
      </c>
      <c r="T70">
        <v>0</v>
      </c>
      <c r="U70">
        <f t="shared" si="7"/>
        <v>1</v>
      </c>
      <c r="V70" t="s">
        <v>6</v>
      </c>
      <c r="W70" t="str">
        <f>VLOOKUP(V70,Codes!$M$4:$N$6,2,FALSE)</f>
        <v>Uncertain</v>
      </c>
      <c r="X70" t="s">
        <v>6</v>
      </c>
      <c r="Y70" t="str">
        <f>VLOOKUP(X70,Codes!$Q$4:$R$29,2,FALSE)</f>
        <v>Uncertain</v>
      </c>
      <c r="Z70" t="str">
        <f t="shared" si="8"/>
        <v>Hand</v>
      </c>
      <c r="AA70" t="str">
        <f>VLOOKUP(A70,Codes!$AA$4:$AB$230,2,FALSE)</f>
        <v>Hand</v>
      </c>
      <c r="AB70" t="str">
        <f>VLOOKUP(A70,Codes!$U$4:$V$230,2,FALSE)</f>
        <v>None</v>
      </c>
    </row>
    <row r="71" spans="1:28" ht="18" customHeight="1" x14ac:dyDescent="0.2">
      <c r="A71" t="s">
        <v>151</v>
      </c>
      <c r="B71" t="str">
        <f>VLOOKUP(A71,Codes!$AJ$4:$AK$230,2,FALSE)</f>
        <v>Intertidal Clams - North Coast Haida Gwaii Razor</v>
      </c>
      <c r="C71" t="str">
        <f>VLOOKUP(A71,Codes!$AF$4:$AG$230,2,FALSE)</f>
        <v>N/A</v>
      </c>
      <c r="D71" t="s">
        <v>8</v>
      </c>
      <c r="E71" t="s">
        <v>148</v>
      </c>
      <c r="F71" t="s">
        <v>149</v>
      </c>
      <c r="G71" t="str">
        <f>VLOOKUP(F71,Codes!$A$4:$B$91,2,FALSE)</f>
        <v>Molluscs</v>
      </c>
      <c r="H71">
        <f>VLOOKUP(F71,Codes!$E$4:$F$91,2,FALSE)</f>
        <v>10</v>
      </c>
      <c r="I71">
        <f>VLOOKUP(F71,Codes!$I$4:$J$91,2,FALSE)</f>
        <v>2</v>
      </c>
      <c r="L71" t="s">
        <v>17</v>
      </c>
      <c r="M71">
        <v>236.54</v>
      </c>
      <c r="N71">
        <v>6953046.3149521193</v>
      </c>
      <c r="O71">
        <f t="shared" si="5"/>
        <v>29394.801365317155</v>
      </c>
      <c r="P71">
        <v>0</v>
      </c>
      <c r="Q71">
        <v>0</v>
      </c>
      <c r="R71">
        <f t="shared" si="6"/>
        <v>0</v>
      </c>
      <c r="S71">
        <v>1</v>
      </c>
      <c r="T71">
        <v>1</v>
      </c>
      <c r="U71">
        <f t="shared" si="7"/>
        <v>2</v>
      </c>
      <c r="V71" t="s">
        <v>6</v>
      </c>
      <c r="W71" t="str">
        <f>VLOOKUP(V71,Codes!$M$4:$N$6,2,FALSE)</f>
        <v>Uncertain</v>
      </c>
      <c r="X71" t="s">
        <v>6</v>
      </c>
      <c r="Y71" t="str">
        <f>VLOOKUP(X71,Codes!$Q$4:$R$29,2,FALSE)</f>
        <v>Uncertain</v>
      </c>
      <c r="Z71" t="str">
        <f t="shared" si="8"/>
        <v>Hand</v>
      </c>
      <c r="AA71" t="str">
        <f>VLOOKUP(A71,Codes!$AA$4:$AB$230,2,FALSE)</f>
        <v>Hand</v>
      </c>
      <c r="AB71" t="str">
        <f>VLOOKUP(A71,Codes!$U$4:$V$230,2,FALSE)</f>
        <v>None</v>
      </c>
    </row>
    <row r="72" spans="1:28" ht="18" customHeight="1" x14ac:dyDescent="0.2">
      <c r="A72" t="s">
        <v>152</v>
      </c>
      <c r="B72" t="str">
        <f>VLOOKUP(A72,Codes!$AJ$4:$AK$230,2,FALSE)</f>
        <v>Intertidal Clams - South Coast-Vancouver Island</v>
      </c>
      <c r="C72" t="str">
        <f>VLOOKUP(A72,Codes!$AF$4:$AG$230,2,FALSE)</f>
        <v>N/A</v>
      </c>
      <c r="D72" t="s">
        <v>6</v>
      </c>
      <c r="E72" t="s">
        <v>148</v>
      </c>
      <c r="F72" t="s">
        <v>149</v>
      </c>
      <c r="G72" t="str">
        <f>VLOOKUP(F72,Codes!$A$4:$B$91,2,FALSE)</f>
        <v>Molluscs</v>
      </c>
      <c r="H72">
        <f>VLOOKUP(F72,Codes!$E$4:$F$91,2,FALSE)</f>
        <v>10</v>
      </c>
      <c r="I72">
        <f>VLOOKUP(F72,Codes!$I$4:$J$91,2,FALSE)</f>
        <v>2</v>
      </c>
      <c r="L72" t="s">
        <v>17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6"/>
        <v>0</v>
      </c>
      <c r="S72">
        <v>0</v>
      </c>
      <c r="T72">
        <v>0</v>
      </c>
      <c r="U72">
        <f t="shared" si="7"/>
        <v>0</v>
      </c>
      <c r="V72" t="s">
        <v>6</v>
      </c>
      <c r="W72" t="str">
        <f>VLOOKUP(V72,Codes!$M$4:$N$6,2,FALSE)</f>
        <v>Uncertain</v>
      </c>
      <c r="X72" t="s">
        <v>6</v>
      </c>
      <c r="Y72" t="str">
        <f>VLOOKUP(X72,Codes!$Q$4:$R$29,2,FALSE)</f>
        <v>Uncertain</v>
      </c>
      <c r="Z72" t="str">
        <f t="shared" si="8"/>
        <v>No catch</v>
      </c>
      <c r="AA72" t="str">
        <f>VLOOKUP(A72,Codes!$AA$4:$AB$230,2,FALSE)</f>
        <v>Hand</v>
      </c>
      <c r="AB72" t="str">
        <f>VLOOKUP(A72,Codes!$U$4:$V$230,2,FALSE)</f>
        <v>None</v>
      </c>
    </row>
    <row r="73" spans="1:28" ht="18" customHeight="1" x14ac:dyDescent="0.2">
      <c r="A73" t="s">
        <v>153</v>
      </c>
      <c r="B73" t="str">
        <f>VLOOKUP(A73,Codes!$AJ$4:$AK$230,2,FALSE)</f>
        <v>N/A</v>
      </c>
      <c r="C73" t="str">
        <f>VLOOKUP(A73,Codes!$AF$4:$AG$230,2,FALSE)</f>
        <v>N/A</v>
      </c>
      <c r="D73" t="s">
        <v>6</v>
      </c>
      <c r="E73" t="s">
        <v>154</v>
      </c>
      <c r="F73" t="s">
        <v>155</v>
      </c>
      <c r="G73" t="str">
        <f>VLOOKUP(F73,Codes!$A$4:$B$91,2,FALSE)</f>
        <v>Crustacea</v>
      </c>
      <c r="H73">
        <f>VLOOKUP(F73,Codes!$E$4:$F$91,2,FALSE)</f>
        <v>10</v>
      </c>
      <c r="I73">
        <f>VLOOKUP(F73,Codes!$I$4:$J$91,2,FALSE)</f>
        <v>3.98</v>
      </c>
      <c r="L73" t="s">
        <v>11</v>
      </c>
      <c r="M73">
        <v>14</v>
      </c>
      <c r="N73">
        <v>21412.673975150603</v>
      </c>
      <c r="O73">
        <f>N73/M73</f>
        <v>1529.4767125107574</v>
      </c>
      <c r="P73">
        <v>0</v>
      </c>
      <c r="Q73">
        <v>0</v>
      </c>
      <c r="R73">
        <f t="shared" si="6"/>
        <v>0</v>
      </c>
      <c r="S73">
        <v>0</v>
      </c>
      <c r="T73">
        <v>0</v>
      </c>
      <c r="U73">
        <f t="shared" si="7"/>
        <v>0</v>
      </c>
      <c r="V73" t="s">
        <v>4</v>
      </c>
      <c r="W73" t="str">
        <f>VLOOKUP(V73,Codes!$M$4:$N$6,2,FALSE)</f>
        <v>Full</v>
      </c>
      <c r="X73" t="s">
        <v>6</v>
      </c>
      <c r="Y73" t="str">
        <f>VLOOKUP(X73,Codes!$Q$4:$R$29,2,FALSE)</f>
        <v>Uncertain</v>
      </c>
      <c r="Z73" t="str">
        <f t="shared" si="8"/>
        <v>Trap</v>
      </c>
      <c r="AA73" t="str">
        <f>VLOOKUP(A73,Codes!$AA$4:$AB$230,2,FALSE)</f>
        <v>Trap</v>
      </c>
      <c r="AB73" t="str">
        <f>VLOOKUP(A73,Codes!$U$4:$V$230,2,FALSE)</f>
        <v>None</v>
      </c>
    </row>
    <row r="74" spans="1:28" ht="18" customHeight="1" x14ac:dyDescent="0.2">
      <c r="A74" t="s">
        <v>157</v>
      </c>
      <c r="B74" t="str">
        <f>VLOOKUP(A74,Codes!$AJ$4:$AK$230,2,FALSE)</f>
        <v>Euphausiids</v>
      </c>
      <c r="C74" t="str">
        <f>VLOOKUP(A74,Codes!$AF$4:$AG$230,2,FALSE)</f>
        <v>N/A</v>
      </c>
      <c r="D74" t="s">
        <v>6</v>
      </c>
      <c r="E74" t="s">
        <v>158</v>
      </c>
      <c r="F74" t="s">
        <v>159</v>
      </c>
      <c r="G74" t="str">
        <f>VLOOKUP(F74,Codes!$A$4:$B$91,2,FALSE)</f>
        <v>Crustacea</v>
      </c>
      <c r="H74">
        <f>VLOOKUP(F74,Codes!$E$4:$F$91,2,FALSE)</f>
        <v>10</v>
      </c>
      <c r="I74">
        <f>VLOOKUP(F74,Codes!$I$4:$J$91,2,FALSE)</f>
        <v>2</v>
      </c>
      <c r="L74" t="s">
        <v>17</v>
      </c>
      <c r="M74">
        <v>128</v>
      </c>
      <c r="N74">
        <v>325190.72157452075</v>
      </c>
      <c r="O74">
        <f>N74/M74</f>
        <v>2540.5525123009434</v>
      </c>
      <c r="P74">
        <v>0</v>
      </c>
      <c r="Q74">
        <v>0</v>
      </c>
      <c r="R74">
        <f t="shared" si="6"/>
        <v>0</v>
      </c>
      <c r="S74">
        <v>0</v>
      </c>
      <c r="T74">
        <v>0</v>
      </c>
      <c r="U74">
        <f t="shared" si="7"/>
        <v>0</v>
      </c>
      <c r="V74" t="s">
        <v>4</v>
      </c>
      <c r="W74" t="str">
        <f>VLOOKUP(V74,Codes!$M$4:$N$6,2,FALSE)</f>
        <v>Full</v>
      </c>
      <c r="X74" t="s">
        <v>6</v>
      </c>
      <c r="Y74" t="str">
        <f>VLOOKUP(X74,Codes!$Q$4:$R$29,2,FALSE)</f>
        <v>Uncertain</v>
      </c>
      <c r="Z74" t="str">
        <f t="shared" si="8"/>
        <v>Midwater trawl</v>
      </c>
      <c r="AA74" t="str">
        <f>VLOOKUP(A74,Codes!$AA$4:$AB$230,2,FALSE)</f>
        <v>Midwater trawl</v>
      </c>
      <c r="AB74" t="str">
        <f>VLOOKUP(A74,Codes!$U$4:$V$230,2,FALSE)</f>
        <v>None</v>
      </c>
    </row>
    <row r="75" spans="1:28" ht="18" customHeight="1" x14ac:dyDescent="0.2">
      <c r="A75" t="s">
        <v>160</v>
      </c>
      <c r="B75" t="str">
        <f>VLOOKUP(A75,Codes!$AJ$4:$AK$230,2,FALSE)</f>
        <v>N/A</v>
      </c>
      <c r="C75" t="str">
        <f>VLOOKUP(A75,Codes!$AF$4:$AG$230,2,FALSE)</f>
        <v>LINGCODSOG</v>
      </c>
      <c r="D75" t="s">
        <v>8</v>
      </c>
      <c r="E75" t="s">
        <v>161</v>
      </c>
      <c r="F75" t="s">
        <v>162</v>
      </c>
      <c r="G75" t="str">
        <f>VLOOKUP(F75,Codes!$A$4:$B$91,2,FALSE)</f>
        <v>Scorpaeniformes</v>
      </c>
      <c r="H75">
        <f>VLOOKUP(F75,Codes!$E$4:$F$91,2,FALSE)</f>
        <v>63</v>
      </c>
      <c r="I75">
        <f>VLOOKUP(F75,Codes!$I$4:$J$91,2,FALSE)</f>
        <v>4.5</v>
      </c>
      <c r="L75" t="s">
        <v>17</v>
      </c>
      <c r="M75">
        <v>0</v>
      </c>
      <c r="N75">
        <v>0</v>
      </c>
      <c r="O75">
        <v>0</v>
      </c>
      <c r="P75">
        <v>1</v>
      </c>
      <c r="Q75">
        <v>0</v>
      </c>
      <c r="R75">
        <f t="shared" si="6"/>
        <v>1</v>
      </c>
      <c r="S75">
        <v>1</v>
      </c>
      <c r="T75">
        <v>1</v>
      </c>
      <c r="U75">
        <f t="shared" si="7"/>
        <v>2</v>
      </c>
      <c r="V75" t="s">
        <v>4</v>
      </c>
      <c r="W75" t="str">
        <f>VLOOKUP(V75,Codes!$M$4:$N$6,2,FALSE)</f>
        <v>Full</v>
      </c>
      <c r="X75" t="s">
        <v>80</v>
      </c>
      <c r="Y75" t="str">
        <f>VLOOKUP(X75,Codes!$Q$4:$R$29,2,FALSE)</f>
        <v>Full</v>
      </c>
      <c r="Z75" t="str">
        <f t="shared" si="8"/>
        <v>No catch</v>
      </c>
      <c r="AA75" t="str">
        <f>VLOOKUP(A75,Codes!$AA$4:$AB$230,2,FALSE)</f>
        <v>Bycatch</v>
      </c>
      <c r="AB75" t="str">
        <f>VLOOKUP(A75,Codes!$U$4:$V$230,2,FALSE)</f>
        <v>None</v>
      </c>
    </row>
    <row r="76" spans="1:28" ht="18" customHeight="1" x14ac:dyDescent="0.2">
      <c r="A76" t="s">
        <v>163</v>
      </c>
      <c r="B76" t="str">
        <f>VLOOKUP(A76,Codes!$AJ$4:$AK$230,2,FALSE)</f>
        <v>Lobster - Inshore LFA 35-38</v>
      </c>
      <c r="C76" t="str">
        <f>VLOOKUP(A76,Codes!$AF$4:$AG$230,2,FALSE)</f>
        <v>LOBSTERLFA35-38</v>
      </c>
      <c r="D76" t="s">
        <v>12</v>
      </c>
      <c r="E76" t="s">
        <v>164</v>
      </c>
      <c r="F76" t="s">
        <v>165</v>
      </c>
      <c r="G76" t="str">
        <f>VLOOKUP(F76,Codes!$A$4:$B$91,2,FALSE)</f>
        <v>Crustacea</v>
      </c>
      <c r="H76">
        <f>VLOOKUP(F76,Codes!$E$4:$F$91,2,FALSE)</f>
        <v>46</v>
      </c>
      <c r="I76">
        <f>VLOOKUP(F76,Codes!$I$4:$J$91,2,FALSE)</f>
        <v>3.7</v>
      </c>
      <c r="L76" t="s">
        <v>11</v>
      </c>
      <c r="M76">
        <v>11500</v>
      </c>
      <c r="N76">
        <v>167650232.97188455</v>
      </c>
      <c r="O76">
        <f t="shared" ref="O76:O93" si="9">N76/M76</f>
        <v>14578.281127989962</v>
      </c>
      <c r="P76">
        <v>0</v>
      </c>
      <c r="Q76">
        <v>0</v>
      </c>
      <c r="R76">
        <f t="shared" si="6"/>
        <v>0</v>
      </c>
      <c r="S76">
        <v>1</v>
      </c>
      <c r="T76">
        <v>1</v>
      </c>
      <c r="U76">
        <f t="shared" si="7"/>
        <v>2</v>
      </c>
      <c r="V76" t="s">
        <v>5</v>
      </c>
      <c r="W76" t="str">
        <f>VLOOKUP(V76,Codes!$M$4:$N$6,2,FALSE)</f>
        <v>Partial</v>
      </c>
      <c r="X76" t="s">
        <v>6</v>
      </c>
      <c r="Y76" t="str">
        <f>VLOOKUP(X76,Codes!$Q$4:$R$29,2,FALSE)</f>
        <v>Uncertain</v>
      </c>
      <c r="Z76" t="str">
        <f t="shared" si="8"/>
        <v>Trap</v>
      </c>
      <c r="AA76" t="str">
        <f>VLOOKUP(A76,Codes!$AA$4:$AB$230,2,FALSE)</f>
        <v>Trap</v>
      </c>
      <c r="AB76" t="str">
        <f>VLOOKUP(A76,Codes!$U$4:$V$230,2,FALSE)</f>
        <v>Certified</v>
      </c>
    </row>
    <row r="77" spans="1:28" ht="18" customHeight="1" x14ac:dyDescent="0.2">
      <c r="A77" t="s">
        <v>167</v>
      </c>
      <c r="B77" t="str">
        <f>VLOOKUP(A77,Codes!$AJ$4:$AK$230,2,FALSE)</f>
        <v>Lobster - Inshore LFA 27-33</v>
      </c>
      <c r="C77" t="str">
        <f>VLOOKUP(A77,Codes!$AF$4:$AG$230,2,FALSE)</f>
        <v>LOBSTERLFA27-33</v>
      </c>
      <c r="D77" t="s">
        <v>12</v>
      </c>
      <c r="E77" t="s">
        <v>164</v>
      </c>
      <c r="F77" t="s">
        <v>165</v>
      </c>
      <c r="G77" t="str">
        <f>VLOOKUP(F77,Codes!$A$4:$B$91,2,FALSE)</f>
        <v>Crustacea</v>
      </c>
      <c r="H77">
        <f>VLOOKUP(F77,Codes!$E$4:$F$91,2,FALSE)</f>
        <v>46</v>
      </c>
      <c r="I77">
        <f>VLOOKUP(F77,Codes!$I$4:$J$91,2,FALSE)</f>
        <v>3.7</v>
      </c>
      <c r="L77" t="s">
        <v>11</v>
      </c>
      <c r="M77">
        <v>8229</v>
      </c>
      <c r="N77">
        <v>119964675.40222938</v>
      </c>
      <c r="O77">
        <f t="shared" si="9"/>
        <v>14578.28112798996</v>
      </c>
      <c r="P77">
        <v>0</v>
      </c>
      <c r="Q77">
        <v>1</v>
      </c>
      <c r="R77">
        <f t="shared" si="6"/>
        <v>1</v>
      </c>
      <c r="S77">
        <v>1</v>
      </c>
      <c r="T77">
        <v>1</v>
      </c>
      <c r="U77">
        <f t="shared" si="7"/>
        <v>2</v>
      </c>
      <c r="V77" t="s">
        <v>6</v>
      </c>
      <c r="W77" t="str">
        <f>VLOOKUP(V77,Codes!$M$4:$N$6,2,FALSE)</f>
        <v>Uncertain</v>
      </c>
      <c r="X77" t="s">
        <v>5</v>
      </c>
      <c r="Y77" t="str">
        <f>VLOOKUP(X77,Codes!$Q$4:$R$29,2,FALSE)</f>
        <v>Partial</v>
      </c>
      <c r="Z77" t="str">
        <f t="shared" si="8"/>
        <v>Trap</v>
      </c>
      <c r="AA77" t="str">
        <f>VLOOKUP(A77,Codes!$AA$4:$AB$230,2,FALSE)</f>
        <v>Trap</v>
      </c>
      <c r="AB77" t="str">
        <f>VLOOKUP(A77,Codes!$U$4:$V$230,2,FALSE)</f>
        <v>Certified</v>
      </c>
    </row>
    <row r="78" spans="1:28" ht="18" customHeight="1" x14ac:dyDescent="0.2">
      <c r="A78" t="s">
        <v>168</v>
      </c>
      <c r="B78" t="str">
        <f>VLOOKUP(A78,Codes!$AJ$4:$AK$230,2,FALSE)</f>
        <v>Lobster - Inshore LFA 34</v>
      </c>
      <c r="C78" t="str">
        <f>VLOOKUP(A78,Codes!$AF$4:$AG$230,2,FALSE)</f>
        <v>LOBSTERLFA34</v>
      </c>
      <c r="D78" t="s">
        <v>12</v>
      </c>
      <c r="E78" t="s">
        <v>164</v>
      </c>
      <c r="F78" t="s">
        <v>165</v>
      </c>
      <c r="G78" t="str">
        <f>VLOOKUP(F78,Codes!$A$4:$B$91,2,FALSE)</f>
        <v>Crustacea</v>
      </c>
      <c r="H78">
        <f>VLOOKUP(F78,Codes!$E$4:$F$91,2,FALSE)</f>
        <v>46</v>
      </c>
      <c r="I78">
        <f>VLOOKUP(F78,Codes!$I$4:$J$91,2,FALSE)</f>
        <v>3.7</v>
      </c>
      <c r="L78" t="s">
        <v>11</v>
      </c>
      <c r="M78">
        <v>22679</v>
      </c>
      <c r="N78">
        <v>330620837.7016843</v>
      </c>
      <c r="O78">
        <f t="shared" si="9"/>
        <v>14578.28112798996</v>
      </c>
      <c r="P78">
        <v>0</v>
      </c>
      <c r="Q78">
        <v>1</v>
      </c>
      <c r="R78">
        <f t="shared" si="6"/>
        <v>1</v>
      </c>
      <c r="S78">
        <v>1</v>
      </c>
      <c r="T78">
        <v>1</v>
      </c>
      <c r="U78">
        <f t="shared" si="7"/>
        <v>2</v>
      </c>
      <c r="V78" t="s">
        <v>5</v>
      </c>
      <c r="W78" t="str">
        <f>VLOOKUP(V78,Codes!$M$4:$N$6,2,FALSE)</f>
        <v>Partial</v>
      </c>
      <c r="X78" t="s">
        <v>6</v>
      </c>
      <c r="Y78" t="str">
        <f>VLOOKUP(X78,Codes!$Q$4:$R$29,2,FALSE)</f>
        <v>Uncertain</v>
      </c>
      <c r="Z78" t="str">
        <f t="shared" si="8"/>
        <v>Trap</v>
      </c>
      <c r="AA78" t="str">
        <f>VLOOKUP(A78,Codes!$AA$4:$AB$230,2,FALSE)</f>
        <v>Trap</v>
      </c>
      <c r="AB78" t="str">
        <f>VLOOKUP(A78,Codes!$U$4:$V$230,2,FALSE)</f>
        <v>Certified</v>
      </c>
    </row>
    <row r="79" spans="1:28" ht="18" customHeight="1" x14ac:dyDescent="0.2">
      <c r="A79" t="s">
        <v>169</v>
      </c>
      <c r="B79" t="str">
        <f>VLOOKUP(A79,Codes!$AJ$4:$AK$230,2,FALSE)</f>
        <v>Lobster - Areas 19-20-21 (Gaspé)</v>
      </c>
      <c r="C79" t="str">
        <f>VLOOKUP(A79,Codes!$AF$4:$AG$230,2,FALSE)</f>
        <v>LOBSTERLFA19-21</v>
      </c>
      <c r="D79" t="s">
        <v>12</v>
      </c>
      <c r="E79" t="s">
        <v>164</v>
      </c>
      <c r="F79" t="s">
        <v>165</v>
      </c>
      <c r="G79" t="str">
        <f>VLOOKUP(F79,Codes!$A$4:$B$91,2,FALSE)</f>
        <v>Crustacea</v>
      </c>
      <c r="H79">
        <f>VLOOKUP(F79,Codes!$E$4:$F$91,2,FALSE)</f>
        <v>46</v>
      </c>
      <c r="I79">
        <f>VLOOKUP(F79,Codes!$I$4:$J$91,2,FALSE)</f>
        <v>3.7</v>
      </c>
      <c r="L79" t="s">
        <v>56</v>
      </c>
      <c r="M79">
        <v>2315</v>
      </c>
      <c r="N79">
        <v>33748720.811296754</v>
      </c>
      <c r="O79">
        <f t="shared" si="9"/>
        <v>14578.281127989958</v>
      </c>
      <c r="P79">
        <v>0</v>
      </c>
      <c r="Q79">
        <v>1</v>
      </c>
      <c r="R79">
        <f t="shared" si="6"/>
        <v>1</v>
      </c>
      <c r="S79">
        <v>1</v>
      </c>
      <c r="T79">
        <v>1</v>
      </c>
      <c r="U79">
        <f t="shared" si="7"/>
        <v>2</v>
      </c>
      <c r="V79" t="s">
        <v>5</v>
      </c>
      <c r="W79" t="str">
        <f>VLOOKUP(V79,Codes!$M$4:$N$6,2,FALSE)</f>
        <v>Partial</v>
      </c>
      <c r="X79" t="s">
        <v>6</v>
      </c>
      <c r="Y79" t="str">
        <f>VLOOKUP(X79,Codes!$Q$4:$R$29,2,FALSE)</f>
        <v>Uncertain</v>
      </c>
      <c r="Z79" t="str">
        <f t="shared" si="8"/>
        <v>Trap</v>
      </c>
      <c r="AA79" t="str">
        <f>VLOOKUP(A79,Codes!$AA$4:$AB$230,2,FALSE)</f>
        <v>Trap</v>
      </c>
      <c r="AB79" t="str">
        <f>VLOOKUP(A79,Codes!$U$4:$V$230,2,FALSE)</f>
        <v>Certified</v>
      </c>
    </row>
    <row r="80" spans="1:28" ht="18" customHeight="1" x14ac:dyDescent="0.2">
      <c r="A80" t="s">
        <v>171</v>
      </c>
      <c r="B80" t="str">
        <f>VLOOKUP(A80,Codes!$AJ$4:$AK$230,2,FALSE)</f>
        <v>Lobster - Zone 22 (MI)</v>
      </c>
      <c r="C80" t="str">
        <f>VLOOKUP(A80,Codes!$AF$4:$AG$230,2,FALSE)</f>
        <v>LOBSTERLFA22</v>
      </c>
      <c r="D80" t="s">
        <v>12</v>
      </c>
      <c r="E80" t="s">
        <v>164</v>
      </c>
      <c r="F80" t="s">
        <v>165</v>
      </c>
      <c r="G80" t="str">
        <f>VLOOKUP(F80,Codes!$A$4:$B$91,2,FALSE)</f>
        <v>Crustacea</v>
      </c>
      <c r="H80">
        <f>VLOOKUP(F80,Codes!$E$4:$F$91,2,FALSE)</f>
        <v>46</v>
      </c>
      <c r="I80">
        <f>VLOOKUP(F80,Codes!$I$4:$J$91,2,FALSE)</f>
        <v>3.7</v>
      </c>
      <c r="L80" t="s">
        <v>56</v>
      </c>
      <c r="M80">
        <v>4757</v>
      </c>
      <c r="N80">
        <v>69348883.325848237</v>
      </c>
      <c r="O80">
        <f t="shared" si="9"/>
        <v>14578.28112798996</v>
      </c>
      <c r="P80">
        <v>0</v>
      </c>
      <c r="Q80">
        <v>1</v>
      </c>
      <c r="R80">
        <f t="shared" si="6"/>
        <v>1</v>
      </c>
      <c r="S80">
        <v>1</v>
      </c>
      <c r="T80">
        <v>1</v>
      </c>
      <c r="U80">
        <f t="shared" si="7"/>
        <v>2</v>
      </c>
      <c r="V80" t="s">
        <v>5</v>
      </c>
      <c r="W80" t="str">
        <f>VLOOKUP(V80,Codes!$M$4:$N$6,2,FALSE)</f>
        <v>Partial</v>
      </c>
      <c r="X80" t="s">
        <v>6</v>
      </c>
      <c r="Y80" t="str">
        <f>VLOOKUP(X80,Codes!$Q$4:$R$29,2,FALSE)</f>
        <v>Uncertain</v>
      </c>
      <c r="Z80" t="str">
        <f t="shared" si="8"/>
        <v>Trap</v>
      </c>
      <c r="AA80" t="str">
        <f>VLOOKUP(A80,Codes!$AA$4:$AB$230,2,FALSE)</f>
        <v>Trap</v>
      </c>
      <c r="AB80" t="str">
        <f>VLOOKUP(A80,Codes!$U$4:$V$230,2,FALSE)</f>
        <v>Certified</v>
      </c>
    </row>
    <row r="81" spans="1:28" ht="18" customHeight="1" x14ac:dyDescent="0.2">
      <c r="A81" t="s">
        <v>173</v>
      </c>
      <c r="B81" t="str">
        <f>VLOOKUP(A81,Codes!$AJ$4:$AK$230,2,FALSE)</f>
        <v>American Lobster - LFA 3-14c</v>
      </c>
      <c r="C81" t="str">
        <f>VLOOKUP(A81,Codes!$AF$4:$AG$230,2,FALSE)</f>
        <v>LOBSTERLFA3-14</v>
      </c>
      <c r="D81" t="s">
        <v>6</v>
      </c>
      <c r="E81" t="s">
        <v>164</v>
      </c>
      <c r="F81" t="s">
        <v>165</v>
      </c>
      <c r="G81" t="str">
        <f>VLOOKUP(F81,Codes!$A$4:$B$91,2,FALSE)</f>
        <v>Crustacea</v>
      </c>
      <c r="H81">
        <f>VLOOKUP(F81,Codes!$E$4:$F$91,2,FALSE)</f>
        <v>46</v>
      </c>
      <c r="I81">
        <f>VLOOKUP(F81,Codes!$I$4:$J$91,2,FALSE)</f>
        <v>3.7</v>
      </c>
      <c r="L81" t="s">
        <v>454</v>
      </c>
      <c r="M81">
        <v>30</v>
      </c>
      <c r="N81">
        <v>437348.43383969879</v>
      </c>
      <c r="O81">
        <f t="shared" si="9"/>
        <v>14578.28112798996</v>
      </c>
      <c r="P81">
        <v>0</v>
      </c>
      <c r="Q81">
        <v>0</v>
      </c>
      <c r="R81">
        <f t="shared" si="6"/>
        <v>0</v>
      </c>
      <c r="S81">
        <v>0</v>
      </c>
      <c r="T81">
        <v>0</v>
      </c>
      <c r="U81">
        <f t="shared" si="7"/>
        <v>0</v>
      </c>
      <c r="V81" t="s">
        <v>6</v>
      </c>
      <c r="W81" t="str">
        <f>VLOOKUP(V81,Codes!$M$4:$N$6,2,FALSE)</f>
        <v>Uncertain</v>
      </c>
      <c r="X81" t="s">
        <v>6</v>
      </c>
      <c r="Y81" t="str">
        <f>VLOOKUP(X81,Codes!$Q$4:$R$29,2,FALSE)</f>
        <v>Uncertain</v>
      </c>
      <c r="Z81" t="str">
        <f t="shared" si="8"/>
        <v>Trap</v>
      </c>
      <c r="AA81" t="str">
        <f>VLOOKUP(A81,Codes!$AA$4:$AB$230,2,FALSE)</f>
        <v>Trap</v>
      </c>
      <c r="AB81" t="str">
        <f>VLOOKUP(A81,Codes!$U$4:$V$230,2,FALSE)</f>
        <v>None</v>
      </c>
    </row>
    <row r="82" spans="1:28" ht="18" customHeight="1" x14ac:dyDescent="0.2">
      <c r="A82" t="s">
        <v>175</v>
      </c>
      <c r="B82" t="str">
        <f>VLOOKUP(A82,Codes!$AJ$4:$AK$230,2,FALSE)</f>
        <v>American Lobster - LFA 3-14c</v>
      </c>
      <c r="C82" t="str">
        <f>VLOOKUP(A82,Codes!$AF$4:$AG$230,2,FALSE)</f>
        <v>LOBSTERLFA3-14</v>
      </c>
      <c r="D82" t="s">
        <v>6</v>
      </c>
      <c r="E82" t="s">
        <v>164</v>
      </c>
      <c r="F82" t="s">
        <v>165</v>
      </c>
      <c r="G82" t="str">
        <f>VLOOKUP(F82,Codes!$A$4:$B$91,2,FALSE)</f>
        <v>Crustacea</v>
      </c>
      <c r="H82">
        <f>VLOOKUP(F82,Codes!$E$4:$F$91,2,FALSE)</f>
        <v>46</v>
      </c>
      <c r="I82">
        <f>VLOOKUP(F82,Codes!$I$4:$J$91,2,FALSE)</f>
        <v>3.7</v>
      </c>
      <c r="L82" t="s">
        <v>454</v>
      </c>
      <c r="M82">
        <v>225</v>
      </c>
      <c r="N82">
        <v>3280113.2537977411</v>
      </c>
      <c r="O82">
        <f t="shared" si="9"/>
        <v>14578.281127989962</v>
      </c>
      <c r="P82">
        <v>0</v>
      </c>
      <c r="Q82">
        <v>0</v>
      </c>
      <c r="R82">
        <f t="shared" si="6"/>
        <v>0</v>
      </c>
      <c r="S82">
        <v>0</v>
      </c>
      <c r="T82">
        <v>0</v>
      </c>
      <c r="U82">
        <f t="shared" si="7"/>
        <v>0</v>
      </c>
      <c r="V82" t="s">
        <v>6</v>
      </c>
      <c r="W82" t="str">
        <f>VLOOKUP(V82,Codes!$M$4:$N$6,2,FALSE)</f>
        <v>Uncertain</v>
      </c>
      <c r="X82" t="s">
        <v>6</v>
      </c>
      <c r="Y82" t="str">
        <f>VLOOKUP(X82,Codes!$Q$4:$R$29,2,FALSE)</f>
        <v>Uncertain</v>
      </c>
      <c r="Z82" t="str">
        <f t="shared" si="8"/>
        <v>Trap</v>
      </c>
      <c r="AA82" t="str">
        <f>VLOOKUP(A82,Codes!$AA$4:$AB$230,2,FALSE)</f>
        <v>Trap</v>
      </c>
      <c r="AB82" t="str">
        <f>VLOOKUP(A82,Codes!$U$4:$V$230,2,FALSE)</f>
        <v>None</v>
      </c>
    </row>
    <row r="83" spans="1:28" ht="18" customHeight="1" x14ac:dyDescent="0.2">
      <c r="A83" t="s">
        <v>176</v>
      </c>
      <c r="B83" t="str">
        <f>VLOOKUP(A83,Codes!$AJ$4:$AK$230,2,FALSE)</f>
        <v>American Lobster - LFA 3-14c</v>
      </c>
      <c r="C83" t="str">
        <f>VLOOKUP(A83,Codes!$AF$4:$AG$230,2,FALSE)</f>
        <v>LOBSTERLFA3-14</v>
      </c>
      <c r="D83" t="s">
        <v>6</v>
      </c>
      <c r="E83" t="s">
        <v>164</v>
      </c>
      <c r="F83" t="s">
        <v>165</v>
      </c>
      <c r="G83" t="str">
        <f>VLOOKUP(F83,Codes!$A$4:$B$91,2,FALSE)</f>
        <v>Crustacea</v>
      </c>
      <c r="H83">
        <f>VLOOKUP(F83,Codes!$E$4:$F$91,2,FALSE)</f>
        <v>46</v>
      </c>
      <c r="I83">
        <f>VLOOKUP(F83,Codes!$I$4:$J$91,2,FALSE)</f>
        <v>3.7</v>
      </c>
      <c r="L83" t="s">
        <v>454</v>
      </c>
      <c r="M83">
        <v>1200</v>
      </c>
      <c r="N83">
        <v>17493937.353587952</v>
      </c>
      <c r="O83">
        <f t="shared" si="9"/>
        <v>14578.28112798996</v>
      </c>
      <c r="P83">
        <v>0</v>
      </c>
      <c r="Q83">
        <v>0</v>
      </c>
      <c r="R83">
        <f t="shared" si="6"/>
        <v>0</v>
      </c>
      <c r="S83">
        <v>0</v>
      </c>
      <c r="T83">
        <v>0</v>
      </c>
      <c r="U83">
        <f t="shared" si="7"/>
        <v>0</v>
      </c>
      <c r="V83" t="s">
        <v>6</v>
      </c>
      <c r="W83" t="str">
        <f>VLOOKUP(V83,Codes!$M$4:$N$6,2,FALSE)</f>
        <v>Uncertain</v>
      </c>
      <c r="X83" t="s">
        <v>6</v>
      </c>
      <c r="Y83" t="str">
        <f>VLOOKUP(X83,Codes!$Q$4:$R$29,2,FALSE)</f>
        <v>Uncertain</v>
      </c>
      <c r="Z83" t="str">
        <f t="shared" si="8"/>
        <v>Trap</v>
      </c>
      <c r="AA83" t="str">
        <f>VLOOKUP(A83,Codes!$AA$4:$AB$230,2,FALSE)</f>
        <v>Trap</v>
      </c>
      <c r="AB83" t="str">
        <f>VLOOKUP(A83,Codes!$U$4:$V$230,2,FALSE)</f>
        <v>None</v>
      </c>
    </row>
    <row r="84" spans="1:28" ht="18" customHeight="1" x14ac:dyDescent="0.2">
      <c r="A84" t="s">
        <v>177</v>
      </c>
      <c r="B84" t="str">
        <f>VLOOKUP(A84,Codes!$AJ$4:$AK$230,2,FALSE)</f>
        <v>American Lobster - LFA 3-14c</v>
      </c>
      <c r="C84" t="str">
        <f>VLOOKUP(A84,Codes!$AF$4:$AG$230,2,FALSE)</f>
        <v>LOBSTERLFA3-14</v>
      </c>
      <c r="D84" t="s">
        <v>6</v>
      </c>
      <c r="E84" t="s">
        <v>164</v>
      </c>
      <c r="F84" t="s">
        <v>165</v>
      </c>
      <c r="G84" t="str">
        <f>VLOOKUP(F84,Codes!$A$4:$B$91,2,FALSE)</f>
        <v>Crustacea</v>
      </c>
      <c r="H84">
        <f>VLOOKUP(F84,Codes!$E$4:$F$91,2,FALSE)</f>
        <v>46</v>
      </c>
      <c r="I84">
        <f>VLOOKUP(F84,Codes!$I$4:$J$91,2,FALSE)</f>
        <v>3.7</v>
      </c>
      <c r="L84" t="s">
        <v>454</v>
      </c>
      <c r="M84">
        <v>1300</v>
      </c>
      <c r="N84">
        <v>18951765.466386948</v>
      </c>
      <c r="O84">
        <f t="shared" si="9"/>
        <v>14578.28112798996</v>
      </c>
      <c r="P84">
        <v>0</v>
      </c>
      <c r="Q84">
        <v>0</v>
      </c>
      <c r="R84">
        <f t="shared" si="6"/>
        <v>0</v>
      </c>
      <c r="S84">
        <v>0</v>
      </c>
      <c r="T84">
        <v>0</v>
      </c>
      <c r="U84">
        <f t="shared" si="7"/>
        <v>0</v>
      </c>
      <c r="V84" t="s">
        <v>6</v>
      </c>
      <c r="W84" t="str">
        <f>VLOOKUP(V84,Codes!$M$4:$N$6,2,FALSE)</f>
        <v>Uncertain</v>
      </c>
      <c r="X84" t="s">
        <v>6</v>
      </c>
      <c r="Y84" t="str">
        <f>VLOOKUP(X84,Codes!$Q$4:$R$29,2,FALSE)</f>
        <v>Uncertain</v>
      </c>
      <c r="Z84" t="str">
        <f t="shared" si="8"/>
        <v>Trap</v>
      </c>
      <c r="AA84" t="str">
        <f>VLOOKUP(A84,Codes!$AA$4:$AB$230,2,FALSE)</f>
        <v>Trap</v>
      </c>
      <c r="AB84" t="str">
        <f>VLOOKUP(A84,Codes!$U$4:$V$230,2,FALSE)</f>
        <v>None</v>
      </c>
    </row>
    <row r="85" spans="1:28" ht="18" customHeight="1" x14ac:dyDescent="0.2">
      <c r="A85" t="s">
        <v>178</v>
      </c>
      <c r="B85" t="str">
        <f>VLOOKUP(A85,Codes!$AJ$4:$AK$230,2,FALSE)</f>
        <v>Lobster - Offshore LFA 41</v>
      </c>
      <c r="C85" t="str">
        <f>VLOOKUP(A85,Codes!$AF$4:$AG$230,2,FALSE)</f>
        <v>LOBSTERLFA41</v>
      </c>
      <c r="D85" t="s">
        <v>12</v>
      </c>
      <c r="E85" t="s">
        <v>164</v>
      </c>
      <c r="F85" t="s">
        <v>165</v>
      </c>
      <c r="G85" t="str">
        <f>VLOOKUP(F85,Codes!$A$4:$B$91,2,FALSE)</f>
        <v>Crustacea</v>
      </c>
      <c r="H85">
        <f>VLOOKUP(F85,Codes!$E$4:$F$91,2,FALSE)</f>
        <v>46</v>
      </c>
      <c r="I85">
        <f>VLOOKUP(F85,Codes!$I$4:$J$91,2,FALSE)</f>
        <v>3.7</v>
      </c>
      <c r="L85" t="s">
        <v>11</v>
      </c>
      <c r="M85">
        <v>600</v>
      </c>
      <c r="N85">
        <v>8746968.6767939758</v>
      </c>
      <c r="O85">
        <f t="shared" si="9"/>
        <v>14578.28112798996</v>
      </c>
      <c r="P85">
        <v>0</v>
      </c>
      <c r="Q85">
        <v>1</v>
      </c>
      <c r="R85">
        <f t="shared" si="6"/>
        <v>1</v>
      </c>
      <c r="S85">
        <v>1</v>
      </c>
      <c r="T85">
        <v>1</v>
      </c>
      <c r="U85">
        <f t="shared" si="7"/>
        <v>2</v>
      </c>
      <c r="V85" t="s">
        <v>4</v>
      </c>
      <c r="W85" t="str">
        <f>VLOOKUP(V85,Codes!$M$4:$N$6,2,FALSE)</f>
        <v>Full</v>
      </c>
      <c r="X85" t="s">
        <v>5</v>
      </c>
      <c r="Y85" t="str">
        <f>VLOOKUP(X85,Codes!$Q$4:$R$29,2,FALSE)</f>
        <v>Partial</v>
      </c>
      <c r="Z85" t="str">
        <f t="shared" si="8"/>
        <v>Trap</v>
      </c>
      <c r="AA85" t="str">
        <f>VLOOKUP(A85,Codes!$AA$4:$AB$230,2,FALSE)</f>
        <v>Trap</v>
      </c>
      <c r="AB85" t="str">
        <f>VLOOKUP(A85,Codes!$U$4:$V$230,2,FALSE)</f>
        <v>Withdrawn</v>
      </c>
    </row>
    <row r="86" spans="1:28" ht="18" customHeight="1" x14ac:dyDescent="0.2">
      <c r="A86" t="s">
        <v>179</v>
      </c>
      <c r="B86" t="str">
        <f>VLOOKUP(A86,Codes!$AJ$4:$AK$230,2,FALSE)</f>
        <v>N/A</v>
      </c>
      <c r="C86" t="str">
        <f>VLOOKUP(A86,Codes!$AF$4:$AG$230,2,FALSE)</f>
        <v>LOBSTERLFA15-18</v>
      </c>
      <c r="D86" t="s">
        <v>6</v>
      </c>
      <c r="E86" t="s">
        <v>164</v>
      </c>
      <c r="F86" t="s">
        <v>165</v>
      </c>
      <c r="G86" t="str">
        <f>VLOOKUP(F86,Codes!$A$4:$B$91,2,FALSE)</f>
        <v>Crustacea</v>
      </c>
      <c r="H86">
        <f>VLOOKUP(F86,Codes!$E$4:$F$91,2,FALSE)</f>
        <v>46</v>
      </c>
      <c r="I86">
        <f>VLOOKUP(F86,Codes!$I$4:$J$91,2,FALSE)</f>
        <v>3.7</v>
      </c>
      <c r="L86" t="s">
        <v>56</v>
      </c>
      <c r="M86">
        <v>1064</v>
      </c>
      <c r="N86">
        <v>15511291.120181317</v>
      </c>
      <c r="O86">
        <f t="shared" si="9"/>
        <v>14578.28112798996</v>
      </c>
      <c r="P86">
        <v>0</v>
      </c>
      <c r="Q86">
        <v>0</v>
      </c>
      <c r="R86">
        <f t="shared" si="6"/>
        <v>0</v>
      </c>
      <c r="S86">
        <v>0</v>
      </c>
      <c r="T86">
        <v>0</v>
      </c>
      <c r="U86">
        <f t="shared" si="7"/>
        <v>0</v>
      </c>
      <c r="V86" t="s">
        <v>5</v>
      </c>
      <c r="W86" t="str">
        <f>VLOOKUP(V86,Codes!$M$4:$N$6,2,FALSE)</f>
        <v>Partial</v>
      </c>
      <c r="X86" t="s">
        <v>5</v>
      </c>
      <c r="Y86" t="str">
        <f>VLOOKUP(X86,Codes!$Q$4:$R$29,2,FALSE)</f>
        <v>Partial</v>
      </c>
      <c r="Z86" t="str">
        <f t="shared" si="8"/>
        <v>Trap</v>
      </c>
      <c r="AA86" t="str">
        <f>VLOOKUP(A86,Codes!$AA$4:$AB$230,2,FALSE)</f>
        <v>Trap</v>
      </c>
      <c r="AB86" t="str">
        <f>VLOOKUP(A86,Codes!$U$4:$V$230,2,FALSE)</f>
        <v>None</v>
      </c>
    </row>
    <row r="87" spans="1:28" ht="18" customHeight="1" x14ac:dyDescent="0.2">
      <c r="A87" t="s">
        <v>180</v>
      </c>
      <c r="B87" t="str">
        <f>VLOOKUP(A87,Codes!$AJ$4:$AK$230,2,FALSE)</f>
        <v>Lobster - Southern Gulf (LFA 23, 24, 25, 26A, 26B)</v>
      </c>
      <c r="C87" t="str">
        <f>VLOOKUP(A87,Codes!$AF$4:$AG$230,2,FALSE)</f>
        <v>LOBSTERLFA23-26AB</v>
      </c>
      <c r="D87" t="s">
        <v>12</v>
      </c>
      <c r="E87" t="s">
        <v>164</v>
      </c>
      <c r="F87" t="s">
        <v>165</v>
      </c>
      <c r="G87" t="str">
        <f>VLOOKUP(F87,Codes!$A$4:$B$91,2,FALSE)</f>
        <v>Crustacea</v>
      </c>
      <c r="H87">
        <f>VLOOKUP(F87,Codes!$E$4:$F$91,2,FALSE)</f>
        <v>46</v>
      </c>
      <c r="I87">
        <f>VLOOKUP(F87,Codes!$I$4:$J$91,2,FALSE)</f>
        <v>3.7</v>
      </c>
      <c r="L87" t="s">
        <v>25</v>
      </c>
      <c r="M87">
        <v>32524</v>
      </c>
      <c r="N87">
        <v>474144015.40674543</v>
      </c>
      <c r="O87">
        <f t="shared" si="9"/>
        <v>14578.28112798996</v>
      </c>
      <c r="P87">
        <v>0</v>
      </c>
      <c r="Q87">
        <v>1</v>
      </c>
      <c r="R87">
        <f t="shared" si="6"/>
        <v>1</v>
      </c>
      <c r="S87">
        <v>1</v>
      </c>
      <c r="T87">
        <v>1</v>
      </c>
      <c r="U87">
        <f t="shared" si="7"/>
        <v>2</v>
      </c>
      <c r="V87" t="s">
        <v>6</v>
      </c>
      <c r="W87" t="str">
        <f>VLOOKUP(V87,Codes!$M$4:$N$6,2,FALSE)</f>
        <v>Uncertain</v>
      </c>
      <c r="X87" t="s">
        <v>6</v>
      </c>
      <c r="Y87" t="str">
        <f>VLOOKUP(X87,Codes!$Q$4:$R$29,2,FALSE)</f>
        <v>Uncertain</v>
      </c>
      <c r="Z87" t="str">
        <f t="shared" si="8"/>
        <v>Trap</v>
      </c>
      <c r="AA87" t="str">
        <f>VLOOKUP(A87,Codes!$AA$4:$AB$230,2,FALSE)</f>
        <v>Trap</v>
      </c>
      <c r="AB87" t="str">
        <f>VLOOKUP(A87,Codes!$U$4:$V$230,2,FALSE)</f>
        <v>Certified</v>
      </c>
    </row>
    <row r="88" spans="1:28" ht="18" customHeight="1" x14ac:dyDescent="0.2">
      <c r="A88" t="s">
        <v>181</v>
      </c>
      <c r="B88" t="str">
        <f>VLOOKUP(A88,Codes!$AJ$4:$AK$230,2,FALSE)</f>
        <v>N/A</v>
      </c>
      <c r="C88" t="str">
        <f>VLOOKUP(A88,Codes!$AF$4:$AG$230,2,FALSE)</f>
        <v>LNOSESKA5CDE</v>
      </c>
      <c r="D88" t="s">
        <v>6</v>
      </c>
      <c r="E88" t="s">
        <v>182</v>
      </c>
      <c r="F88" t="s">
        <v>183</v>
      </c>
      <c r="G88" t="str">
        <f>VLOOKUP(F88,Codes!$A$4:$B$91,2,FALSE)</f>
        <v>Elasmobranchii</v>
      </c>
      <c r="H88">
        <f>VLOOKUP(F88,Codes!$E$4:$F$91,2,FALSE)</f>
        <v>78</v>
      </c>
      <c r="I88">
        <f>VLOOKUP(F88,Codes!$I$4:$J$91,2,FALSE)</f>
        <v>4.5</v>
      </c>
      <c r="L88" t="s">
        <v>17</v>
      </c>
      <c r="M88">
        <v>62.93</v>
      </c>
      <c r="N88">
        <v>76145.3</v>
      </c>
      <c r="O88">
        <f t="shared" si="9"/>
        <v>1210</v>
      </c>
      <c r="P88">
        <v>0</v>
      </c>
      <c r="Q88">
        <v>0</v>
      </c>
      <c r="R88">
        <f t="shared" si="6"/>
        <v>0</v>
      </c>
      <c r="S88">
        <v>0</v>
      </c>
      <c r="T88">
        <v>0</v>
      </c>
      <c r="U88">
        <f t="shared" si="7"/>
        <v>0</v>
      </c>
      <c r="V88" t="s">
        <v>4</v>
      </c>
      <c r="W88" t="str">
        <f>VLOOKUP(V88,Codes!$M$4:$N$6,2,FALSE)</f>
        <v>Full</v>
      </c>
      <c r="X88" t="s">
        <v>4</v>
      </c>
      <c r="Y88" t="str">
        <f>VLOOKUP(X88,Codes!$Q$4:$R$29,2,FALSE)</f>
        <v>Full</v>
      </c>
      <c r="Z88" t="str">
        <f t="shared" si="8"/>
        <v>Bycatch</v>
      </c>
      <c r="AA88" t="str">
        <f>VLOOKUP(A88,Codes!$AA$4:$AB$230,2,FALSE)</f>
        <v>Bycatch</v>
      </c>
      <c r="AB88" t="str">
        <f>VLOOKUP(A88,Codes!$U$4:$V$230,2,FALSE)</f>
        <v>None</v>
      </c>
    </row>
    <row r="89" spans="1:28" ht="18" customHeight="1" x14ac:dyDescent="0.2">
      <c r="A89" t="s">
        <v>184</v>
      </c>
      <c r="B89" t="str">
        <f>VLOOKUP(A89,Codes!$AJ$4:$AK$230,2,FALSE)</f>
        <v>N/A</v>
      </c>
      <c r="C89" t="str">
        <f>VLOOKUP(A89,Codes!$AF$4:$AG$230,2,FALSE)</f>
        <v>LNOSESKA5AB</v>
      </c>
      <c r="D89" t="s">
        <v>6</v>
      </c>
      <c r="E89" t="s">
        <v>182</v>
      </c>
      <c r="F89" t="s">
        <v>183</v>
      </c>
      <c r="G89" t="str">
        <f>VLOOKUP(F89,Codes!$A$4:$B$91,2,FALSE)</f>
        <v>Elasmobranchii</v>
      </c>
      <c r="H89">
        <f>VLOOKUP(F89,Codes!$E$4:$F$91,2,FALSE)</f>
        <v>78</v>
      </c>
      <c r="I89">
        <f>VLOOKUP(F89,Codes!$I$4:$J$91,2,FALSE)</f>
        <v>4.5</v>
      </c>
      <c r="L89" t="s">
        <v>17</v>
      </c>
      <c r="M89">
        <v>107.76</v>
      </c>
      <c r="N89">
        <v>130389.6</v>
      </c>
      <c r="O89">
        <f t="shared" si="9"/>
        <v>1210</v>
      </c>
      <c r="P89">
        <v>0</v>
      </c>
      <c r="Q89">
        <v>0</v>
      </c>
      <c r="R89">
        <f t="shared" si="6"/>
        <v>0</v>
      </c>
      <c r="S89">
        <v>0</v>
      </c>
      <c r="T89">
        <v>0</v>
      </c>
      <c r="U89">
        <f t="shared" si="7"/>
        <v>0</v>
      </c>
      <c r="V89" t="s">
        <v>4</v>
      </c>
      <c r="W89" t="str">
        <f>VLOOKUP(V89,Codes!$M$4:$N$6,2,FALSE)</f>
        <v>Full</v>
      </c>
      <c r="X89" t="s">
        <v>4</v>
      </c>
      <c r="Y89" t="str">
        <f>VLOOKUP(X89,Codes!$Q$4:$R$29,2,FALSE)</f>
        <v>Full</v>
      </c>
      <c r="Z89" t="str">
        <f t="shared" si="8"/>
        <v>Bycatch</v>
      </c>
      <c r="AA89" t="str">
        <f>VLOOKUP(A89,Codes!$AA$4:$AB$230,2,FALSE)</f>
        <v>Bycatch</v>
      </c>
      <c r="AB89" t="str">
        <f>VLOOKUP(A89,Codes!$U$4:$V$230,2,FALSE)</f>
        <v>None</v>
      </c>
    </row>
    <row r="90" spans="1:28" ht="18" customHeight="1" x14ac:dyDescent="0.2">
      <c r="A90" t="s">
        <v>185</v>
      </c>
      <c r="B90" t="str">
        <f>VLOOKUP(A90,Codes!$AJ$4:$AK$230,2,FALSE)</f>
        <v>N/A</v>
      </c>
      <c r="C90" t="str">
        <f>VLOOKUP(A90,Codes!$AF$4:$AG$230,2,FALSE)</f>
        <v>LNOSESKA4B</v>
      </c>
      <c r="D90" t="s">
        <v>6</v>
      </c>
      <c r="E90" t="s">
        <v>182</v>
      </c>
      <c r="F90" t="s">
        <v>183</v>
      </c>
      <c r="G90" t="str">
        <f>VLOOKUP(F90,Codes!$A$4:$B$91,2,FALSE)</f>
        <v>Elasmobranchii</v>
      </c>
      <c r="H90">
        <f>VLOOKUP(F90,Codes!$E$4:$F$91,2,FALSE)</f>
        <v>78</v>
      </c>
      <c r="I90">
        <f>VLOOKUP(F90,Codes!$I$4:$J$91,2,FALSE)</f>
        <v>4.5</v>
      </c>
      <c r="L90" t="s">
        <v>17</v>
      </c>
      <c r="M90">
        <v>0.39</v>
      </c>
      <c r="N90">
        <v>471.90000000000003</v>
      </c>
      <c r="O90">
        <f t="shared" si="9"/>
        <v>1210</v>
      </c>
      <c r="P90">
        <v>0</v>
      </c>
      <c r="Q90">
        <v>0</v>
      </c>
      <c r="R90">
        <f t="shared" si="6"/>
        <v>0</v>
      </c>
      <c r="S90">
        <v>0</v>
      </c>
      <c r="T90">
        <v>0</v>
      </c>
      <c r="U90">
        <f t="shared" si="7"/>
        <v>0</v>
      </c>
      <c r="V90" t="s">
        <v>4</v>
      </c>
      <c r="W90" t="str">
        <f>VLOOKUP(V90,Codes!$M$4:$N$6,2,FALSE)</f>
        <v>Full</v>
      </c>
      <c r="X90" t="s">
        <v>4</v>
      </c>
      <c r="Y90" t="str">
        <f>VLOOKUP(X90,Codes!$Q$4:$R$29,2,FALSE)</f>
        <v>Full</v>
      </c>
      <c r="Z90" t="str">
        <f t="shared" si="8"/>
        <v>Bycatch</v>
      </c>
      <c r="AA90" t="str">
        <f>VLOOKUP(A90,Codes!$AA$4:$AB$230,2,FALSE)</f>
        <v>Bycatch</v>
      </c>
      <c r="AB90" t="str">
        <f>VLOOKUP(A90,Codes!$U$4:$V$230,2,FALSE)</f>
        <v>None</v>
      </c>
    </row>
    <row r="91" spans="1:28" ht="18" customHeight="1" x14ac:dyDescent="0.2">
      <c r="A91" t="s">
        <v>186</v>
      </c>
      <c r="B91" t="str">
        <f>VLOOKUP(A91,Codes!$AJ$4:$AK$230,2,FALSE)</f>
        <v>N/A</v>
      </c>
      <c r="C91" t="str">
        <f>VLOOKUP(A91,Codes!$AF$4:$AG$230,2,FALSE)</f>
        <v>LNOSESKA3CD</v>
      </c>
      <c r="D91" t="s">
        <v>6</v>
      </c>
      <c r="E91" t="s">
        <v>182</v>
      </c>
      <c r="F91" t="s">
        <v>183</v>
      </c>
      <c r="G91" t="str">
        <f>VLOOKUP(F91,Codes!$A$4:$B$91,2,FALSE)</f>
        <v>Elasmobranchii</v>
      </c>
      <c r="H91">
        <f>VLOOKUP(F91,Codes!$E$4:$F$91,2,FALSE)</f>
        <v>78</v>
      </c>
      <c r="I91">
        <f>VLOOKUP(F91,Codes!$I$4:$J$91,2,FALSE)</f>
        <v>4.5</v>
      </c>
      <c r="L91" t="s">
        <v>17</v>
      </c>
      <c r="M91">
        <v>272.45</v>
      </c>
      <c r="N91">
        <v>329664.5</v>
      </c>
      <c r="O91">
        <f t="shared" si="9"/>
        <v>1210</v>
      </c>
      <c r="P91">
        <v>0</v>
      </c>
      <c r="Q91">
        <v>0</v>
      </c>
      <c r="R91">
        <f t="shared" si="6"/>
        <v>0</v>
      </c>
      <c r="S91">
        <v>0</v>
      </c>
      <c r="T91">
        <v>0</v>
      </c>
      <c r="U91">
        <f t="shared" si="7"/>
        <v>0</v>
      </c>
      <c r="V91" t="s">
        <v>4</v>
      </c>
      <c r="W91" t="str">
        <f>VLOOKUP(V91,Codes!$M$4:$N$6,2,FALSE)</f>
        <v>Full</v>
      </c>
      <c r="X91" t="s">
        <v>4</v>
      </c>
      <c r="Y91" t="str">
        <f>VLOOKUP(X91,Codes!$Q$4:$R$29,2,FALSE)</f>
        <v>Full</v>
      </c>
      <c r="Z91" t="str">
        <f t="shared" si="8"/>
        <v>Bycatch</v>
      </c>
      <c r="AA91" t="str">
        <f>VLOOKUP(A91,Codes!$AA$4:$AB$230,2,FALSE)</f>
        <v>Bycatch</v>
      </c>
      <c r="AB91" t="str">
        <f>VLOOKUP(A91,Codes!$U$4:$V$230,2,FALSE)</f>
        <v>None</v>
      </c>
    </row>
    <row r="92" spans="1:28" ht="18" customHeight="1" x14ac:dyDescent="0.2">
      <c r="A92" t="s">
        <v>187</v>
      </c>
      <c r="B92" t="str">
        <f>VLOOKUP(A92,Codes!$AJ$4:$AK$230,2,FALSE)</f>
        <v>Longspine Thornyhead</v>
      </c>
      <c r="C92" t="str">
        <f>VLOOKUP(A92,Codes!$AF$4:$AG$230,2,FALSE)</f>
        <v>LSTHORNHPCOAST</v>
      </c>
      <c r="D92" t="s">
        <v>6</v>
      </c>
      <c r="E92" t="s">
        <v>188</v>
      </c>
      <c r="F92" t="s">
        <v>189</v>
      </c>
      <c r="G92" t="str">
        <f>VLOOKUP(F92,Codes!$A$4:$B$91,2,FALSE)</f>
        <v>Scorpaeniformes</v>
      </c>
      <c r="H92">
        <f>VLOOKUP(F92,Codes!$E$4:$F$91,2,FALSE)</f>
        <v>66</v>
      </c>
      <c r="I92">
        <f>VLOOKUP(F92,Codes!$I$4:$J$91,2,FALSE)</f>
        <v>3.3</v>
      </c>
      <c r="L92" t="s">
        <v>17</v>
      </c>
      <c r="M92">
        <v>259</v>
      </c>
      <c r="N92">
        <v>362421.28669998329</v>
      </c>
      <c r="O92">
        <f t="shared" si="9"/>
        <v>1399.3099872586226</v>
      </c>
      <c r="P92">
        <v>0</v>
      </c>
      <c r="Q92">
        <v>0</v>
      </c>
      <c r="R92">
        <f t="shared" si="6"/>
        <v>0</v>
      </c>
      <c r="S92">
        <v>0</v>
      </c>
      <c r="T92">
        <v>0</v>
      </c>
      <c r="U92">
        <f t="shared" si="7"/>
        <v>0</v>
      </c>
      <c r="V92" t="s">
        <v>4</v>
      </c>
      <c r="W92" t="str">
        <f>VLOOKUP(V92,Codes!$M$4:$N$6,2,FALSE)</f>
        <v>Full</v>
      </c>
      <c r="X92" t="s">
        <v>4</v>
      </c>
      <c r="Y92" t="str">
        <f>VLOOKUP(X92,Codes!$Q$4:$R$29,2,FALSE)</f>
        <v>Full</v>
      </c>
      <c r="Z92" t="str">
        <f t="shared" si="8"/>
        <v>Bottom trawl</v>
      </c>
      <c r="AA92" t="str">
        <f>VLOOKUP(A92,Codes!$AA$4:$AB$230,2,FALSE)</f>
        <v>Bottom trawl</v>
      </c>
      <c r="AB92" t="str">
        <f>VLOOKUP(A92,Codes!$U$4:$V$230,2,FALSE)</f>
        <v>None</v>
      </c>
    </row>
    <row r="93" spans="1:28" ht="18" customHeight="1" x14ac:dyDescent="0.2">
      <c r="A93" t="s">
        <v>190</v>
      </c>
      <c r="B93" t="str">
        <f>VLOOKUP(A93,Codes!$AJ$4:$AK$230,2,FALSE)</f>
        <v>N/A</v>
      </c>
      <c r="C93" t="str">
        <f>VLOOKUP(A93,Codes!$AF$4:$AG$230,2,FALSE)</f>
        <v>LUMP3Pn4RS</v>
      </c>
      <c r="D93" t="s">
        <v>6</v>
      </c>
      <c r="E93" t="s">
        <v>191</v>
      </c>
      <c r="F93" t="s">
        <v>192</v>
      </c>
      <c r="G93" t="str">
        <f>VLOOKUP(F93,Codes!$A$4:$B$91,2,FALSE)</f>
        <v>Scorpaeniformes</v>
      </c>
      <c r="H93">
        <f>VLOOKUP(F93,Codes!$E$4:$F$91,2,FALSE)</f>
        <v>47</v>
      </c>
      <c r="I93">
        <f>VLOOKUP(F93,Codes!$I$4:$J$91,2,FALSE)</f>
        <v>3.9</v>
      </c>
      <c r="L93" t="s">
        <v>56</v>
      </c>
      <c r="M93">
        <v>28</v>
      </c>
      <c r="N93">
        <v>74578.828132277617</v>
      </c>
      <c r="O93">
        <f t="shared" si="9"/>
        <v>2663.5295761527718</v>
      </c>
      <c r="P93">
        <v>0</v>
      </c>
      <c r="Q93">
        <v>0</v>
      </c>
      <c r="R93">
        <f t="shared" si="6"/>
        <v>0</v>
      </c>
      <c r="S93">
        <v>0</v>
      </c>
      <c r="T93">
        <v>0</v>
      </c>
      <c r="U93">
        <f t="shared" si="7"/>
        <v>0</v>
      </c>
      <c r="V93" t="s">
        <v>5</v>
      </c>
      <c r="W93" t="str">
        <f>VLOOKUP(V93,Codes!$M$4:$N$6,2,FALSE)</f>
        <v>Partial</v>
      </c>
      <c r="X93" t="s">
        <v>93</v>
      </c>
      <c r="Y93" t="str">
        <f>VLOOKUP(X93,Codes!$Q$4:$R$29,2,FALSE)</f>
        <v>Partial</v>
      </c>
      <c r="Z93" t="str">
        <f t="shared" si="8"/>
        <v>Bycatch</v>
      </c>
      <c r="AA93" t="str">
        <f>VLOOKUP(A93,Codes!$AA$4:$AB$230,2,FALSE)</f>
        <v>Bycatch</v>
      </c>
      <c r="AB93" t="str">
        <f>VLOOKUP(A93,Codes!$U$4:$V$230,2,FALSE)</f>
        <v>None</v>
      </c>
    </row>
    <row r="94" spans="1:28" ht="18" customHeight="1" x14ac:dyDescent="0.2">
      <c r="A94" t="s">
        <v>193</v>
      </c>
      <c r="B94" t="str">
        <f>VLOOKUP(A94,Codes!$AJ$4:$AK$230,2,FALSE)</f>
        <v>N/A</v>
      </c>
      <c r="C94" t="str">
        <f>VLOOKUP(A94,Codes!$AF$4:$AG$230,2,FALSE)</f>
        <v>N/A</v>
      </c>
      <c r="D94" t="s">
        <v>6</v>
      </c>
      <c r="E94" t="s">
        <v>191</v>
      </c>
      <c r="F94" t="s">
        <v>194</v>
      </c>
      <c r="G94" t="str">
        <f>VLOOKUP(F94,Codes!$A$4:$B$91,2,FALSE)</f>
        <v>Scorpaeniformes</v>
      </c>
      <c r="H94">
        <f>VLOOKUP(F94,Codes!$E$4:$F$91,2,FALSE)</f>
        <v>47</v>
      </c>
      <c r="I94">
        <f>VLOOKUP(F94,Codes!$I$4:$J$91,2,FALSE)</f>
        <v>3.9</v>
      </c>
      <c r="L94" t="s">
        <v>454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6"/>
        <v>0</v>
      </c>
      <c r="S94">
        <v>0</v>
      </c>
      <c r="T94">
        <v>0</v>
      </c>
      <c r="U94">
        <f t="shared" si="7"/>
        <v>0</v>
      </c>
      <c r="V94" t="s">
        <v>6</v>
      </c>
      <c r="W94" t="str">
        <f>VLOOKUP(V94,Codes!$M$4:$N$6,2,FALSE)</f>
        <v>Uncertain</v>
      </c>
      <c r="X94" t="s">
        <v>6</v>
      </c>
      <c r="Y94" t="str">
        <f>VLOOKUP(X94,Codes!$Q$4:$R$29,2,FALSE)</f>
        <v>Uncertain</v>
      </c>
      <c r="Z94" t="str">
        <f t="shared" si="8"/>
        <v>No catch</v>
      </c>
      <c r="AA94" t="str">
        <f>VLOOKUP(A94,Codes!$AA$4:$AB$230,2,FALSE)</f>
        <v>Gillnet</v>
      </c>
      <c r="AB94" t="str">
        <f>VLOOKUP(A94,Codes!$U$4:$V$230,2,FALSE)</f>
        <v>None</v>
      </c>
    </row>
    <row r="95" spans="1:28" ht="18" customHeight="1" x14ac:dyDescent="0.2">
      <c r="A95" t="s">
        <v>195</v>
      </c>
      <c r="B95" t="str">
        <f>VLOOKUP(A95,Codes!$AJ$4:$AK$230,2,FALSE)</f>
        <v>N/A</v>
      </c>
      <c r="C95" t="str">
        <f>VLOOKUP(A95,Codes!$AF$4:$AG$230,2,FALSE)</f>
        <v>N/A</v>
      </c>
      <c r="D95" t="s">
        <v>6</v>
      </c>
      <c r="E95" t="s">
        <v>191</v>
      </c>
      <c r="F95" t="s">
        <v>194</v>
      </c>
      <c r="G95" t="str">
        <f>VLOOKUP(F95,Codes!$A$4:$B$91,2,FALSE)</f>
        <v>Scorpaeniformes</v>
      </c>
      <c r="H95">
        <f>VLOOKUP(F95,Codes!$E$4:$F$91,2,FALSE)</f>
        <v>47</v>
      </c>
      <c r="I95">
        <f>VLOOKUP(F95,Codes!$I$4:$J$91,2,FALSE)</f>
        <v>3.9</v>
      </c>
      <c r="L95" t="s">
        <v>454</v>
      </c>
      <c r="M95">
        <v>2000</v>
      </c>
      <c r="N95">
        <v>5327059.1523055434</v>
      </c>
      <c r="O95">
        <f t="shared" ref="O95:O101" si="10">N95/M95</f>
        <v>2663.5295761527718</v>
      </c>
      <c r="P95">
        <v>0</v>
      </c>
      <c r="Q95">
        <v>0</v>
      </c>
      <c r="R95">
        <f t="shared" si="6"/>
        <v>0</v>
      </c>
      <c r="S95">
        <v>0</v>
      </c>
      <c r="T95">
        <v>0</v>
      </c>
      <c r="U95">
        <f t="shared" si="7"/>
        <v>0</v>
      </c>
      <c r="V95" t="s">
        <v>5</v>
      </c>
      <c r="W95" t="str">
        <f>VLOOKUP(V95,Codes!$M$4:$N$6,2,FALSE)</f>
        <v>Partial</v>
      </c>
      <c r="X95" t="s">
        <v>5</v>
      </c>
      <c r="Y95" t="str">
        <f>VLOOKUP(X95,Codes!$Q$4:$R$29,2,FALSE)</f>
        <v>Partial</v>
      </c>
      <c r="Z95" t="str">
        <f t="shared" si="8"/>
        <v>Gillnet</v>
      </c>
      <c r="AA95" t="str">
        <f>VLOOKUP(A95,Codes!$AA$4:$AB$230,2,FALSE)</f>
        <v>Gillnet</v>
      </c>
      <c r="AB95" t="str">
        <f>VLOOKUP(A95,Codes!$U$4:$V$230,2,FALSE)</f>
        <v>None</v>
      </c>
    </row>
    <row r="96" spans="1:28" ht="18" customHeight="1" x14ac:dyDescent="0.2">
      <c r="A96" t="s">
        <v>196</v>
      </c>
      <c r="B96" t="str">
        <f>VLOOKUP(A96,Codes!$AJ$4:$AK$230,2,FALSE)</f>
        <v>N/A</v>
      </c>
      <c r="C96" t="str">
        <f>VLOOKUP(A96,Codes!$AF$4:$AG$230,2,FALSE)</f>
        <v>MONK3LNOPs</v>
      </c>
      <c r="D96" t="s">
        <v>8</v>
      </c>
      <c r="E96" t="s">
        <v>197</v>
      </c>
      <c r="F96" t="s">
        <v>198</v>
      </c>
      <c r="G96" t="str">
        <f>VLOOKUP(F96,Codes!$A$4:$B$91,2,FALSE)</f>
        <v>Lophiidae</v>
      </c>
      <c r="H96">
        <f>VLOOKUP(F96,Codes!$E$4:$F$91,2,FALSE)</f>
        <v>77</v>
      </c>
      <c r="I96">
        <f>VLOOKUP(F96,Codes!$I$4:$J$91,2,FALSE)</f>
        <v>4.5</v>
      </c>
      <c r="L96" t="s">
        <v>454</v>
      </c>
      <c r="M96">
        <v>89</v>
      </c>
      <c r="N96">
        <v>182431.21380525682</v>
      </c>
      <c r="O96">
        <f t="shared" si="10"/>
        <v>2049.7889191601889</v>
      </c>
      <c r="P96">
        <v>0</v>
      </c>
      <c r="Q96">
        <v>1</v>
      </c>
      <c r="R96">
        <f t="shared" si="6"/>
        <v>1</v>
      </c>
      <c r="S96">
        <v>1</v>
      </c>
      <c r="T96">
        <v>0</v>
      </c>
      <c r="U96">
        <f t="shared" si="7"/>
        <v>1</v>
      </c>
      <c r="V96" t="s">
        <v>5</v>
      </c>
      <c r="W96" t="str">
        <f>VLOOKUP(V96,Codes!$M$4:$N$6,2,FALSE)</f>
        <v>Partial</v>
      </c>
      <c r="X96" t="s">
        <v>5</v>
      </c>
      <c r="Y96" t="str">
        <f>VLOOKUP(X96,Codes!$Q$4:$R$29,2,FALSE)</f>
        <v>Partial</v>
      </c>
      <c r="Z96" t="str">
        <f t="shared" si="8"/>
        <v>Bycatch</v>
      </c>
      <c r="AA96" t="str">
        <f>VLOOKUP(A96,Codes!$AA$4:$AB$230,2,FALSE)</f>
        <v>Bycatch</v>
      </c>
      <c r="AB96" t="str">
        <f>VLOOKUP(A96,Codes!$U$4:$V$230,2,FALSE)</f>
        <v>None</v>
      </c>
    </row>
    <row r="97" spans="1:28" ht="18" customHeight="1" x14ac:dyDescent="0.2">
      <c r="A97" t="s">
        <v>199</v>
      </c>
      <c r="B97" t="str">
        <f>VLOOKUP(A97,Codes!$AJ$4:$AK$230,2,FALSE)</f>
        <v>Shrimp Trawl</v>
      </c>
      <c r="C97" t="str">
        <f>VLOOKUP(A97,Codes!$AF$4:$AG$230,2,FALSE)</f>
        <v>PANDALSMAFR</v>
      </c>
      <c r="D97" t="s">
        <v>3</v>
      </c>
      <c r="E97" t="s">
        <v>200</v>
      </c>
      <c r="F97" t="s">
        <v>201</v>
      </c>
      <c r="G97" t="str">
        <f>VLOOKUP(F97,Codes!$A$4:$B$91,2,FALSE)</f>
        <v>Crustacea</v>
      </c>
      <c r="H97">
        <f>VLOOKUP(F97,Codes!$E$4:$F$91,2,FALSE)</f>
        <v>10</v>
      </c>
      <c r="I97">
        <f>VLOOKUP(F97,Codes!$I$4:$J$91,2,FALSE)</f>
        <v>3.07</v>
      </c>
      <c r="L97" t="s">
        <v>17</v>
      </c>
      <c r="M97">
        <v>80</v>
      </c>
      <c r="N97">
        <v>1750101.7550012839</v>
      </c>
      <c r="O97">
        <f t="shared" si="10"/>
        <v>21876.271937516049</v>
      </c>
      <c r="P97">
        <v>0</v>
      </c>
      <c r="Q97">
        <v>0</v>
      </c>
      <c r="R97">
        <f t="shared" si="6"/>
        <v>0</v>
      </c>
      <c r="S97">
        <v>1</v>
      </c>
      <c r="T97">
        <v>1</v>
      </c>
      <c r="U97">
        <f t="shared" si="7"/>
        <v>2</v>
      </c>
      <c r="V97" t="s">
        <v>5</v>
      </c>
      <c r="W97" t="str">
        <f>VLOOKUP(V97,Codes!$M$4:$N$6,2,FALSE)</f>
        <v>Partial</v>
      </c>
      <c r="X97" t="s">
        <v>5</v>
      </c>
      <c r="Y97" t="str">
        <f>VLOOKUP(X97,Codes!$Q$4:$R$29,2,FALSE)</f>
        <v>Partial</v>
      </c>
      <c r="Z97" t="str">
        <f t="shared" si="8"/>
        <v>Bottom trawl</v>
      </c>
      <c r="AA97" t="str">
        <f>VLOOKUP(A97,Codes!$AA$4:$AB$230,2,FALSE)</f>
        <v>Bottom trawl</v>
      </c>
      <c r="AB97" t="str">
        <f>VLOOKUP(A97,Codes!$U$4:$V$230,2,FALSE)</f>
        <v>None</v>
      </c>
    </row>
    <row r="98" spans="1:28" ht="18" customHeight="1" x14ac:dyDescent="0.2">
      <c r="A98" t="s">
        <v>202</v>
      </c>
      <c r="B98" t="str">
        <f>VLOOKUP(A98,Codes!$AJ$4:$AK$230,2,FALSE)</f>
        <v>Shrimp Trawl</v>
      </c>
      <c r="C98" t="str">
        <f>VLOOKUP(A98,Codes!$AF$4:$AG$230,2,FALSE)</f>
        <v>PANDALSMAGTSE</v>
      </c>
      <c r="D98" t="s">
        <v>8</v>
      </c>
      <c r="E98" t="s">
        <v>200</v>
      </c>
      <c r="F98" t="s">
        <v>201</v>
      </c>
      <c r="G98" t="str">
        <f>VLOOKUP(F98,Codes!$A$4:$B$91,2,FALSE)</f>
        <v>Crustacea</v>
      </c>
      <c r="H98">
        <f>VLOOKUP(F98,Codes!$E$4:$F$91,2,FALSE)</f>
        <v>10</v>
      </c>
      <c r="I98">
        <f>VLOOKUP(F98,Codes!$I$4:$J$91,2,FALSE)</f>
        <v>3.07</v>
      </c>
      <c r="L98" t="s">
        <v>17</v>
      </c>
      <c r="M98">
        <v>55</v>
      </c>
      <c r="N98">
        <v>1203194.9565633826</v>
      </c>
      <c r="O98">
        <f t="shared" si="10"/>
        <v>21876.271937516049</v>
      </c>
      <c r="P98">
        <v>0</v>
      </c>
      <c r="Q98">
        <v>0</v>
      </c>
      <c r="R98">
        <f t="shared" si="6"/>
        <v>0</v>
      </c>
      <c r="S98">
        <v>1</v>
      </c>
      <c r="T98">
        <v>1</v>
      </c>
      <c r="U98">
        <f t="shared" si="7"/>
        <v>2</v>
      </c>
      <c r="V98" t="s">
        <v>5</v>
      </c>
      <c r="W98" t="str">
        <f>VLOOKUP(V98,Codes!$M$4:$N$6,2,FALSE)</f>
        <v>Partial</v>
      </c>
      <c r="X98" t="s">
        <v>5</v>
      </c>
      <c r="Y98" t="str">
        <f>VLOOKUP(X98,Codes!$Q$4:$R$29,2,FALSE)</f>
        <v>Partial</v>
      </c>
      <c r="Z98" t="str">
        <f t="shared" si="8"/>
        <v>Bottom trawl</v>
      </c>
      <c r="AA98" t="str">
        <f>VLOOKUP(A98,Codes!$AA$4:$AB$230,2,FALSE)</f>
        <v>Bottom trawl</v>
      </c>
      <c r="AB98" t="str">
        <f>VLOOKUP(A98,Codes!$U$4:$V$230,2,FALSE)</f>
        <v>None</v>
      </c>
    </row>
    <row r="99" spans="1:28" ht="18" customHeight="1" x14ac:dyDescent="0.2">
      <c r="A99" t="s">
        <v>203</v>
      </c>
      <c r="B99" t="str">
        <f>VLOOKUP(A99,Codes!$AJ$4:$AK$230,2,FALSE)</f>
        <v>Shrimp Trawl</v>
      </c>
      <c r="C99" t="str">
        <f>VLOOKUP(A99,Codes!$AF$4:$AG$230,2,FALSE)</f>
        <v>PANDALSMAPRD</v>
      </c>
      <c r="D99" t="s">
        <v>3</v>
      </c>
      <c r="E99" t="s">
        <v>200</v>
      </c>
      <c r="F99" t="s">
        <v>201</v>
      </c>
      <c r="G99" t="str">
        <f>VLOOKUP(F99,Codes!$A$4:$B$91,2,FALSE)</f>
        <v>Crustacea</v>
      </c>
      <c r="H99">
        <f>VLOOKUP(F99,Codes!$E$4:$F$91,2,FALSE)</f>
        <v>10</v>
      </c>
      <c r="I99">
        <f>VLOOKUP(F99,Codes!$I$4:$J$91,2,FALSE)</f>
        <v>3.07</v>
      </c>
      <c r="L99" t="s">
        <v>17</v>
      </c>
      <c r="M99">
        <v>20</v>
      </c>
      <c r="N99">
        <v>437525.43875032099</v>
      </c>
      <c r="O99">
        <f t="shared" si="10"/>
        <v>21876.271937516049</v>
      </c>
      <c r="P99">
        <v>0</v>
      </c>
      <c r="Q99">
        <v>0</v>
      </c>
      <c r="R99">
        <f t="shared" si="6"/>
        <v>0</v>
      </c>
      <c r="S99">
        <v>1</v>
      </c>
      <c r="T99">
        <v>1</v>
      </c>
      <c r="U99">
        <f t="shared" si="7"/>
        <v>2</v>
      </c>
      <c r="V99" t="s">
        <v>5</v>
      </c>
      <c r="W99" t="str">
        <f>VLOOKUP(V99,Codes!$M$4:$N$6,2,FALSE)</f>
        <v>Partial</v>
      </c>
      <c r="X99" t="s">
        <v>5</v>
      </c>
      <c r="Y99" t="str">
        <f>VLOOKUP(X99,Codes!$Q$4:$R$29,2,FALSE)</f>
        <v>Partial</v>
      </c>
      <c r="Z99" t="str">
        <f t="shared" si="8"/>
        <v>Bottom trawl</v>
      </c>
      <c r="AA99" t="str">
        <f>VLOOKUP(A99,Codes!$AA$4:$AB$230,2,FALSE)</f>
        <v>Bottom trawl</v>
      </c>
      <c r="AB99" t="str">
        <f>VLOOKUP(A99,Codes!$U$4:$V$230,2,FALSE)</f>
        <v>None</v>
      </c>
    </row>
    <row r="100" spans="1:28" ht="18" customHeight="1" x14ac:dyDescent="0.2">
      <c r="A100" t="s">
        <v>204</v>
      </c>
      <c r="B100" t="str">
        <f>VLOOKUP(A100,Codes!$AJ$4:$AK$230,2,FALSE)</f>
        <v>Shrimp Trawl</v>
      </c>
      <c r="C100" t="str">
        <f>VLOOKUP(A100,Codes!$AF$4:$AG$230,2,FALSE)</f>
        <v>PANDALSMA14</v>
      </c>
      <c r="D100" t="s">
        <v>3</v>
      </c>
      <c r="E100" t="s">
        <v>200</v>
      </c>
      <c r="F100" t="s">
        <v>201</v>
      </c>
      <c r="G100" t="str">
        <f>VLOOKUP(F100,Codes!$A$4:$B$91,2,FALSE)</f>
        <v>Crustacea</v>
      </c>
      <c r="H100">
        <f>VLOOKUP(F100,Codes!$E$4:$F$91,2,FALSE)</f>
        <v>10</v>
      </c>
      <c r="I100">
        <f>VLOOKUP(F100,Codes!$I$4:$J$91,2,FALSE)</f>
        <v>3.07</v>
      </c>
      <c r="L100" t="s">
        <v>17</v>
      </c>
      <c r="M100">
        <v>50</v>
      </c>
      <c r="N100">
        <v>1093813.5968758024</v>
      </c>
      <c r="O100">
        <f t="shared" si="10"/>
        <v>21876.271937516049</v>
      </c>
      <c r="P100">
        <v>0</v>
      </c>
      <c r="Q100">
        <v>0</v>
      </c>
      <c r="R100">
        <f t="shared" si="6"/>
        <v>0</v>
      </c>
      <c r="S100">
        <v>1</v>
      </c>
      <c r="T100">
        <v>1</v>
      </c>
      <c r="U100">
        <f t="shared" si="7"/>
        <v>2</v>
      </c>
      <c r="V100" t="s">
        <v>5</v>
      </c>
      <c r="W100" t="str">
        <f>VLOOKUP(V100,Codes!$M$4:$N$6,2,FALSE)</f>
        <v>Partial</v>
      </c>
      <c r="X100" t="s">
        <v>5</v>
      </c>
      <c r="Y100" t="str">
        <f>VLOOKUP(X100,Codes!$Q$4:$R$29,2,FALSE)</f>
        <v>Partial</v>
      </c>
      <c r="Z100" t="str">
        <f t="shared" si="8"/>
        <v>Bottom trawl</v>
      </c>
      <c r="AA100" t="str">
        <f>VLOOKUP(A100,Codes!$AA$4:$AB$230,2,FALSE)</f>
        <v>Bottom trawl</v>
      </c>
      <c r="AB100" t="str">
        <f>VLOOKUP(A100,Codes!$U$4:$V$230,2,FALSE)</f>
        <v>None</v>
      </c>
    </row>
    <row r="101" spans="1:28" ht="18" customHeight="1" x14ac:dyDescent="0.2">
      <c r="A101" t="s">
        <v>205</v>
      </c>
      <c r="B101" t="str">
        <f>VLOOKUP(A101,Codes!$AJ$4:$AK$230,2,FALSE)</f>
        <v>Shrimp Trawl</v>
      </c>
      <c r="C101" t="str">
        <f>VLOOKUP(A101,Codes!$AF$4:$AG$230,2,FALSE)</f>
        <v>PANDALSMA16</v>
      </c>
      <c r="D101" t="s">
        <v>12</v>
      </c>
      <c r="E101" t="s">
        <v>200</v>
      </c>
      <c r="F101" t="s">
        <v>201</v>
      </c>
      <c r="G101" t="str">
        <f>VLOOKUP(F101,Codes!$A$4:$B$91,2,FALSE)</f>
        <v>Crustacea</v>
      </c>
      <c r="H101">
        <f>VLOOKUP(F101,Codes!$E$4:$F$91,2,FALSE)</f>
        <v>10</v>
      </c>
      <c r="I101">
        <f>VLOOKUP(F101,Codes!$I$4:$J$91,2,FALSE)</f>
        <v>3.07</v>
      </c>
      <c r="L101" t="s">
        <v>17</v>
      </c>
      <c r="M101">
        <v>35</v>
      </c>
      <c r="N101">
        <v>765669.51781306171</v>
      </c>
      <c r="O101">
        <f t="shared" si="10"/>
        <v>21876.271937516049</v>
      </c>
      <c r="P101">
        <v>0</v>
      </c>
      <c r="Q101">
        <v>0</v>
      </c>
      <c r="R101">
        <f t="shared" si="6"/>
        <v>0</v>
      </c>
      <c r="S101">
        <v>1</v>
      </c>
      <c r="T101">
        <v>1</v>
      </c>
      <c r="U101">
        <f t="shared" si="7"/>
        <v>2</v>
      </c>
      <c r="V101" t="s">
        <v>5</v>
      </c>
      <c r="W101" t="str">
        <f>VLOOKUP(V101,Codes!$M$4:$N$6,2,FALSE)</f>
        <v>Partial</v>
      </c>
      <c r="X101" t="s">
        <v>5</v>
      </c>
      <c r="Y101" t="str">
        <f>VLOOKUP(X101,Codes!$Q$4:$R$29,2,FALSE)</f>
        <v>Partial</v>
      </c>
      <c r="Z101" t="str">
        <f t="shared" si="8"/>
        <v>Bottom trawl</v>
      </c>
      <c r="AA101" t="str">
        <f>VLOOKUP(A101,Codes!$AA$4:$AB$230,2,FALSE)</f>
        <v>Bottom trawl</v>
      </c>
      <c r="AB101" t="str">
        <f>VLOOKUP(A101,Codes!$U$4:$V$230,2,FALSE)</f>
        <v>None</v>
      </c>
    </row>
    <row r="102" spans="1:28" ht="18" customHeight="1" x14ac:dyDescent="0.2">
      <c r="A102" t="s">
        <v>206</v>
      </c>
      <c r="B102" t="str">
        <f>VLOOKUP(A102,Codes!$AJ$4:$AK$230,2,FALSE)</f>
        <v>Shrimp Trawl</v>
      </c>
      <c r="C102" t="str">
        <f>VLOOKUP(A102,Codes!$AF$4:$AG$230,2,FALSE)</f>
        <v>PANDALSMA18-19</v>
      </c>
      <c r="D102" t="s">
        <v>3</v>
      </c>
      <c r="E102" t="s">
        <v>200</v>
      </c>
      <c r="F102" t="s">
        <v>201</v>
      </c>
      <c r="G102" t="str">
        <f>VLOOKUP(F102,Codes!$A$4:$B$91,2,FALSE)</f>
        <v>Crustacea</v>
      </c>
      <c r="H102">
        <f>VLOOKUP(F102,Codes!$E$4:$F$91,2,FALSE)</f>
        <v>10</v>
      </c>
      <c r="I102">
        <f>VLOOKUP(F102,Codes!$I$4:$J$91,2,FALSE)</f>
        <v>3.07</v>
      </c>
      <c r="L102" t="s">
        <v>17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6"/>
        <v>0</v>
      </c>
      <c r="S102">
        <v>1</v>
      </c>
      <c r="T102">
        <v>1</v>
      </c>
      <c r="U102">
        <f t="shared" si="7"/>
        <v>2</v>
      </c>
      <c r="V102" t="s">
        <v>5</v>
      </c>
      <c r="W102" t="str">
        <f>VLOOKUP(V102,Codes!$M$4:$N$6,2,FALSE)</f>
        <v>Partial</v>
      </c>
      <c r="X102" t="s">
        <v>5</v>
      </c>
      <c r="Y102" t="str">
        <f>VLOOKUP(X102,Codes!$Q$4:$R$29,2,FALSE)</f>
        <v>Partial</v>
      </c>
      <c r="Z102" t="str">
        <f t="shared" si="8"/>
        <v>No catch</v>
      </c>
      <c r="AA102" t="str">
        <f>VLOOKUP(A102,Codes!$AA$4:$AB$230,2,FALSE)</f>
        <v>Bottom trawl</v>
      </c>
      <c r="AB102" t="str">
        <f>VLOOKUP(A102,Codes!$U$4:$V$230,2,FALSE)</f>
        <v>None</v>
      </c>
    </row>
    <row r="103" spans="1:28" ht="18" customHeight="1" x14ac:dyDescent="0.2">
      <c r="A103" t="s">
        <v>207</v>
      </c>
      <c r="B103" t="str">
        <f>VLOOKUP(A103,Codes!$AJ$4:$AK$230,2,FALSE)</f>
        <v>Northern Shrimp (Borealis) - Eastern Assessment Zone</v>
      </c>
      <c r="C103" t="str">
        <f>VLOOKUP(A103,Codes!$AF$4:$AG$230,2,FALSE)</f>
        <v>PANDALSFA2-3</v>
      </c>
      <c r="D103" t="s">
        <v>12</v>
      </c>
      <c r="E103" t="s">
        <v>208</v>
      </c>
      <c r="F103" t="s">
        <v>209</v>
      </c>
      <c r="G103" t="str">
        <f>VLOOKUP(F103,Codes!$A$4:$B$91,2,FALSE)</f>
        <v>Crustacea</v>
      </c>
      <c r="H103">
        <f>VLOOKUP(F103,Codes!$E$4:$F$91,2,FALSE)</f>
        <v>10</v>
      </c>
      <c r="I103">
        <f>VLOOKUP(F103,Codes!$I$4:$J$91,2,FALSE)</f>
        <v>3.07</v>
      </c>
      <c r="L103" t="s">
        <v>453</v>
      </c>
      <c r="M103">
        <v>4687</v>
      </c>
      <c r="N103">
        <v>20587133.601561964</v>
      </c>
      <c r="O103">
        <f t="shared" ref="O103:O109" si="11">N103/M103</f>
        <v>4392.3903566379267</v>
      </c>
      <c r="P103">
        <v>0</v>
      </c>
      <c r="Q103">
        <v>1</v>
      </c>
      <c r="R103">
        <f t="shared" si="6"/>
        <v>1</v>
      </c>
      <c r="S103">
        <v>1</v>
      </c>
      <c r="T103">
        <v>1</v>
      </c>
      <c r="U103">
        <f t="shared" si="7"/>
        <v>2</v>
      </c>
      <c r="V103" t="s">
        <v>6</v>
      </c>
      <c r="W103" t="str">
        <f>VLOOKUP(V103,Codes!$M$4:$N$6,2,FALSE)</f>
        <v>Uncertain</v>
      </c>
      <c r="X103" t="s">
        <v>4</v>
      </c>
      <c r="Y103" t="str">
        <f>VLOOKUP(X103,Codes!$Q$4:$R$29,2,FALSE)</f>
        <v>Full</v>
      </c>
      <c r="Z103" t="str">
        <f t="shared" si="8"/>
        <v>Bottom trawl</v>
      </c>
      <c r="AA103" t="str">
        <f>VLOOKUP(A103,Codes!$AA$4:$AB$230,2,FALSE)</f>
        <v>Bottom trawl</v>
      </c>
      <c r="AB103" t="str">
        <f>VLOOKUP(A103,Codes!$U$4:$V$230,2,FALSE)</f>
        <v>Certified</v>
      </c>
    </row>
    <row r="104" spans="1:28" ht="18" customHeight="1" x14ac:dyDescent="0.2">
      <c r="A104" t="s">
        <v>210</v>
      </c>
      <c r="B104" t="str">
        <f>VLOOKUP(A104,Codes!$AJ$4:$AK$230,2,FALSE)</f>
        <v>N/A</v>
      </c>
      <c r="C104" t="str">
        <f>VLOOKUP(A104,Codes!$AF$4:$AG$230,2,FALSE)</f>
        <v>PANDAL4RST</v>
      </c>
      <c r="D104" t="s">
        <v>8</v>
      </c>
      <c r="E104" t="s">
        <v>208</v>
      </c>
      <c r="F104" t="s">
        <v>209</v>
      </c>
      <c r="G104" t="str">
        <f>VLOOKUP(F104,Codes!$A$4:$B$91,2,FALSE)</f>
        <v>Crustacea</v>
      </c>
      <c r="H104">
        <f>VLOOKUP(F104,Codes!$E$4:$F$91,2,FALSE)</f>
        <v>10</v>
      </c>
      <c r="I104">
        <f>VLOOKUP(F104,Codes!$I$4:$J$91,2,FALSE)</f>
        <v>3.07</v>
      </c>
      <c r="L104" t="s">
        <v>56</v>
      </c>
      <c r="M104">
        <v>16161</v>
      </c>
      <c r="N104">
        <v>70985420.553625539</v>
      </c>
      <c r="O104">
        <f t="shared" si="11"/>
        <v>4392.3903566379267</v>
      </c>
      <c r="P104">
        <v>0</v>
      </c>
      <c r="Q104">
        <v>1</v>
      </c>
      <c r="R104">
        <f t="shared" si="6"/>
        <v>1</v>
      </c>
      <c r="S104">
        <v>1</v>
      </c>
      <c r="T104">
        <v>1</v>
      </c>
      <c r="U104">
        <f t="shared" si="7"/>
        <v>2</v>
      </c>
      <c r="V104" t="s">
        <v>4</v>
      </c>
      <c r="W104" t="str">
        <f>VLOOKUP(V104,Codes!$M$4:$N$6,2,FALSE)</f>
        <v>Full</v>
      </c>
      <c r="X104" t="s">
        <v>93</v>
      </c>
      <c r="Y104" t="str">
        <f>VLOOKUP(X104,Codes!$Q$4:$R$29,2,FALSE)</f>
        <v>Partial</v>
      </c>
      <c r="Z104" t="str">
        <f t="shared" si="8"/>
        <v>Bottom trawl</v>
      </c>
      <c r="AA104" t="str">
        <f>VLOOKUP(A104,Codes!$AA$4:$AB$230,2,FALSE)</f>
        <v>Bottom trawl</v>
      </c>
      <c r="AB104" t="str">
        <f>VLOOKUP(A104,Codes!$U$4:$V$230,2,FALSE)</f>
        <v>Certified</v>
      </c>
    </row>
    <row r="105" spans="1:28" ht="18" customHeight="1" x14ac:dyDescent="0.2">
      <c r="A105" t="s">
        <v>211</v>
      </c>
      <c r="B105" t="str">
        <f>VLOOKUP(A105,Codes!$AJ$4:$AK$230,2,FALSE)</f>
        <v>Northern Shrimp (Borealis) - SFA 1</v>
      </c>
      <c r="C105" t="str">
        <f>VLOOKUP(A105,Codes!$AF$4:$AG$230,2,FALSE)</f>
        <v>N/A</v>
      </c>
      <c r="D105" t="s">
        <v>12</v>
      </c>
      <c r="E105" t="s">
        <v>208</v>
      </c>
      <c r="F105" t="s">
        <v>209</v>
      </c>
      <c r="G105" t="str">
        <f>VLOOKUP(F105,Codes!$A$4:$B$91,2,FALSE)</f>
        <v>Crustacea</v>
      </c>
      <c r="H105">
        <f>VLOOKUP(F105,Codes!$E$4:$F$91,2,FALSE)</f>
        <v>10</v>
      </c>
      <c r="I105">
        <f>VLOOKUP(F105,Codes!$I$4:$J$91,2,FALSE)</f>
        <v>3.07</v>
      </c>
      <c r="L105" t="s">
        <v>453</v>
      </c>
      <c r="M105">
        <v>2000</v>
      </c>
      <c r="N105">
        <v>8784780.7132758535</v>
      </c>
      <c r="O105">
        <f t="shared" si="11"/>
        <v>4392.3903566379267</v>
      </c>
      <c r="P105">
        <v>0</v>
      </c>
      <c r="Q105">
        <v>0</v>
      </c>
      <c r="R105">
        <f t="shared" si="6"/>
        <v>0</v>
      </c>
      <c r="S105">
        <v>1</v>
      </c>
      <c r="T105">
        <v>0</v>
      </c>
      <c r="U105">
        <f t="shared" si="7"/>
        <v>1</v>
      </c>
      <c r="V105" t="s">
        <v>5</v>
      </c>
      <c r="W105" t="str">
        <f>VLOOKUP(V105,Codes!$M$4:$N$6,2,FALSE)</f>
        <v>Partial</v>
      </c>
      <c r="X105" t="s">
        <v>4</v>
      </c>
      <c r="Y105" t="str">
        <f>VLOOKUP(X105,Codes!$Q$4:$R$29,2,FALSE)</f>
        <v>Full</v>
      </c>
      <c r="Z105" t="str">
        <f t="shared" si="8"/>
        <v>Bottom trawl</v>
      </c>
      <c r="AA105" t="str">
        <f>VLOOKUP(A105,Codes!$AA$4:$AB$230,2,FALSE)</f>
        <v>Bottom trawl</v>
      </c>
      <c r="AB105" t="str">
        <f>VLOOKUP(A105,Codes!$U$4:$V$230,2,FALSE)</f>
        <v>Certified</v>
      </c>
    </row>
    <row r="106" spans="1:28" ht="18" customHeight="1" x14ac:dyDescent="0.2">
      <c r="A106" t="s">
        <v>212</v>
      </c>
      <c r="B106" t="str">
        <f>VLOOKUP(A106,Codes!$AJ$4:$AK$230,2,FALSE)</f>
        <v>Shrimp - Scotian Shelf (SFA 13-15)</v>
      </c>
      <c r="C106" t="str">
        <f>VLOOKUP(A106,Codes!$AF$4:$AG$230,2,FALSE)</f>
        <v>PANDALSFA13-15</v>
      </c>
      <c r="D106" t="s">
        <v>12</v>
      </c>
      <c r="E106" t="s">
        <v>208</v>
      </c>
      <c r="F106" t="s">
        <v>209</v>
      </c>
      <c r="G106" t="str">
        <f>VLOOKUP(F106,Codes!$A$4:$B$91,2,FALSE)</f>
        <v>Crustacea</v>
      </c>
      <c r="H106">
        <f>VLOOKUP(F106,Codes!$E$4:$F$91,2,FALSE)</f>
        <v>10</v>
      </c>
      <c r="I106">
        <f>VLOOKUP(F106,Codes!$I$4:$J$91,2,FALSE)</f>
        <v>3.07</v>
      </c>
      <c r="L106" t="s">
        <v>11</v>
      </c>
      <c r="M106">
        <v>2400</v>
      </c>
      <c r="N106">
        <v>10541736.855931025</v>
      </c>
      <c r="O106">
        <f t="shared" si="11"/>
        <v>4392.3903566379267</v>
      </c>
      <c r="P106">
        <v>0</v>
      </c>
      <c r="Q106">
        <v>1</v>
      </c>
      <c r="R106">
        <f t="shared" si="6"/>
        <v>1</v>
      </c>
      <c r="S106">
        <v>1</v>
      </c>
      <c r="T106">
        <v>1</v>
      </c>
      <c r="U106">
        <f t="shared" si="7"/>
        <v>2</v>
      </c>
      <c r="V106" t="s">
        <v>5</v>
      </c>
      <c r="W106" t="str">
        <f>VLOOKUP(V106,Codes!$M$4:$N$6,2,FALSE)</f>
        <v>Partial</v>
      </c>
      <c r="X106" t="s">
        <v>213</v>
      </c>
      <c r="Y106" t="str">
        <f>VLOOKUP(X106,Codes!$Q$4:$R$29,2,FALSE)</f>
        <v>Partial</v>
      </c>
      <c r="Z106" t="str">
        <f t="shared" si="8"/>
        <v>Bottom trawl</v>
      </c>
      <c r="AA106" t="str">
        <f>VLOOKUP(A106,Codes!$AA$4:$AB$230,2,FALSE)</f>
        <v>Bottom trawl</v>
      </c>
      <c r="AB106" t="str">
        <f>VLOOKUP(A106,Codes!$U$4:$V$230,2,FALSE)</f>
        <v>Certified</v>
      </c>
    </row>
    <row r="107" spans="1:28" ht="18" customHeight="1" x14ac:dyDescent="0.2">
      <c r="A107" t="s">
        <v>214</v>
      </c>
      <c r="B107" t="str">
        <f>VLOOKUP(A107,Codes!$AJ$4:$AK$230,2,FALSE)</f>
        <v>Northern Shrimp (Borealis) - SFA 4</v>
      </c>
      <c r="C107" t="str">
        <f>VLOOKUP(A107,Codes!$AF$4:$AG$230,2,FALSE)</f>
        <v>PANDALSFA4</v>
      </c>
      <c r="D107" t="s">
        <v>8</v>
      </c>
      <c r="E107" t="s">
        <v>208</v>
      </c>
      <c r="F107" t="s">
        <v>209</v>
      </c>
      <c r="G107" t="str">
        <f>VLOOKUP(F107,Codes!$A$4:$B$91,2,FALSE)</f>
        <v>Crustacea</v>
      </c>
      <c r="H107">
        <f>VLOOKUP(F107,Codes!$E$4:$F$91,2,FALSE)</f>
        <v>10</v>
      </c>
      <c r="I107">
        <f>VLOOKUP(F107,Codes!$I$4:$J$91,2,FALSE)</f>
        <v>3.07</v>
      </c>
      <c r="L107" t="s">
        <v>453</v>
      </c>
      <c r="M107">
        <v>15000</v>
      </c>
      <c r="N107">
        <v>65885855.349568903</v>
      </c>
      <c r="O107">
        <f t="shared" si="11"/>
        <v>4392.3903566379267</v>
      </c>
      <c r="P107">
        <v>0</v>
      </c>
      <c r="Q107">
        <v>1</v>
      </c>
      <c r="R107">
        <f t="shared" si="6"/>
        <v>1</v>
      </c>
      <c r="S107">
        <v>1</v>
      </c>
      <c r="T107">
        <v>1</v>
      </c>
      <c r="U107">
        <f t="shared" si="7"/>
        <v>2</v>
      </c>
      <c r="V107" t="s">
        <v>4</v>
      </c>
      <c r="W107" t="str">
        <f>VLOOKUP(V107,Codes!$M$4:$N$6,2,FALSE)</f>
        <v>Full</v>
      </c>
      <c r="X107" t="s">
        <v>215</v>
      </c>
      <c r="Y107" t="str">
        <f>VLOOKUP(X107,Codes!$Q$4:$R$29,2,FALSE)</f>
        <v>Partial</v>
      </c>
      <c r="Z107" t="str">
        <f t="shared" si="8"/>
        <v>Bottom trawl</v>
      </c>
      <c r="AA107" t="str">
        <f>VLOOKUP(A107,Codes!$AA$4:$AB$230,2,FALSE)</f>
        <v>Bottom trawl</v>
      </c>
      <c r="AB107" t="str">
        <f>VLOOKUP(A107,Codes!$U$4:$V$230,2,FALSE)</f>
        <v>Certified</v>
      </c>
    </row>
    <row r="108" spans="1:28" ht="18" customHeight="1" x14ac:dyDescent="0.2">
      <c r="A108" t="s">
        <v>216</v>
      </c>
      <c r="B108" t="str">
        <f>VLOOKUP(A108,Codes!$AJ$4:$AK$230,2,FALSE)</f>
        <v>Northern Shrimp - SFA 5</v>
      </c>
      <c r="C108" t="str">
        <f>VLOOKUP(A108,Codes!$AF$4:$AG$230,2,FALSE)</f>
        <v>PANDALSFA5</v>
      </c>
      <c r="D108" t="s">
        <v>8</v>
      </c>
      <c r="E108" t="s">
        <v>208</v>
      </c>
      <c r="F108" t="s">
        <v>209</v>
      </c>
      <c r="G108" t="str">
        <f>VLOOKUP(F108,Codes!$A$4:$B$91,2,FALSE)</f>
        <v>Crustacea</v>
      </c>
      <c r="H108">
        <f>VLOOKUP(F108,Codes!$E$4:$F$91,2,FALSE)</f>
        <v>10</v>
      </c>
      <c r="I108">
        <f>VLOOKUP(F108,Codes!$I$4:$J$91,2,FALSE)</f>
        <v>3.07</v>
      </c>
      <c r="L108" t="s">
        <v>453</v>
      </c>
      <c r="M108">
        <v>17000</v>
      </c>
      <c r="N108">
        <v>74670636.062844753</v>
      </c>
      <c r="O108">
        <f t="shared" si="11"/>
        <v>4392.3903566379267</v>
      </c>
      <c r="P108">
        <v>0</v>
      </c>
      <c r="Q108">
        <v>1</v>
      </c>
      <c r="R108">
        <f t="shared" si="6"/>
        <v>1</v>
      </c>
      <c r="S108">
        <v>1</v>
      </c>
      <c r="T108">
        <v>1</v>
      </c>
      <c r="U108">
        <f t="shared" si="7"/>
        <v>2</v>
      </c>
      <c r="V108" t="s">
        <v>4</v>
      </c>
      <c r="W108" t="str">
        <f>VLOOKUP(V108,Codes!$M$4:$N$6,2,FALSE)</f>
        <v>Full</v>
      </c>
      <c r="X108" t="s">
        <v>215</v>
      </c>
      <c r="Y108" t="str">
        <f>VLOOKUP(X108,Codes!$Q$4:$R$29,2,FALSE)</f>
        <v>Partial</v>
      </c>
      <c r="Z108" t="str">
        <f t="shared" si="8"/>
        <v>Bottom trawl</v>
      </c>
      <c r="AA108" t="str">
        <f>VLOOKUP(A108,Codes!$AA$4:$AB$230,2,FALSE)</f>
        <v>Bottom trawl</v>
      </c>
      <c r="AB108" t="str">
        <f>VLOOKUP(A108,Codes!$U$4:$V$230,2,FALSE)</f>
        <v>Certified</v>
      </c>
    </row>
    <row r="109" spans="1:28" ht="18" customHeight="1" x14ac:dyDescent="0.2">
      <c r="A109" t="s">
        <v>217</v>
      </c>
      <c r="B109" t="str">
        <f>VLOOKUP(A109,Codes!$AJ$4:$AK$230,2,FALSE)</f>
        <v>Northern Shrimp - SFA 6</v>
      </c>
      <c r="C109" t="str">
        <f>VLOOKUP(A109,Codes!$AF$4:$AG$230,2,FALSE)</f>
        <v>PANDALSFA6</v>
      </c>
      <c r="D109" t="s">
        <v>3</v>
      </c>
      <c r="E109" t="s">
        <v>208</v>
      </c>
      <c r="F109" t="s">
        <v>209</v>
      </c>
      <c r="G109" t="str">
        <f>VLOOKUP(F109,Codes!$A$4:$B$91,2,FALSE)</f>
        <v>Crustacea</v>
      </c>
      <c r="H109">
        <f>VLOOKUP(F109,Codes!$E$4:$F$91,2,FALSE)</f>
        <v>10</v>
      </c>
      <c r="I109">
        <f>VLOOKUP(F109,Codes!$I$4:$J$91,2,FALSE)</f>
        <v>3.07</v>
      </c>
      <c r="L109" t="s">
        <v>453</v>
      </c>
      <c r="M109">
        <v>7000</v>
      </c>
      <c r="N109">
        <v>30746732.496465486</v>
      </c>
      <c r="O109">
        <f t="shared" si="11"/>
        <v>4392.3903566379267</v>
      </c>
      <c r="P109">
        <v>0</v>
      </c>
      <c r="Q109">
        <v>1</v>
      </c>
      <c r="R109">
        <f t="shared" si="6"/>
        <v>1</v>
      </c>
      <c r="S109">
        <v>1</v>
      </c>
      <c r="T109">
        <v>1</v>
      </c>
      <c r="U109">
        <f t="shared" si="7"/>
        <v>2</v>
      </c>
      <c r="V109" t="s">
        <v>4</v>
      </c>
      <c r="W109" t="str">
        <f>VLOOKUP(V109,Codes!$M$4:$N$6,2,FALSE)</f>
        <v>Full</v>
      </c>
      <c r="X109" t="s">
        <v>215</v>
      </c>
      <c r="Y109" t="str">
        <f>VLOOKUP(X109,Codes!$Q$4:$R$29,2,FALSE)</f>
        <v>Partial</v>
      </c>
      <c r="Z109" t="str">
        <f t="shared" si="8"/>
        <v>Bottom trawl</v>
      </c>
      <c r="AA109" t="str">
        <f>VLOOKUP(A109,Codes!$AA$4:$AB$230,2,FALSE)</f>
        <v>Bottom trawl</v>
      </c>
      <c r="AB109" t="str">
        <f>VLOOKUP(A109,Codes!$U$4:$V$230,2,FALSE)</f>
        <v>Certified</v>
      </c>
    </row>
    <row r="110" spans="1:28" ht="18" customHeight="1" x14ac:dyDescent="0.2">
      <c r="A110" t="s">
        <v>218</v>
      </c>
      <c r="B110" t="str">
        <f>VLOOKUP(A110,Codes!$AJ$4:$AK$230,2,FALSE)</f>
        <v>Northern Shrimp - SFA 7</v>
      </c>
      <c r="C110" t="str">
        <f>VLOOKUP(A110,Codes!$AF$4:$AG$230,2,FALSE)</f>
        <v>N/A</v>
      </c>
      <c r="D110" t="s">
        <v>3</v>
      </c>
      <c r="E110" t="s">
        <v>208</v>
      </c>
      <c r="F110" t="s">
        <v>209</v>
      </c>
      <c r="G110" t="str">
        <f>VLOOKUP(F110,Codes!$A$4:$B$91,2,FALSE)</f>
        <v>Crustacea</v>
      </c>
      <c r="H110">
        <f>VLOOKUP(F110,Codes!$E$4:$F$91,2,FALSE)</f>
        <v>10</v>
      </c>
      <c r="I110">
        <f>VLOOKUP(F110,Codes!$I$4:$J$91,2,FALSE)</f>
        <v>3.07</v>
      </c>
      <c r="L110" t="s">
        <v>453</v>
      </c>
      <c r="M110">
        <v>0</v>
      </c>
      <c r="N110">
        <v>0</v>
      </c>
      <c r="O110">
        <v>0</v>
      </c>
      <c r="P110">
        <v>0</v>
      </c>
      <c r="Q110">
        <v>1</v>
      </c>
      <c r="R110">
        <f t="shared" si="6"/>
        <v>1</v>
      </c>
      <c r="S110">
        <v>1</v>
      </c>
      <c r="T110">
        <v>0</v>
      </c>
      <c r="U110">
        <f t="shared" si="7"/>
        <v>1</v>
      </c>
      <c r="V110" t="s">
        <v>4</v>
      </c>
      <c r="W110" t="str">
        <f>VLOOKUP(V110,Codes!$M$4:$N$6,2,FALSE)</f>
        <v>Full</v>
      </c>
      <c r="X110" t="s">
        <v>6</v>
      </c>
      <c r="Y110" t="str">
        <f>VLOOKUP(X110,Codes!$Q$4:$R$29,2,FALSE)</f>
        <v>Uncertain</v>
      </c>
      <c r="Z110" t="str">
        <f t="shared" si="8"/>
        <v>No catch</v>
      </c>
      <c r="AA110" t="str">
        <f>VLOOKUP(A110,Codes!$AA$4:$AB$230,2,FALSE)</f>
        <v>Bottom trawl</v>
      </c>
      <c r="AB110" t="str">
        <f>VLOOKUP(A110,Codes!$U$4:$V$230,2,FALSE)</f>
        <v>Withdrawn</v>
      </c>
    </row>
    <row r="111" spans="1:28" ht="18" customHeight="1" x14ac:dyDescent="0.2">
      <c r="A111" t="s">
        <v>219</v>
      </c>
      <c r="B111" t="str">
        <f>VLOOKUP(A111,Codes!$AJ$4:$AK$230,2,FALSE)</f>
        <v>Northern Shrimp (Borealis) - WAZ</v>
      </c>
      <c r="C111" t="str">
        <f>VLOOKUP(A111,Codes!$AF$4:$AG$230,2,FALSE)</f>
        <v>PANDALSFA2-3</v>
      </c>
      <c r="D111" t="s">
        <v>6</v>
      </c>
      <c r="E111" t="s">
        <v>208</v>
      </c>
      <c r="F111" t="s">
        <v>209</v>
      </c>
      <c r="G111" t="str">
        <f>VLOOKUP(F111,Codes!$A$4:$B$91,2,FALSE)</f>
        <v>Crustacea</v>
      </c>
      <c r="H111">
        <f>VLOOKUP(F111,Codes!$E$4:$F$91,2,FALSE)</f>
        <v>10</v>
      </c>
      <c r="I111">
        <f>VLOOKUP(F111,Codes!$I$4:$J$91,2,FALSE)</f>
        <v>3.07</v>
      </c>
      <c r="L111" t="s">
        <v>453</v>
      </c>
      <c r="M111">
        <v>620</v>
      </c>
      <c r="N111">
        <v>2723282.0211155144</v>
      </c>
      <c r="O111">
        <f t="shared" ref="O111:O117" si="12">N111/M111</f>
        <v>4392.3903566379267</v>
      </c>
      <c r="P111">
        <v>0</v>
      </c>
      <c r="Q111">
        <v>1</v>
      </c>
      <c r="R111">
        <f t="shared" si="6"/>
        <v>1</v>
      </c>
      <c r="S111">
        <v>0</v>
      </c>
      <c r="T111">
        <v>0</v>
      </c>
      <c r="U111">
        <f t="shared" si="7"/>
        <v>0</v>
      </c>
      <c r="V111" t="s">
        <v>6</v>
      </c>
      <c r="W111" t="str">
        <f>VLOOKUP(V111,Codes!$M$4:$N$6,2,FALSE)</f>
        <v>Uncertain</v>
      </c>
      <c r="X111" t="s">
        <v>4</v>
      </c>
      <c r="Y111" t="str">
        <f>VLOOKUP(X111,Codes!$Q$4:$R$29,2,FALSE)</f>
        <v>Full</v>
      </c>
      <c r="Z111" t="str">
        <f t="shared" si="8"/>
        <v>Bottom trawl</v>
      </c>
      <c r="AA111" t="str">
        <f>VLOOKUP(A111,Codes!$AA$4:$AB$230,2,FALSE)</f>
        <v>Bottom trawl</v>
      </c>
      <c r="AB111" t="str">
        <f>VLOOKUP(A111,Codes!$U$4:$V$230,2,FALSE)</f>
        <v>Certified</v>
      </c>
    </row>
    <row r="112" spans="1:28" ht="18" customHeight="1" x14ac:dyDescent="0.2">
      <c r="A112" t="s">
        <v>220</v>
      </c>
      <c r="B112" t="str">
        <f>VLOOKUP(A112,Codes!$AJ$4:$AK$230,2,FALSE)</f>
        <v>N/A</v>
      </c>
      <c r="C112" t="str">
        <f>VLOOKUP(A112,Codes!$AF$4:$AG$230,2,FALSE)</f>
        <v>PCODHS</v>
      </c>
      <c r="D112" t="s">
        <v>8</v>
      </c>
      <c r="E112" t="s">
        <v>221</v>
      </c>
      <c r="F112" t="s">
        <v>222</v>
      </c>
      <c r="G112" t="str">
        <f>VLOOKUP(F112,Codes!$A$4:$B$91,2,FALSE)</f>
        <v>Gadiformes</v>
      </c>
      <c r="H112">
        <f>VLOOKUP(F112,Codes!$E$4:$F$91,2,FALSE)</f>
        <v>50</v>
      </c>
      <c r="I112">
        <f>VLOOKUP(F112,Codes!$I$4:$J$91,2,FALSE)</f>
        <v>4.2</v>
      </c>
      <c r="L112" t="s">
        <v>17</v>
      </c>
      <c r="M112">
        <v>250</v>
      </c>
      <c r="N112">
        <v>437500</v>
      </c>
      <c r="O112">
        <f t="shared" si="12"/>
        <v>1750</v>
      </c>
      <c r="P112">
        <v>1</v>
      </c>
      <c r="Q112">
        <v>0</v>
      </c>
      <c r="R112">
        <f t="shared" si="6"/>
        <v>1</v>
      </c>
      <c r="S112">
        <v>1</v>
      </c>
      <c r="T112">
        <v>1</v>
      </c>
      <c r="U112">
        <f t="shared" si="7"/>
        <v>2</v>
      </c>
      <c r="V112" t="s">
        <v>4</v>
      </c>
      <c r="W112" t="str">
        <f>VLOOKUP(V112,Codes!$M$4:$N$6,2,FALSE)</f>
        <v>Full</v>
      </c>
      <c r="X112" t="s">
        <v>4</v>
      </c>
      <c r="Y112" t="str">
        <f>VLOOKUP(X112,Codes!$Q$4:$R$29,2,FALSE)</f>
        <v>Full</v>
      </c>
      <c r="Z112" t="str">
        <f t="shared" si="8"/>
        <v>Bottom trawl</v>
      </c>
      <c r="AA112" t="str">
        <f>VLOOKUP(A112,Codes!$AA$4:$AB$230,2,FALSE)</f>
        <v>Bottom trawl</v>
      </c>
      <c r="AB112" t="str">
        <f>VLOOKUP(A112,Codes!$U$4:$V$230,2,FALSE)</f>
        <v>None</v>
      </c>
    </row>
    <row r="113" spans="1:28" ht="18" customHeight="1" x14ac:dyDescent="0.2">
      <c r="A113" t="s">
        <v>223</v>
      </c>
      <c r="B113" t="str">
        <f>VLOOKUP(A113,Codes!$AJ$4:$AK$230,2,FALSE)</f>
        <v>N/A</v>
      </c>
      <c r="C113" t="str">
        <f>VLOOKUP(A113,Codes!$AF$4:$AG$230,2,FALSE)</f>
        <v>PCOD5AB</v>
      </c>
      <c r="D113" t="s">
        <v>8</v>
      </c>
      <c r="E113" t="s">
        <v>221</v>
      </c>
      <c r="F113" t="s">
        <v>222</v>
      </c>
      <c r="G113" t="str">
        <f>VLOOKUP(F113,Codes!$A$4:$B$91,2,FALSE)</f>
        <v>Gadiformes</v>
      </c>
      <c r="H113">
        <f>VLOOKUP(F113,Codes!$E$4:$F$91,2,FALSE)</f>
        <v>50</v>
      </c>
      <c r="I113">
        <f>VLOOKUP(F113,Codes!$I$4:$J$91,2,FALSE)</f>
        <v>4.2</v>
      </c>
      <c r="L113" t="s">
        <v>17</v>
      </c>
      <c r="M113">
        <v>62.5</v>
      </c>
      <c r="N113">
        <v>109375</v>
      </c>
      <c r="O113">
        <f t="shared" si="12"/>
        <v>1750</v>
      </c>
      <c r="P113">
        <v>1</v>
      </c>
      <c r="Q113">
        <v>0</v>
      </c>
      <c r="R113">
        <f t="shared" si="6"/>
        <v>1</v>
      </c>
      <c r="S113">
        <v>1</v>
      </c>
      <c r="T113">
        <v>1</v>
      </c>
      <c r="U113">
        <f t="shared" si="7"/>
        <v>2</v>
      </c>
      <c r="V113" t="s">
        <v>4</v>
      </c>
      <c r="W113" t="str">
        <f>VLOOKUP(V113,Codes!$M$4:$N$6,2,FALSE)</f>
        <v>Full</v>
      </c>
      <c r="X113" t="s">
        <v>4</v>
      </c>
      <c r="Y113" t="str">
        <f>VLOOKUP(X113,Codes!$Q$4:$R$29,2,FALSE)</f>
        <v>Full</v>
      </c>
      <c r="Z113" t="str">
        <f t="shared" si="8"/>
        <v>Bottom trawl</v>
      </c>
      <c r="AA113" t="str">
        <f>VLOOKUP(A113,Codes!$AA$4:$AB$230,2,FALSE)</f>
        <v>Bottom trawl</v>
      </c>
      <c r="AB113" t="str">
        <f>VLOOKUP(A113,Codes!$U$4:$V$230,2,FALSE)</f>
        <v>None</v>
      </c>
    </row>
    <row r="114" spans="1:28" ht="18" customHeight="1" x14ac:dyDescent="0.2">
      <c r="A114" t="s">
        <v>224</v>
      </c>
      <c r="B114" t="str">
        <f>VLOOKUP(A114,Codes!$AJ$4:$AK$230,2,FALSE)</f>
        <v>N/A</v>
      </c>
      <c r="C114" t="str">
        <f>VLOOKUP(A114,Codes!$AF$4:$AG$230,2,FALSE)</f>
        <v>PCODWCVANI</v>
      </c>
      <c r="D114" t="s">
        <v>8</v>
      </c>
      <c r="E114" t="s">
        <v>221</v>
      </c>
      <c r="F114" t="s">
        <v>222</v>
      </c>
      <c r="G114" t="str">
        <f>VLOOKUP(F114,Codes!$A$4:$B$91,2,FALSE)</f>
        <v>Gadiformes</v>
      </c>
      <c r="H114">
        <f>VLOOKUP(F114,Codes!$E$4:$F$91,2,FALSE)</f>
        <v>50</v>
      </c>
      <c r="I114">
        <f>VLOOKUP(F114,Codes!$I$4:$J$91,2,FALSE)</f>
        <v>4.2</v>
      </c>
      <c r="L114" t="s">
        <v>17</v>
      </c>
      <c r="M114">
        <v>363</v>
      </c>
      <c r="N114">
        <v>635250</v>
      </c>
      <c r="O114">
        <f t="shared" si="12"/>
        <v>1750</v>
      </c>
      <c r="P114">
        <v>1</v>
      </c>
      <c r="Q114">
        <v>0</v>
      </c>
      <c r="R114">
        <f t="shared" si="6"/>
        <v>1</v>
      </c>
      <c r="S114">
        <v>1</v>
      </c>
      <c r="T114">
        <v>1</v>
      </c>
      <c r="U114">
        <f t="shared" si="7"/>
        <v>2</v>
      </c>
      <c r="V114" t="s">
        <v>4</v>
      </c>
      <c r="W114" t="str">
        <f>VLOOKUP(V114,Codes!$M$4:$N$6,2,FALSE)</f>
        <v>Full</v>
      </c>
      <c r="X114" t="s">
        <v>4</v>
      </c>
      <c r="Y114" t="str">
        <f>VLOOKUP(X114,Codes!$Q$4:$R$29,2,FALSE)</f>
        <v>Full</v>
      </c>
      <c r="Z114" t="str">
        <f t="shared" si="8"/>
        <v>Bottom trawl</v>
      </c>
      <c r="AA114" t="str">
        <f>VLOOKUP(A114,Codes!$AA$4:$AB$230,2,FALSE)</f>
        <v>Bottom trawl</v>
      </c>
      <c r="AB114" t="str">
        <f>VLOOKUP(A114,Codes!$U$4:$V$230,2,FALSE)</f>
        <v>None</v>
      </c>
    </row>
    <row r="115" spans="1:28" ht="18" customHeight="1" x14ac:dyDescent="0.2">
      <c r="A115" t="s">
        <v>225</v>
      </c>
      <c r="B115" t="str">
        <f>VLOOKUP(A115,Codes!$AJ$4:$AK$230,2,FALSE)</f>
        <v>Pacific Oyster</v>
      </c>
      <c r="C115" t="str">
        <f>VLOOKUP(A115,Codes!$AF$4:$AG$230,2,FALSE)</f>
        <v>N/A</v>
      </c>
      <c r="D115" t="s">
        <v>6</v>
      </c>
      <c r="E115" t="s">
        <v>226</v>
      </c>
      <c r="F115" t="s">
        <v>227</v>
      </c>
      <c r="G115" t="str">
        <f>VLOOKUP(F115,Codes!$A$4:$B$91,2,FALSE)</f>
        <v>Molluscs</v>
      </c>
      <c r="H115">
        <f>VLOOKUP(F115,Codes!$E$4:$F$91,2,FALSE)</f>
        <v>35</v>
      </c>
      <c r="I115">
        <f>VLOOKUP(F115,Codes!$I$4:$J$91,2,FALSE)</f>
        <v>2</v>
      </c>
      <c r="L115" t="s">
        <v>17</v>
      </c>
      <c r="M115">
        <v>24</v>
      </c>
      <c r="N115">
        <v>0</v>
      </c>
      <c r="O115">
        <f t="shared" si="12"/>
        <v>0</v>
      </c>
      <c r="P115">
        <v>1</v>
      </c>
      <c r="Q115">
        <v>1</v>
      </c>
      <c r="R115">
        <f t="shared" si="6"/>
        <v>1</v>
      </c>
      <c r="S115">
        <v>0</v>
      </c>
      <c r="T115">
        <v>0</v>
      </c>
      <c r="U115">
        <f t="shared" si="7"/>
        <v>0</v>
      </c>
      <c r="V115" t="s">
        <v>5</v>
      </c>
      <c r="W115" t="str">
        <f>VLOOKUP(V115,Codes!$M$4:$N$6,2,FALSE)</f>
        <v>Partial</v>
      </c>
      <c r="X115" t="s">
        <v>5</v>
      </c>
      <c r="Y115" t="str">
        <f>VLOOKUP(X115,Codes!$Q$4:$R$29,2,FALSE)</f>
        <v>Partial</v>
      </c>
      <c r="Z115" t="str">
        <f t="shared" si="8"/>
        <v>Hand</v>
      </c>
      <c r="AA115" t="str">
        <f>VLOOKUP(A115,Codes!$AA$4:$AB$230,2,FALSE)</f>
        <v>Hand</v>
      </c>
      <c r="AB115" t="str">
        <f>VLOOKUP(A115,Codes!$U$4:$V$230,2,FALSE)</f>
        <v>None</v>
      </c>
    </row>
    <row r="116" spans="1:28" ht="18" customHeight="1" x14ac:dyDescent="0.2">
      <c r="A116" t="s">
        <v>228</v>
      </c>
      <c r="B116" t="str">
        <f>VLOOKUP(A116,Codes!$AJ$4:$AK$230,2,FALSE)</f>
        <v>Pacific Hake – Offshore</v>
      </c>
      <c r="C116" t="str">
        <f>VLOOKUP(A116,Codes!$AF$4:$AG$230,2,FALSE)</f>
        <v>PHAKEPCOAST</v>
      </c>
      <c r="D116" t="s">
        <v>12</v>
      </c>
      <c r="E116" t="s">
        <v>229</v>
      </c>
      <c r="F116" t="s">
        <v>230</v>
      </c>
      <c r="G116" t="str">
        <f>VLOOKUP(F116,Codes!$A$4:$B$91,2,FALSE)</f>
        <v>Gadiformes</v>
      </c>
      <c r="H116">
        <f>VLOOKUP(F116,Codes!$E$4:$F$91,2,FALSE)</f>
        <v>60</v>
      </c>
      <c r="I116">
        <f>VLOOKUP(F116,Codes!$I$4:$J$91,2,FALSE)</f>
        <v>4.4000000000000004</v>
      </c>
      <c r="L116" t="s">
        <v>17</v>
      </c>
      <c r="M116">
        <v>94280</v>
      </c>
      <c r="N116">
        <v>58453600</v>
      </c>
      <c r="O116">
        <f t="shared" si="12"/>
        <v>620</v>
      </c>
      <c r="P116">
        <v>0</v>
      </c>
      <c r="Q116">
        <v>1</v>
      </c>
      <c r="R116">
        <f t="shared" si="6"/>
        <v>1</v>
      </c>
      <c r="S116">
        <v>1</v>
      </c>
      <c r="T116">
        <v>1</v>
      </c>
      <c r="U116">
        <f t="shared" si="7"/>
        <v>2</v>
      </c>
      <c r="V116" t="s">
        <v>4</v>
      </c>
      <c r="W116" t="str">
        <f>VLOOKUP(V116,Codes!$M$4:$N$6,2,FALSE)</f>
        <v>Full</v>
      </c>
      <c r="X116" t="s">
        <v>80</v>
      </c>
      <c r="Y116" t="str">
        <f>VLOOKUP(X116,Codes!$Q$4:$R$29,2,FALSE)</f>
        <v>Full</v>
      </c>
      <c r="Z116" t="str">
        <f t="shared" si="8"/>
        <v>Midwater trawl</v>
      </c>
      <c r="AA116" t="str">
        <f>VLOOKUP(A116,Codes!$AA$4:$AB$230,2,FALSE)</f>
        <v>Midwater trawl</v>
      </c>
      <c r="AB116" t="str">
        <f>VLOOKUP(A116,Codes!$U$4:$V$230,2,FALSE)</f>
        <v>Certified</v>
      </c>
    </row>
    <row r="117" spans="1:28" ht="18" customHeight="1" x14ac:dyDescent="0.2">
      <c r="A117" t="s">
        <v>231</v>
      </c>
      <c r="B117" t="str">
        <f>VLOOKUP(A117,Codes!$AJ$4:$AK$230,2,FALSE)</f>
        <v>Pacific Halibut</v>
      </c>
      <c r="C117" t="str">
        <f>VLOOKUP(A117,Codes!$AF$4:$AG$230,2,FALSE)</f>
        <v>PHALNPAC</v>
      </c>
      <c r="D117" t="s">
        <v>12</v>
      </c>
      <c r="E117" t="s">
        <v>232</v>
      </c>
      <c r="F117" t="s">
        <v>233</v>
      </c>
      <c r="G117" t="str">
        <f>VLOOKUP(F117,Codes!$A$4:$B$91,2,FALSE)</f>
        <v>Pleuronectidae</v>
      </c>
      <c r="H117">
        <f>VLOOKUP(F117,Codes!$E$4:$F$91,2,FALSE)</f>
        <v>86</v>
      </c>
      <c r="I117">
        <f>VLOOKUP(F117,Codes!$I$4:$J$91,2,FALSE)</f>
        <v>4.0999999999999996</v>
      </c>
      <c r="L117" t="s">
        <v>17</v>
      </c>
      <c r="M117">
        <v>14100</v>
      </c>
      <c r="N117">
        <v>234483000</v>
      </c>
      <c r="O117">
        <f t="shared" si="12"/>
        <v>16630</v>
      </c>
      <c r="P117">
        <v>1</v>
      </c>
      <c r="Q117">
        <v>0</v>
      </c>
      <c r="R117">
        <f t="shared" si="6"/>
        <v>1</v>
      </c>
      <c r="S117">
        <v>1</v>
      </c>
      <c r="T117">
        <v>1</v>
      </c>
      <c r="U117">
        <f t="shared" si="7"/>
        <v>2</v>
      </c>
      <c r="V117" t="s">
        <v>4</v>
      </c>
      <c r="W117" t="str">
        <f>VLOOKUP(V117,Codes!$M$4:$N$6,2,FALSE)</f>
        <v>Full</v>
      </c>
      <c r="X117" t="s">
        <v>80</v>
      </c>
      <c r="Y117" t="str">
        <f>VLOOKUP(X117,Codes!$Q$4:$R$29,2,FALSE)</f>
        <v>Full</v>
      </c>
      <c r="Z117" t="str">
        <f t="shared" si="8"/>
        <v>Bottom longline</v>
      </c>
      <c r="AA117" t="str">
        <f>VLOOKUP(A117,Codes!$AA$4:$AB$230,2,FALSE)</f>
        <v>Bottom longline</v>
      </c>
      <c r="AB117" t="str">
        <f>VLOOKUP(A117,Codes!$U$4:$V$230,2,FALSE)</f>
        <v>Certified</v>
      </c>
    </row>
    <row r="118" spans="1:28" ht="18" customHeight="1" x14ac:dyDescent="0.2">
      <c r="A118" t="s">
        <v>234</v>
      </c>
      <c r="B118" t="str">
        <f>VLOOKUP(A118,Codes!$AJ$4:$AK$230,2,FALSE)</f>
        <v>Herring - Central Coast (Pacific)</v>
      </c>
      <c r="C118" t="str">
        <f>VLOOKUP(A118,Codes!$AF$4:$AG$230,2,FALSE)</f>
        <v>HERRCC</v>
      </c>
      <c r="D118" t="s">
        <v>8</v>
      </c>
      <c r="E118" t="s">
        <v>235</v>
      </c>
      <c r="F118" t="s">
        <v>236</v>
      </c>
      <c r="G118" t="str">
        <f>VLOOKUP(F118,Codes!$A$4:$B$91,2,FALSE)</f>
        <v>Clupeidae</v>
      </c>
      <c r="H118">
        <f>VLOOKUP(F118,Codes!$E$4:$F$91,2,FALSE)</f>
        <v>28</v>
      </c>
      <c r="I118">
        <f>VLOOKUP(F118,Codes!$I$4:$J$91,2,FALSE)</f>
        <v>3.2</v>
      </c>
      <c r="L118" t="s">
        <v>17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6"/>
        <v>0</v>
      </c>
      <c r="S118">
        <v>1</v>
      </c>
      <c r="T118">
        <v>0</v>
      </c>
      <c r="U118">
        <f t="shared" si="7"/>
        <v>1</v>
      </c>
      <c r="V118" t="s">
        <v>5</v>
      </c>
      <c r="W118" t="str">
        <f>VLOOKUP(V118,Codes!$M$4:$N$6,2,FALSE)</f>
        <v>Partial</v>
      </c>
      <c r="X118" t="s">
        <v>5</v>
      </c>
      <c r="Y118" t="str">
        <f>VLOOKUP(X118,Codes!$Q$4:$R$29,2,FALSE)</f>
        <v>Partial</v>
      </c>
      <c r="Z118" t="str">
        <f t="shared" si="8"/>
        <v>No catch</v>
      </c>
      <c r="AA118" t="str">
        <f>VLOOKUP(A118,Codes!$AA$4:$AB$230,2,FALSE)</f>
        <v>SOK</v>
      </c>
      <c r="AB118" t="str">
        <f>VLOOKUP(A118,Codes!$U$4:$V$230,2,FALSE)</f>
        <v>None</v>
      </c>
    </row>
    <row r="119" spans="1:28" ht="18" customHeight="1" x14ac:dyDescent="0.2">
      <c r="A119" t="s">
        <v>237</v>
      </c>
      <c r="B119" t="str">
        <f>VLOOKUP(A119,Codes!$AJ$4:$AK$230,2,FALSE)</f>
        <v>Herring - Haida Gwaii (Pacific)</v>
      </c>
      <c r="C119" t="str">
        <f>VLOOKUP(A119,Codes!$AF$4:$AG$230,2,FALSE)</f>
        <v>HERRQCI</v>
      </c>
      <c r="D119" t="s">
        <v>3</v>
      </c>
      <c r="E119" t="s">
        <v>235</v>
      </c>
      <c r="F119" t="s">
        <v>236</v>
      </c>
      <c r="G119" t="str">
        <f>VLOOKUP(F119,Codes!$A$4:$B$91,2,FALSE)</f>
        <v>Clupeidae</v>
      </c>
      <c r="H119">
        <f>VLOOKUP(F119,Codes!$E$4:$F$91,2,FALSE)</f>
        <v>28</v>
      </c>
      <c r="I119">
        <f>VLOOKUP(F119,Codes!$I$4:$J$91,2,FALSE)</f>
        <v>3.2</v>
      </c>
      <c r="L119" t="s">
        <v>17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6"/>
        <v>0</v>
      </c>
      <c r="S119">
        <v>1</v>
      </c>
      <c r="T119">
        <v>0</v>
      </c>
      <c r="U119">
        <f t="shared" si="7"/>
        <v>1</v>
      </c>
      <c r="V119" t="s">
        <v>5</v>
      </c>
      <c r="W119" t="str">
        <f>VLOOKUP(V119,Codes!$M$4:$N$6,2,FALSE)</f>
        <v>Partial</v>
      </c>
      <c r="X119" t="s">
        <v>5</v>
      </c>
      <c r="Y119" t="str">
        <f>VLOOKUP(X119,Codes!$Q$4:$R$29,2,FALSE)</f>
        <v>Partial</v>
      </c>
      <c r="Z119" t="str">
        <f t="shared" si="8"/>
        <v>No catch</v>
      </c>
      <c r="AA119" t="str">
        <f>VLOOKUP(A119,Codes!$AA$4:$AB$230,2,FALSE)</f>
        <v>FSC</v>
      </c>
      <c r="AB119" t="str">
        <f>VLOOKUP(A119,Codes!$U$4:$V$230,2,FALSE)</f>
        <v>None</v>
      </c>
    </row>
    <row r="120" spans="1:28" ht="18" customHeight="1" x14ac:dyDescent="0.2">
      <c r="A120" t="s">
        <v>238</v>
      </c>
      <c r="B120" t="str">
        <f>VLOOKUP(A120,Codes!$AJ$4:$AK$230,2,FALSE)</f>
        <v>Herring - Prince Rupert District (Pacific)</v>
      </c>
      <c r="C120" t="str">
        <f>VLOOKUP(A120,Codes!$AF$4:$AG$230,2,FALSE)</f>
        <v>HERRPRD</v>
      </c>
      <c r="D120" t="s">
        <v>8</v>
      </c>
      <c r="E120" t="s">
        <v>235</v>
      </c>
      <c r="F120" t="s">
        <v>236</v>
      </c>
      <c r="G120" t="str">
        <f>VLOOKUP(F120,Codes!$A$4:$B$91,2,FALSE)</f>
        <v>Clupeidae</v>
      </c>
      <c r="H120">
        <f>VLOOKUP(F120,Codes!$E$4:$F$91,2,FALSE)</f>
        <v>28</v>
      </c>
      <c r="I120">
        <f>VLOOKUP(F120,Codes!$I$4:$J$91,2,FALSE)</f>
        <v>3.2</v>
      </c>
      <c r="L120" t="s">
        <v>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6"/>
        <v>0</v>
      </c>
      <c r="S120">
        <v>1</v>
      </c>
      <c r="T120">
        <v>0</v>
      </c>
      <c r="U120">
        <f t="shared" si="7"/>
        <v>1</v>
      </c>
      <c r="V120" t="s">
        <v>5</v>
      </c>
      <c r="W120" t="str">
        <f>VLOOKUP(V120,Codes!$M$4:$N$6,2,FALSE)</f>
        <v>Partial</v>
      </c>
      <c r="X120" t="s">
        <v>5</v>
      </c>
      <c r="Y120" t="str">
        <f>VLOOKUP(X120,Codes!$Q$4:$R$29,2,FALSE)</f>
        <v>Partial</v>
      </c>
      <c r="Z120" t="str">
        <f t="shared" si="8"/>
        <v>No catch</v>
      </c>
      <c r="AA120" t="str">
        <f>VLOOKUP(A120,Codes!$AA$4:$AB$230,2,FALSE)</f>
        <v>SOK</v>
      </c>
      <c r="AB120" t="str">
        <f>VLOOKUP(A120,Codes!$U$4:$V$230,2,FALSE)</f>
        <v>None</v>
      </c>
    </row>
    <row r="121" spans="1:28" ht="18" customHeight="1" x14ac:dyDescent="0.2">
      <c r="A121" t="s">
        <v>239</v>
      </c>
      <c r="B121" t="str">
        <f>VLOOKUP(A121,Codes!$AJ$4:$AK$230,2,FALSE)</f>
        <v>Herring - Strait of Georgia (Pacific</v>
      </c>
      <c r="C121" t="str">
        <f>VLOOKUP(A121,Codes!$AF$4:$AG$230,2,FALSE)</f>
        <v>HERRSOG</v>
      </c>
      <c r="D121" t="s">
        <v>8</v>
      </c>
      <c r="E121" t="s">
        <v>235</v>
      </c>
      <c r="F121" t="s">
        <v>236</v>
      </c>
      <c r="G121" t="str">
        <f>VLOOKUP(F121,Codes!$A$4:$B$91,2,FALSE)</f>
        <v>Clupeidae</v>
      </c>
      <c r="H121">
        <f>VLOOKUP(F121,Codes!$E$4:$F$91,2,FALSE)</f>
        <v>28</v>
      </c>
      <c r="I121">
        <f>VLOOKUP(F121,Codes!$I$4:$J$91,2,FALSE)</f>
        <v>3.2</v>
      </c>
      <c r="L121" t="s">
        <v>17</v>
      </c>
      <c r="M121">
        <v>21.4</v>
      </c>
      <c r="N121">
        <v>16851.930518256417</v>
      </c>
      <c r="O121">
        <f>N121/M121</f>
        <v>787.47338870357089</v>
      </c>
      <c r="P121">
        <v>0</v>
      </c>
      <c r="Q121">
        <v>0</v>
      </c>
      <c r="R121">
        <f t="shared" si="6"/>
        <v>0</v>
      </c>
      <c r="S121">
        <v>1</v>
      </c>
      <c r="T121">
        <v>0</v>
      </c>
      <c r="U121">
        <f t="shared" si="7"/>
        <v>1</v>
      </c>
      <c r="V121" t="s">
        <v>5</v>
      </c>
      <c r="W121" t="str">
        <f>VLOOKUP(V121,Codes!$M$4:$N$6,2,FALSE)</f>
        <v>Partial</v>
      </c>
      <c r="X121" t="s">
        <v>5</v>
      </c>
      <c r="Y121" t="str">
        <f>VLOOKUP(X121,Codes!$Q$4:$R$29,2,FALSE)</f>
        <v>Partial</v>
      </c>
      <c r="Z121" t="str">
        <f t="shared" si="8"/>
        <v>Purse seine</v>
      </c>
      <c r="AA121" t="str">
        <f>VLOOKUP(A121,Codes!$AA$4:$AB$230,2,FALSE)</f>
        <v>Purse seine</v>
      </c>
      <c r="AB121" t="str">
        <f>VLOOKUP(A121,Codes!$U$4:$V$230,2,FALSE)</f>
        <v>None</v>
      </c>
    </row>
    <row r="122" spans="1:28" ht="18" customHeight="1" x14ac:dyDescent="0.2">
      <c r="A122" t="s">
        <v>240</v>
      </c>
      <c r="B122" t="str">
        <f>VLOOKUP(A122,Codes!$AJ$4:$AK$230,2,FALSE)</f>
        <v>Herring - WCVI (Pacific)</v>
      </c>
      <c r="C122" t="str">
        <f>VLOOKUP(A122,Codes!$AF$4:$AG$230,2,FALSE)</f>
        <v>HERRWCVANI</v>
      </c>
      <c r="D122" t="s">
        <v>8</v>
      </c>
      <c r="E122" t="s">
        <v>235</v>
      </c>
      <c r="F122" t="s">
        <v>236</v>
      </c>
      <c r="G122" t="str">
        <f>VLOOKUP(F122,Codes!$A$4:$B$91,2,FALSE)</f>
        <v>Clupeidae</v>
      </c>
      <c r="H122">
        <f>VLOOKUP(F122,Codes!$E$4:$F$91,2,FALSE)</f>
        <v>28</v>
      </c>
      <c r="I122">
        <f>VLOOKUP(F122,Codes!$I$4:$J$91,2,FALSE)</f>
        <v>3.2</v>
      </c>
      <c r="L122" t="s">
        <v>17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6"/>
        <v>0</v>
      </c>
      <c r="S122">
        <v>1</v>
      </c>
      <c r="T122">
        <v>0</v>
      </c>
      <c r="U122">
        <f t="shared" si="7"/>
        <v>1</v>
      </c>
      <c r="V122" t="s">
        <v>5</v>
      </c>
      <c r="W122" t="str">
        <f>VLOOKUP(V122,Codes!$M$4:$N$6,2,FALSE)</f>
        <v>Partial</v>
      </c>
      <c r="X122" t="s">
        <v>5</v>
      </c>
      <c r="Y122" t="str">
        <f>VLOOKUP(X122,Codes!$Q$4:$R$29,2,FALSE)</f>
        <v>Partial</v>
      </c>
      <c r="Z122" t="str">
        <f t="shared" si="8"/>
        <v>No catch</v>
      </c>
      <c r="AA122" t="str">
        <f>VLOOKUP(A122,Codes!$AA$4:$AB$230,2,FALSE)</f>
        <v>FSC</v>
      </c>
      <c r="AB122" t="str">
        <f>VLOOKUP(A122,Codes!$U$4:$V$230,2,FALSE)</f>
        <v>None</v>
      </c>
    </row>
    <row r="123" spans="1:28" ht="18" customHeight="1" x14ac:dyDescent="0.2">
      <c r="A123" t="s">
        <v>241</v>
      </c>
      <c r="B123" t="str">
        <f>VLOOKUP(A123,Codes!$AJ$4:$AK$230,2,FALSE)</f>
        <v>Lingcod – Outside</v>
      </c>
      <c r="C123" t="str">
        <f>VLOOKUP(A123,Codes!$AF$4:$AG$230,2,FALSE)</f>
        <v>LINGCODNPCOAST</v>
      </c>
      <c r="D123" t="s">
        <v>12</v>
      </c>
      <c r="E123" t="s">
        <v>161</v>
      </c>
      <c r="F123" t="s">
        <v>162</v>
      </c>
      <c r="G123" t="str">
        <f>VLOOKUP(F123,Codes!$A$4:$B$91,2,FALSE)</f>
        <v>Scorpaeniformes</v>
      </c>
      <c r="H123">
        <f>VLOOKUP(F123,Codes!$E$4:$F$91,2,FALSE)</f>
        <v>63</v>
      </c>
      <c r="I123">
        <f>VLOOKUP(F123,Codes!$I$4:$J$91,2,FALSE)</f>
        <v>4.5</v>
      </c>
      <c r="L123" t="s">
        <v>17</v>
      </c>
      <c r="M123">
        <v>2400</v>
      </c>
      <c r="N123">
        <v>4200000</v>
      </c>
      <c r="O123">
        <f>N123/M123</f>
        <v>1750</v>
      </c>
      <c r="P123">
        <v>0</v>
      </c>
      <c r="Q123">
        <v>0</v>
      </c>
      <c r="R123">
        <f t="shared" si="6"/>
        <v>0</v>
      </c>
      <c r="S123">
        <v>1</v>
      </c>
      <c r="T123">
        <v>1</v>
      </c>
      <c r="U123">
        <f t="shared" si="7"/>
        <v>2</v>
      </c>
      <c r="V123" t="s">
        <v>4</v>
      </c>
      <c r="W123" t="str">
        <f>VLOOKUP(V123,Codes!$M$4:$N$6,2,FALSE)</f>
        <v>Full</v>
      </c>
      <c r="X123" t="s">
        <v>80</v>
      </c>
      <c r="Y123" t="str">
        <f>VLOOKUP(X123,Codes!$Q$4:$R$29,2,FALSE)</f>
        <v>Full</v>
      </c>
      <c r="Z123" t="str">
        <f t="shared" si="8"/>
        <v>Bottom trawl</v>
      </c>
      <c r="AA123" t="str">
        <f>VLOOKUP(A123,Codes!$AA$4:$AB$230,2,FALSE)</f>
        <v>Bottom trawl</v>
      </c>
      <c r="AB123" t="str">
        <f>VLOOKUP(A123,Codes!$U$4:$V$230,2,FALSE)</f>
        <v>None</v>
      </c>
    </row>
    <row r="124" spans="1:28" ht="18" customHeight="1" x14ac:dyDescent="0.2">
      <c r="A124" t="s">
        <v>242</v>
      </c>
      <c r="B124" t="str">
        <f>VLOOKUP(A124,Codes!$AJ$4:$AK$230,2,FALSE)</f>
        <v>Sardine – Pacific</v>
      </c>
      <c r="C124" t="str">
        <f>VLOOKUP(A124,Codes!$AF$4:$AG$230,2,FALSE)</f>
        <v>SARDBC</v>
      </c>
      <c r="D124" t="s">
        <v>6</v>
      </c>
      <c r="E124" t="s">
        <v>243</v>
      </c>
      <c r="F124" t="s">
        <v>244</v>
      </c>
      <c r="G124" t="str">
        <f>VLOOKUP(F124,Codes!$A$4:$B$91,2,FALSE)</f>
        <v>Clupeidae</v>
      </c>
      <c r="H124">
        <f>VLOOKUP(F124,Codes!$E$4:$F$91,2,FALSE)</f>
        <v>34</v>
      </c>
      <c r="I124">
        <f>VLOOKUP(F124,Codes!$I$4:$J$91,2,FALSE)</f>
        <v>2.8</v>
      </c>
      <c r="L124" t="s">
        <v>17</v>
      </c>
      <c r="M124">
        <v>0</v>
      </c>
      <c r="N124">
        <v>0</v>
      </c>
      <c r="O124">
        <v>0</v>
      </c>
      <c r="P124">
        <v>1</v>
      </c>
      <c r="Q124">
        <v>1</v>
      </c>
      <c r="R124">
        <f t="shared" si="6"/>
        <v>1</v>
      </c>
      <c r="S124">
        <v>0</v>
      </c>
      <c r="T124">
        <v>0</v>
      </c>
      <c r="U124">
        <f t="shared" si="7"/>
        <v>0</v>
      </c>
      <c r="V124" t="s">
        <v>4</v>
      </c>
      <c r="W124" t="str">
        <f>VLOOKUP(V124,Codes!$M$4:$N$6,2,FALSE)</f>
        <v>Full</v>
      </c>
      <c r="X124" t="s">
        <v>5</v>
      </c>
      <c r="Y124" t="str">
        <f>VLOOKUP(X124,Codes!$Q$4:$R$29,2,FALSE)</f>
        <v>Partial</v>
      </c>
      <c r="Z124" t="str">
        <f t="shared" si="8"/>
        <v>No catch</v>
      </c>
      <c r="AA124" t="str">
        <f>VLOOKUP(A124,Codes!$AA$4:$AB$230,2,FALSE)</f>
        <v>Purse seine</v>
      </c>
      <c r="AB124" t="str">
        <f>VLOOKUP(A124,Codes!$U$4:$V$230,2,FALSE)</f>
        <v>None</v>
      </c>
    </row>
    <row r="125" spans="1:28" ht="18" customHeight="1" x14ac:dyDescent="0.2">
      <c r="A125" t="s">
        <v>245</v>
      </c>
      <c r="B125" t="str">
        <f>VLOOKUP(A125,Codes!$AJ$4:$AK$230,2,FALSE)</f>
        <v>Pink and Spiny Scallop</v>
      </c>
      <c r="C125" t="str">
        <f>VLOOKUP(A125,Codes!$AF$4:$AG$230,2,FALSE)</f>
        <v>N/A</v>
      </c>
      <c r="D125" t="s">
        <v>6</v>
      </c>
      <c r="E125" t="s">
        <v>246</v>
      </c>
      <c r="F125" t="s">
        <v>247</v>
      </c>
      <c r="G125" t="str">
        <f>VLOOKUP(F125,Codes!$A$4:$B$91,2,FALSE)</f>
        <v>Molluscs</v>
      </c>
      <c r="H125">
        <f>VLOOKUP(F125,Codes!$E$4:$F$91,2,FALSE)</f>
        <v>45</v>
      </c>
      <c r="I125">
        <f>VLOOKUP(F125,Codes!$I$4:$J$91,2,FALSE)</f>
        <v>2</v>
      </c>
      <c r="L125" t="s">
        <v>17</v>
      </c>
      <c r="M125">
        <v>8.6999999999999993</v>
      </c>
      <c r="N125">
        <v>0</v>
      </c>
      <c r="O125">
        <f t="shared" ref="O125:O141" si="13">N125/M125</f>
        <v>0</v>
      </c>
      <c r="P125">
        <v>0</v>
      </c>
      <c r="Q125">
        <v>0</v>
      </c>
      <c r="R125">
        <f t="shared" si="6"/>
        <v>0</v>
      </c>
      <c r="S125">
        <v>0</v>
      </c>
      <c r="T125">
        <v>0</v>
      </c>
      <c r="U125">
        <f t="shared" si="7"/>
        <v>0</v>
      </c>
      <c r="V125" t="s">
        <v>6</v>
      </c>
      <c r="W125" t="str">
        <f>VLOOKUP(V125,Codes!$M$4:$N$6,2,FALSE)</f>
        <v>Uncertain</v>
      </c>
      <c r="X125" t="s">
        <v>6</v>
      </c>
      <c r="Y125" t="str">
        <f>VLOOKUP(X125,Codes!$Q$4:$R$29,2,FALSE)</f>
        <v>Uncertain</v>
      </c>
      <c r="Z125" t="str">
        <f t="shared" si="8"/>
        <v>Bottom trawl</v>
      </c>
      <c r="AA125" t="str">
        <f>VLOOKUP(A125,Codes!$AA$4:$AB$230,2,FALSE)</f>
        <v>Bottom trawl</v>
      </c>
      <c r="AB125" t="str">
        <f>VLOOKUP(A125,Codes!$U$4:$V$230,2,FALSE)</f>
        <v>None</v>
      </c>
    </row>
    <row r="126" spans="1:28" ht="18" customHeight="1" x14ac:dyDescent="0.2">
      <c r="A126" t="s">
        <v>248</v>
      </c>
      <c r="B126" t="str">
        <f>VLOOKUP(A126,Codes!$AJ$4:$AK$230,2,FALSE)</f>
        <v>N/A</v>
      </c>
      <c r="C126" t="str">
        <f>VLOOKUP(A126,Codes!$AF$4:$AG$230,2,FALSE)</f>
        <v>POLL3Ps</v>
      </c>
      <c r="D126" t="s">
        <v>6</v>
      </c>
      <c r="E126" t="s">
        <v>249</v>
      </c>
      <c r="F126" t="s">
        <v>250</v>
      </c>
      <c r="G126" t="str">
        <f>VLOOKUP(F126,Codes!$A$4:$B$91,2,FALSE)</f>
        <v>Gadiformes</v>
      </c>
      <c r="H126">
        <f>VLOOKUP(F126,Codes!$E$4:$F$91,2,FALSE)</f>
        <v>59</v>
      </c>
      <c r="I126">
        <f>VLOOKUP(F126,Codes!$I$4:$J$91,2,FALSE)</f>
        <v>4.3</v>
      </c>
      <c r="L126" t="s">
        <v>454</v>
      </c>
      <c r="M126">
        <v>600</v>
      </c>
      <c r="N126">
        <v>509566.04872542823</v>
      </c>
      <c r="O126">
        <f t="shared" si="13"/>
        <v>849.27674787571368</v>
      </c>
      <c r="P126">
        <v>0</v>
      </c>
      <c r="Q126">
        <v>0</v>
      </c>
      <c r="R126">
        <f t="shared" si="6"/>
        <v>0</v>
      </c>
      <c r="S126">
        <v>0</v>
      </c>
      <c r="T126">
        <v>0</v>
      </c>
      <c r="U126">
        <f t="shared" si="7"/>
        <v>0</v>
      </c>
      <c r="V126" t="s">
        <v>4</v>
      </c>
      <c r="W126" t="str">
        <f>VLOOKUP(V126,Codes!$M$4:$N$6,2,FALSE)</f>
        <v>Full</v>
      </c>
      <c r="X126" t="s">
        <v>5</v>
      </c>
      <c r="Y126" t="str">
        <f>VLOOKUP(X126,Codes!$Q$4:$R$29,2,FALSE)</f>
        <v>Partial</v>
      </c>
      <c r="Z126" t="str">
        <f t="shared" si="8"/>
        <v>Bycatch</v>
      </c>
      <c r="AA126" t="str">
        <f>VLOOKUP(A126,Codes!$AA$4:$AB$230,2,FALSE)</f>
        <v>Bycatch</v>
      </c>
      <c r="AB126" t="str">
        <f>VLOOKUP(A126,Codes!$U$4:$V$230,2,FALSE)</f>
        <v>None</v>
      </c>
    </row>
    <row r="127" spans="1:28" ht="18" customHeight="1" x14ac:dyDescent="0.2">
      <c r="A127" t="s">
        <v>251</v>
      </c>
      <c r="B127" t="str">
        <f>VLOOKUP(A127,Codes!$AJ$4:$AK$230,2,FALSE)</f>
        <v>Pollock - 4X5 (Western Component)</v>
      </c>
      <c r="C127" t="str">
        <f>VLOOKUP(A127,Codes!$AF$4:$AG$230,2,FALSE)</f>
        <v>POLL4VWX</v>
      </c>
      <c r="D127" t="s">
        <v>12</v>
      </c>
      <c r="E127" t="s">
        <v>249</v>
      </c>
      <c r="F127" t="s">
        <v>250</v>
      </c>
      <c r="G127" t="str">
        <f>VLOOKUP(F127,Codes!$A$4:$B$91,2,FALSE)</f>
        <v>Gadiformes</v>
      </c>
      <c r="H127">
        <f>VLOOKUP(F127,Codes!$E$4:$F$91,2,FALSE)</f>
        <v>59</v>
      </c>
      <c r="I127">
        <f>VLOOKUP(F127,Codes!$I$4:$J$91,2,FALSE)</f>
        <v>4.3</v>
      </c>
      <c r="L127" t="s">
        <v>11</v>
      </c>
      <c r="M127">
        <v>1433</v>
      </c>
      <c r="N127">
        <v>1217013.5797058977</v>
      </c>
      <c r="O127">
        <f t="shared" si="13"/>
        <v>849.27674787571368</v>
      </c>
      <c r="P127">
        <v>0</v>
      </c>
      <c r="Q127">
        <v>1</v>
      </c>
      <c r="R127">
        <f t="shared" si="6"/>
        <v>1</v>
      </c>
      <c r="S127">
        <v>1</v>
      </c>
      <c r="T127">
        <v>1</v>
      </c>
      <c r="U127">
        <f t="shared" si="7"/>
        <v>2</v>
      </c>
      <c r="V127" t="s">
        <v>5</v>
      </c>
      <c r="W127" t="str">
        <f>VLOOKUP(V127,Codes!$M$4:$N$6,2,FALSE)</f>
        <v>Partial</v>
      </c>
      <c r="X127" t="s">
        <v>5</v>
      </c>
      <c r="Y127" t="str">
        <f>VLOOKUP(X127,Codes!$Q$4:$R$29,2,FALSE)</f>
        <v>Partial</v>
      </c>
      <c r="Z127" t="str">
        <f t="shared" si="8"/>
        <v>Bottom trawl</v>
      </c>
      <c r="AA127" t="str">
        <f>VLOOKUP(A127,Codes!$AA$4:$AB$230,2,FALSE)</f>
        <v>Bottom trawl</v>
      </c>
      <c r="AB127" t="str">
        <f>VLOOKUP(A127,Codes!$U$4:$V$230,2,FALSE)</f>
        <v>None</v>
      </c>
    </row>
    <row r="128" spans="1:28" ht="18" customHeight="1" x14ac:dyDescent="0.2">
      <c r="A128" t="s">
        <v>252</v>
      </c>
      <c r="B128" t="str">
        <f>VLOOKUP(A128,Codes!$AJ$4:$AK$230,2,FALSE)</f>
        <v>Pollock - 4X5 (Western Component)</v>
      </c>
      <c r="C128" t="str">
        <f>VLOOKUP(A128,Codes!$AF$4:$AG$230,2,FALSE)</f>
        <v>POLL4VWX5</v>
      </c>
      <c r="D128" t="s">
        <v>6</v>
      </c>
      <c r="E128" t="s">
        <v>249</v>
      </c>
      <c r="F128" t="s">
        <v>250</v>
      </c>
      <c r="G128" t="str">
        <f>VLOOKUP(F128,Codes!$A$4:$B$91,2,FALSE)</f>
        <v>Gadiformes</v>
      </c>
      <c r="H128">
        <f>VLOOKUP(F128,Codes!$E$4:$F$91,2,FALSE)</f>
        <v>59</v>
      </c>
      <c r="I128">
        <f>VLOOKUP(F128,Codes!$I$4:$J$91,2,FALSE)</f>
        <v>4.3</v>
      </c>
      <c r="L128" t="s">
        <v>11</v>
      </c>
      <c r="M128">
        <v>3000</v>
      </c>
      <c r="N128">
        <v>2547830.2436271412</v>
      </c>
      <c r="O128">
        <f t="shared" si="13"/>
        <v>849.2767478757138</v>
      </c>
      <c r="P128">
        <v>0</v>
      </c>
      <c r="Q128">
        <v>0</v>
      </c>
      <c r="R128">
        <f t="shared" si="6"/>
        <v>0</v>
      </c>
      <c r="S128">
        <v>0</v>
      </c>
      <c r="T128">
        <v>0</v>
      </c>
      <c r="U128">
        <f t="shared" si="7"/>
        <v>0</v>
      </c>
      <c r="V128" t="s">
        <v>5</v>
      </c>
      <c r="W128" t="str">
        <f>VLOOKUP(V128,Codes!$M$4:$N$6,2,FALSE)</f>
        <v>Partial</v>
      </c>
      <c r="X128" t="s">
        <v>51</v>
      </c>
      <c r="Y128" t="str">
        <f>VLOOKUP(X128,Codes!$Q$4:$R$29,2,FALSE)</f>
        <v>Partial</v>
      </c>
      <c r="Z128" t="str">
        <f t="shared" si="8"/>
        <v>Bottom trawl</v>
      </c>
      <c r="AA128" t="str">
        <f>VLOOKUP(A128,Codes!$AA$4:$AB$230,2,FALSE)</f>
        <v>Bottom trawl</v>
      </c>
      <c r="AB128" t="str">
        <f>VLOOKUP(A128,Codes!$U$4:$V$230,2,FALSE)</f>
        <v>None</v>
      </c>
    </row>
    <row r="129" spans="1:28" ht="18" customHeight="1" x14ac:dyDescent="0.2">
      <c r="A129" t="s">
        <v>253</v>
      </c>
      <c r="B129" t="str">
        <f>VLOOKUP(A129,Codes!$AJ$4:$AK$230,2,FALSE)</f>
        <v>Pacific Ocean Perch - PMFC 5DE-HS/DE/WHG</v>
      </c>
      <c r="C129" t="str">
        <f>VLOOKUP(A129,Codes!$AF$4:$AG$230,2,FALSE)</f>
        <v>N/A</v>
      </c>
      <c r="D129" t="s">
        <v>12</v>
      </c>
      <c r="E129" t="s">
        <v>254</v>
      </c>
      <c r="F129" t="s">
        <v>255</v>
      </c>
      <c r="G129" t="str">
        <f>VLOOKUP(F129,Codes!$A$4:$B$91,2,FALSE)</f>
        <v>Scorpaeniformes</v>
      </c>
      <c r="H129">
        <f>VLOOKUP(F129,Codes!$E$4:$F$91,2,FALSE)</f>
        <v>55</v>
      </c>
      <c r="I129">
        <f>VLOOKUP(F129,Codes!$I$4:$J$91,2,FALSE)</f>
        <v>3.5</v>
      </c>
      <c r="L129" t="s">
        <v>17</v>
      </c>
      <c r="M129">
        <v>584</v>
      </c>
      <c r="N129">
        <v>817197.03255903558</v>
      </c>
      <c r="O129">
        <f t="shared" si="13"/>
        <v>1399.3099872586226</v>
      </c>
      <c r="P129">
        <v>0</v>
      </c>
      <c r="Q129">
        <v>1</v>
      </c>
      <c r="R129">
        <f t="shared" si="6"/>
        <v>1</v>
      </c>
      <c r="S129">
        <v>1</v>
      </c>
      <c r="T129">
        <v>1</v>
      </c>
      <c r="U129">
        <f t="shared" si="7"/>
        <v>2</v>
      </c>
      <c r="V129" t="s">
        <v>4</v>
      </c>
      <c r="W129" t="str">
        <f>VLOOKUP(V129,Codes!$M$4:$N$6,2,FALSE)</f>
        <v>Full</v>
      </c>
      <c r="X129" t="s">
        <v>4</v>
      </c>
      <c r="Y129" t="str">
        <f>VLOOKUP(X129,Codes!$Q$4:$R$29,2,FALSE)</f>
        <v>Full</v>
      </c>
      <c r="Z129" t="str">
        <f t="shared" si="8"/>
        <v>Bottom trawl</v>
      </c>
      <c r="AA129" t="str">
        <f>VLOOKUP(A129,Codes!$AA$4:$AB$230,2,FALSE)</f>
        <v>Bottom trawl</v>
      </c>
      <c r="AB129" t="str">
        <f>VLOOKUP(A129,Codes!$U$4:$V$230,2,FALSE)</f>
        <v>None</v>
      </c>
    </row>
    <row r="130" spans="1:28" ht="18" customHeight="1" x14ac:dyDescent="0.2">
      <c r="A130" t="s">
        <v>256</v>
      </c>
      <c r="B130" t="str">
        <f>VLOOKUP(A130,Codes!$AJ$4:$AK$230,2,FALSE)</f>
        <v>Pacific Ocean Perch - PMFC 5ABC-QCS</v>
      </c>
      <c r="C130" t="str">
        <f>VLOOKUP(A130,Codes!$AF$4:$AG$230,2,FALSE)</f>
        <v>PERCHQCI</v>
      </c>
      <c r="D130" t="s">
        <v>12</v>
      </c>
      <c r="E130" t="s">
        <v>254</v>
      </c>
      <c r="F130" t="s">
        <v>255</v>
      </c>
      <c r="G130" t="str">
        <f>VLOOKUP(F130,Codes!$A$4:$B$91,2,FALSE)</f>
        <v>Scorpaeniformes</v>
      </c>
      <c r="H130">
        <f>VLOOKUP(F130,Codes!$E$4:$F$91,2,FALSE)</f>
        <v>55</v>
      </c>
      <c r="I130">
        <f>VLOOKUP(F130,Codes!$I$4:$J$91,2,FALSE)</f>
        <v>3.5</v>
      </c>
      <c r="L130" t="s">
        <v>17</v>
      </c>
      <c r="M130">
        <v>2618</v>
      </c>
      <c r="N130">
        <v>3663393.5466430741</v>
      </c>
      <c r="O130">
        <f t="shared" si="13"/>
        <v>1399.3099872586226</v>
      </c>
      <c r="P130">
        <v>0</v>
      </c>
      <c r="Q130">
        <v>1</v>
      </c>
      <c r="R130">
        <f t="shared" ref="R130:R193" si="14">IF(OR(P130=1,Q130=1),1,0)</f>
        <v>1</v>
      </c>
      <c r="S130">
        <v>1</v>
      </c>
      <c r="T130">
        <v>1</v>
      </c>
      <c r="U130">
        <f t="shared" ref="U130:U193" si="15">SUM(S130:T130)</f>
        <v>2</v>
      </c>
      <c r="V130" t="s">
        <v>4</v>
      </c>
      <c r="W130" t="str">
        <f>VLOOKUP(V130,Codes!$M$4:$N$6,2,FALSE)</f>
        <v>Full</v>
      </c>
      <c r="X130" t="s">
        <v>4</v>
      </c>
      <c r="Y130" t="str">
        <f>VLOOKUP(X130,Codes!$Q$4:$R$29,2,FALSE)</f>
        <v>Full</v>
      </c>
      <c r="Z130" t="str">
        <f t="shared" si="8"/>
        <v>Bottom trawl</v>
      </c>
      <c r="AA130" t="str">
        <f>VLOOKUP(A130,Codes!$AA$4:$AB$230,2,FALSE)</f>
        <v>Bottom trawl</v>
      </c>
      <c r="AB130" t="str">
        <f>VLOOKUP(A130,Codes!$U$4:$V$230,2,FALSE)</f>
        <v>None</v>
      </c>
    </row>
    <row r="131" spans="1:28" ht="18" customHeight="1" x14ac:dyDescent="0.2">
      <c r="A131" t="s">
        <v>257</v>
      </c>
      <c r="B131" t="str">
        <f>VLOOKUP(A131,Codes!$AJ$4:$AK$230,2,FALSE)</f>
        <v>Pacific Ocean Perch - PMFC 3CD-WCVI</v>
      </c>
      <c r="C131" t="str">
        <f>VLOOKUP(A131,Codes!$AF$4:$AG$230,2,FALSE)</f>
        <v>PERCHWCVANI</v>
      </c>
      <c r="D131" t="s">
        <v>12</v>
      </c>
      <c r="E131" t="s">
        <v>254</v>
      </c>
      <c r="F131" t="s">
        <v>255</v>
      </c>
      <c r="G131" t="str">
        <f>VLOOKUP(F131,Codes!$A$4:$B$91,2,FALSE)</f>
        <v>Scorpaeniformes</v>
      </c>
      <c r="H131">
        <f>VLOOKUP(F131,Codes!$E$4:$F$91,2,FALSE)</f>
        <v>55</v>
      </c>
      <c r="I131">
        <f>VLOOKUP(F131,Codes!$I$4:$J$91,2,FALSE)</f>
        <v>3.5</v>
      </c>
      <c r="L131" t="s">
        <v>17</v>
      </c>
      <c r="M131">
        <v>382</v>
      </c>
      <c r="N131">
        <v>534536.41513279383</v>
      </c>
      <c r="O131">
        <f t="shared" si="13"/>
        <v>1399.3099872586226</v>
      </c>
      <c r="P131">
        <v>0</v>
      </c>
      <c r="Q131">
        <v>1</v>
      </c>
      <c r="R131">
        <f t="shared" si="14"/>
        <v>1</v>
      </c>
      <c r="S131">
        <v>1</v>
      </c>
      <c r="T131">
        <v>1</v>
      </c>
      <c r="U131">
        <f t="shared" si="15"/>
        <v>2</v>
      </c>
      <c r="V131" t="s">
        <v>4</v>
      </c>
      <c r="W131" t="str">
        <f>VLOOKUP(V131,Codes!$M$4:$N$6,2,FALSE)</f>
        <v>Full</v>
      </c>
      <c r="X131" t="s">
        <v>4</v>
      </c>
      <c r="Y131" t="str">
        <f>VLOOKUP(X131,Codes!$Q$4:$R$29,2,FALSE)</f>
        <v>Full</v>
      </c>
      <c r="Z131" t="str">
        <f t="shared" ref="Z131:Z194" si="16">IF(M131=0,"No catch",AA131)</f>
        <v>Bottom trawl</v>
      </c>
      <c r="AA131" t="str">
        <f>VLOOKUP(A131,Codes!$AA$4:$AB$230,2,FALSE)</f>
        <v>Bottom trawl</v>
      </c>
      <c r="AB131" t="str">
        <f>VLOOKUP(A131,Codes!$U$4:$V$230,2,FALSE)</f>
        <v>None</v>
      </c>
    </row>
    <row r="132" spans="1:28" ht="18" customHeight="1" x14ac:dyDescent="0.2">
      <c r="A132" t="s">
        <v>258</v>
      </c>
      <c r="B132" t="str">
        <f>VLOOKUP(A132,Codes!$AJ$4:$AK$230,2,FALSE)</f>
        <v>N/A</v>
      </c>
      <c r="C132" t="str">
        <f>VLOOKUP(A132,Codes!$AF$4:$AG$230,2,FALSE)</f>
        <v>PORSHARATL</v>
      </c>
      <c r="D132" t="s">
        <v>6</v>
      </c>
      <c r="E132" t="s">
        <v>259</v>
      </c>
      <c r="F132" t="s">
        <v>260</v>
      </c>
      <c r="G132" t="str">
        <f>VLOOKUP(F132,Codes!$A$4:$B$91,2,FALSE)</f>
        <v>Elasmobranchii</v>
      </c>
      <c r="H132">
        <f>VLOOKUP(F132,Codes!$E$4:$F$91,2,FALSE)</f>
        <v>86</v>
      </c>
      <c r="I132">
        <f>VLOOKUP(F132,Codes!$I$4:$J$91,2,FALSE)</f>
        <v>4.5999999999999996</v>
      </c>
      <c r="L132" t="s">
        <v>11</v>
      </c>
      <c r="M132">
        <v>81</v>
      </c>
      <c r="N132">
        <v>295745.18024297938</v>
      </c>
      <c r="O132">
        <f t="shared" si="13"/>
        <v>3651.1750647281406</v>
      </c>
      <c r="P132">
        <v>0</v>
      </c>
      <c r="Q132">
        <v>1</v>
      </c>
      <c r="R132">
        <f t="shared" si="14"/>
        <v>1</v>
      </c>
      <c r="S132">
        <v>0</v>
      </c>
      <c r="T132">
        <v>0</v>
      </c>
      <c r="U132">
        <f t="shared" si="15"/>
        <v>0</v>
      </c>
      <c r="V132" t="s">
        <v>6</v>
      </c>
      <c r="W132" t="str">
        <f>VLOOKUP(V132,Codes!$M$4:$N$6,2,FALSE)</f>
        <v>Uncertain</v>
      </c>
      <c r="X132" t="s">
        <v>6</v>
      </c>
      <c r="Y132" t="str">
        <f>VLOOKUP(X132,Codes!$Q$4:$R$29,2,FALSE)</f>
        <v>Uncertain</v>
      </c>
      <c r="Z132" t="str">
        <f t="shared" si="16"/>
        <v>Bycatch</v>
      </c>
      <c r="AA132" t="str">
        <f>VLOOKUP(A132,Codes!$AA$4:$AB$230,2,FALSE)</f>
        <v>Bycatch</v>
      </c>
      <c r="AB132" t="str">
        <f>VLOOKUP(A132,Codes!$U$4:$V$230,2,FALSE)</f>
        <v>None</v>
      </c>
    </row>
    <row r="133" spans="1:28" ht="18" customHeight="1" x14ac:dyDescent="0.2">
      <c r="A133" t="s">
        <v>261</v>
      </c>
      <c r="B133" t="str">
        <f>VLOOKUP(A133,Codes!$AJ$4:$AK$230,2,FALSE)</f>
        <v>Spot Prawn</v>
      </c>
      <c r="C133" t="str">
        <f>VLOOKUP(A133,Codes!$AF$4:$AG$230,2,FALSE)</f>
        <v>N/A</v>
      </c>
      <c r="D133" t="s">
        <v>12</v>
      </c>
      <c r="E133" t="s">
        <v>262</v>
      </c>
      <c r="F133" t="s">
        <v>263</v>
      </c>
      <c r="G133" t="str">
        <f>VLOOKUP(F133,Codes!$A$4:$B$91,2,FALSE)</f>
        <v>Crustacea</v>
      </c>
      <c r="H133">
        <f>VLOOKUP(F133,Codes!$E$4:$F$91,2,FALSE)</f>
        <v>10</v>
      </c>
      <c r="I133">
        <f>VLOOKUP(F133,Codes!$I$4:$J$91,2,FALSE)</f>
        <v>3.66</v>
      </c>
      <c r="L133" t="s">
        <v>17</v>
      </c>
      <c r="M133">
        <v>1178</v>
      </c>
      <c r="N133">
        <v>25770248.342393905</v>
      </c>
      <c r="O133">
        <f t="shared" si="13"/>
        <v>21876.271937516049</v>
      </c>
      <c r="P133">
        <v>0</v>
      </c>
      <c r="Q133">
        <v>0</v>
      </c>
      <c r="R133">
        <f t="shared" si="14"/>
        <v>0</v>
      </c>
      <c r="S133">
        <v>0</v>
      </c>
      <c r="T133">
        <v>0</v>
      </c>
      <c r="U133">
        <f t="shared" si="15"/>
        <v>0</v>
      </c>
      <c r="V133" t="s">
        <v>6</v>
      </c>
      <c r="W133" t="str">
        <f>VLOOKUP(V133,Codes!$M$4:$N$6,2,FALSE)</f>
        <v>Uncertain</v>
      </c>
      <c r="X133" t="s">
        <v>4</v>
      </c>
      <c r="Y133" t="str">
        <f>VLOOKUP(X133,Codes!$Q$4:$R$29,2,FALSE)</f>
        <v>Full</v>
      </c>
      <c r="Z133" t="str">
        <f t="shared" si="16"/>
        <v>Trap</v>
      </c>
      <c r="AA133" t="str">
        <f>VLOOKUP(A133,Codes!$AA$4:$AB$230,2,FALSE)</f>
        <v>Trap</v>
      </c>
      <c r="AB133" t="str">
        <f>VLOOKUP(A133,Codes!$U$4:$V$230,2,FALSE)</f>
        <v>None</v>
      </c>
    </row>
    <row r="134" spans="1:28" ht="18" customHeight="1" x14ac:dyDescent="0.2">
      <c r="A134" t="s">
        <v>264</v>
      </c>
      <c r="B134" t="str">
        <f>VLOOKUP(A134,Codes!$AJ$4:$AK$230,2,FALSE)</f>
        <v>Quillback Rockfish – Inside</v>
      </c>
      <c r="C134" t="str">
        <f>VLOOKUP(A134,Codes!$AF$4:$AG$230,2,FALSE)</f>
        <v>QROCKPCOASTIN</v>
      </c>
      <c r="D134" t="s">
        <v>8</v>
      </c>
      <c r="E134" t="s">
        <v>265</v>
      </c>
      <c r="F134" t="s">
        <v>266</v>
      </c>
      <c r="G134" t="str">
        <f>VLOOKUP(F134,Codes!$A$4:$B$91,2,FALSE)</f>
        <v>Scorpaeniformes</v>
      </c>
      <c r="H134">
        <f>VLOOKUP(F134,Codes!$E$4:$F$91,2,FALSE)</f>
        <v>64</v>
      </c>
      <c r="I134">
        <f>VLOOKUP(F134,Codes!$I$4:$J$91,2,FALSE)</f>
        <v>3.8</v>
      </c>
      <c r="L134" t="s">
        <v>17</v>
      </c>
      <c r="M134">
        <v>33.9</v>
      </c>
      <c r="N134">
        <v>47436.608568067306</v>
      </c>
      <c r="O134">
        <f t="shared" si="13"/>
        <v>1399.3099872586226</v>
      </c>
      <c r="P134">
        <v>0</v>
      </c>
      <c r="Q134">
        <v>1</v>
      </c>
      <c r="R134">
        <f t="shared" si="14"/>
        <v>1</v>
      </c>
      <c r="S134">
        <v>1</v>
      </c>
      <c r="T134">
        <v>1</v>
      </c>
      <c r="U134">
        <f t="shared" si="15"/>
        <v>2</v>
      </c>
      <c r="V134" t="s">
        <v>4</v>
      </c>
      <c r="W134" t="str">
        <f>VLOOKUP(V134,Codes!$M$4:$N$6,2,FALSE)</f>
        <v>Full</v>
      </c>
      <c r="X134" t="s">
        <v>80</v>
      </c>
      <c r="Y134" t="str">
        <f>VLOOKUP(X134,Codes!$Q$4:$R$29,2,FALSE)</f>
        <v>Full</v>
      </c>
      <c r="Z134" t="str">
        <f t="shared" si="16"/>
        <v>Bottom longline</v>
      </c>
      <c r="AA134" t="str">
        <f>VLOOKUP(A134,Codes!$AA$4:$AB$230,2,FALSE)</f>
        <v>Bottom longline</v>
      </c>
      <c r="AB134" t="str">
        <f>VLOOKUP(A134,Codes!$U$4:$V$230,2,FALSE)</f>
        <v>None</v>
      </c>
    </row>
    <row r="135" spans="1:28" ht="18" customHeight="1" x14ac:dyDescent="0.2">
      <c r="A135" t="s">
        <v>267</v>
      </c>
      <c r="B135" t="str">
        <f>VLOOKUP(A135,Codes!$AJ$4:$AK$230,2,FALSE)</f>
        <v>Quillback Rockfish – Outside</v>
      </c>
      <c r="C135" t="str">
        <f>VLOOKUP(A135,Codes!$AF$4:$AG$230,2,FALSE)</f>
        <v>QROCKPCOASTOUT</v>
      </c>
      <c r="D135" t="s">
        <v>8</v>
      </c>
      <c r="E135" t="s">
        <v>265</v>
      </c>
      <c r="F135" t="s">
        <v>266</v>
      </c>
      <c r="G135" t="str">
        <f>VLOOKUP(F135,Codes!$A$4:$B$91,2,FALSE)</f>
        <v>Scorpaeniformes</v>
      </c>
      <c r="H135">
        <f>VLOOKUP(F135,Codes!$E$4:$F$91,2,FALSE)</f>
        <v>64</v>
      </c>
      <c r="I135">
        <f>VLOOKUP(F135,Codes!$I$4:$J$91,2,FALSE)</f>
        <v>3.8</v>
      </c>
      <c r="L135" t="s">
        <v>17</v>
      </c>
      <c r="M135">
        <v>158.6</v>
      </c>
      <c r="N135">
        <v>221930.56397921755</v>
      </c>
      <c r="O135">
        <f t="shared" si="13"/>
        <v>1399.3099872586226</v>
      </c>
      <c r="P135">
        <v>0</v>
      </c>
      <c r="Q135">
        <v>1</v>
      </c>
      <c r="R135">
        <f t="shared" si="14"/>
        <v>1</v>
      </c>
      <c r="S135">
        <v>1</v>
      </c>
      <c r="T135">
        <v>1</v>
      </c>
      <c r="U135">
        <f t="shared" si="15"/>
        <v>2</v>
      </c>
      <c r="V135" t="s">
        <v>4</v>
      </c>
      <c r="W135" t="str">
        <f>VLOOKUP(V135,Codes!$M$4:$N$6,2,FALSE)</f>
        <v>Full</v>
      </c>
      <c r="X135" t="s">
        <v>80</v>
      </c>
      <c r="Y135" t="str">
        <f>VLOOKUP(X135,Codes!$Q$4:$R$29,2,FALSE)</f>
        <v>Full</v>
      </c>
      <c r="Z135" t="str">
        <f t="shared" si="16"/>
        <v>Bottom longline</v>
      </c>
      <c r="AA135" t="str">
        <f>VLOOKUP(A135,Codes!$AA$4:$AB$230,2,FALSE)</f>
        <v>Bottom longline</v>
      </c>
      <c r="AB135" t="str">
        <f>VLOOKUP(A135,Codes!$U$4:$V$230,2,FALSE)</f>
        <v>None</v>
      </c>
    </row>
    <row r="136" spans="1:28" ht="18" customHeight="1" x14ac:dyDescent="0.2">
      <c r="A136" t="s">
        <v>268</v>
      </c>
      <c r="B136" t="str">
        <f>VLOOKUP(A136,Codes!$AJ$4:$AK$230,2,FALSE)</f>
        <v>Redfish - 3LN</v>
      </c>
      <c r="C136" t="str">
        <f>VLOOKUP(A136,Codes!$AF$4:$AG$230,2,FALSE)</f>
        <v>REDFISHSPP3LN</v>
      </c>
      <c r="D136" t="s">
        <v>12</v>
      </c>
      <c r="E136" t="s">
        <v>1</v>
      </c>
      <c r="F136" t="s">
        <v>269</v>
      </c>
      <c r="G136" t="str">
        <f>VLOOKUP(F136,Codes!$A$4:$B$91,2,FALSE)</f>
        <v>Scorpaeniformes</v>
      </c>
      <c r="H136">
        <f>VLOOKUP(F136,Codes!$E$4:$F$91,2,FALSE)</f>
        <v>76.5</v>
      </c>
      <c r="I136">
        <f>VLOOKUP(F136,Codes!$I$4:$J$91,2,FALSE)</f>
        <v>4.1500000000000004</v>
      </c>
      <c r="L136" t="s">
        <v>454</v>
      </c>
      <c r="M136">
        <v>11300</v>
      </c>
      <c r="N136">
        <v>16532867.413707683</v>
      </c>
      <c r="O136">
        <f t="shared" si="13"/>
        <v>1463.0856118325382</v>
      </c>
      <c r="P136">
        <v>0</v>
      </c>
      <c r="Q136">
        <v>1</v>
      </c>
      <c r="R136">
        <f t="shared" si="14"/>
        <v>1</v>
      </c>
      <c r="S136">
        <v>1</v>
      </c>
      <c r="T136">
        <v>0</v>
      </c>
      <c r="U136">
        <f t="shared" si="15"/>
        <v>1</v>
      </c>
      <c r="V136" t="s">
        <v>4</v>
      </c>
      <c r="W136" t="str">
        <f>VLOOKUP(V136,Codes!$M$4:$N$6,2,FALSE)</f>
        <v>Full</v>
      </c>
      <c r="X136" t="s">
        <v>9</v>
      </c>
      <c r="Y136" t="str">
        <f>VLOOKUP(X136,Codes!$Q$4:$R$29,2,FALSE)</f>
        <v>Partial</v>
      </c>
      <c r="Z136" t="str">
        <f t="shared" si="16"/>
        <v>Bottom trawl</v>
      </c>
      <c r="AA136" t="str">
        <f>VLOOKUP(A136,Codes!$AA$4:$AB$230,2,FALSE)</f>
        <v>Bottom trawl</v>
      </c>
      <c r="AB136" t="str">
        <f>VLOOKUP(A136,Codes!$U$4:$V$230,2,FALSE)</f>
        <v>Certified</v>
      </c>
    </row>
    <row r="137" spans="1:28" ht="18" customHeight="1" x14ac:dyDescent="0.2">
      <c r="A137" t="s">
        <v>270</v>
      </c>
      <c r="B137" t="str">
        <f>VLOOKUP(A137,Codes!$AJ$4:$AK$230,2,FALSE)</f>
        <v>Redfish - 3O</v>
      </c>
      <c r="C137" t="str">
        <f>VLOOKUP(A137,Codes!$AF$4:$AG$230,2,FALSE)</f>
        <v>N/A</v>
      </c>
      <c r="D137" t="s">
        <v>6</v>
      </c>
      <c r="E137" t="s">
        <v>1</v>
      </c>
      <c r="F137" t="s">
        <v>269</v>
      </c>
      <c r="G137" t="str">
        <f>VLOOKUP(F137,Codes!$A$4:$B$91,2,FALSE)</f>
        <v>Scorpaeniformes</v>
      </c>
      <c r="H137">
        <f>VLOOKUP(F137,Codes!$E$4:$F$91,2,FALSE)</f>
        <v>76.5</v>
      </c>
      <c r="I137">
        <f>VLOOKUP(F137,Codes!$I$4:$J$91,2,FALSE)</f>
        <v>4.1500000000000004</v>
      </c>
      <c r="L137" t="s">
        <v>454</v>
      </c>
      <c r="M137">
        <v>6100</v>
      </c>
      <c r="N137">
        <v>8924822.2321784832</v>
      </c>
      <c r="O137">
        <f t="shared" si="13"/>
        <v>1463.0856118325382</v>
      </c>
      <c r="P137">
        <v>0</v>
      </c>
      <c r="Q137">
        <v>1</v>
      </c>
      <c r="R137">
        <f t="shared" si="14"/>
        <v>1</v>
      </c>
      <c r="S137">
        <v>0</v>
      </c>
      <c r="T137">
        <v>0</v>
      </c>
      <c r="U137">
        <f t="shared" si="15"/>
        <v>0</v>
      </c>
      <c r="V137" t="s">
        <v>4</v>
      </c>
      <c r="W137" t="str">
        <f>VLOOKUP(V137,Codes!$M$4:$N$6,2,FALSE)</f>
        <v>Full</v>
      </c>
      <c r="X137" t="s">
        <v>9</v>
      </c>
      <c r="Y137" t="str">
        <f>VLOOKUP(X137,Codes!$Q$4:$R$29,2,FALSE)</f>
        <v>Partial</v>
      </c>
      <c r="Z137" t="str">
        <f t="shared" si="16"/>
        <v>Bottom trawl</v>
      </c>
      <c r="AA137" t="str">
        <f>VLOOKUP(A137,Codes!$AA$4:$AB$230,2,FALSE)</f>
        <v>Bottom trawl</v>
      </c>
      <c r="AB137" t="str">
        <f>VLOOKUP(A137,Codes!$U$4:$V$230,2,FALSE)</f>
        <v>None</v>
      </c>
    </row>
    <row r="138" spans="1:28" ht="18" customHeight="1" x14ac:dyDescent="0.2">
      <c r="A138" t="s">
        <v>271</v>
      </c>
      <c r="B138" t="str">
        <f>VLOOKUP(A138,Codes!$AJ$4:$AK$230,2,FALSE)</f>
        <v>N/A</v>
      </c>
      <c r="C138" t="str">
        <f>VLOOKUP(A138,Codes!$AF$4:$AG$230,2,FALSE)</f>
        <v>N/A</v>
      </c>
      <c r="D138" t="s">
        <v>6</v>
      </c>
      <c r="E138" t="s">
        <v>272</v>
      </c>
      <c r="F138" t="s">
        <v>273</v>
      </c>
      <c r="G138" t="str">
        <f>VLOOKUP(F138,Codes!$A$4:$B$91,2,FALSE)</f>
        <v>Scorpaeniformes</v>
      </c>
      <c r="H138">
        <f>VLOOKUP(F138,Codes!$E$4:$F$91,2,FALSE)</f>
        <v>54</v>
      </c>
      <c r="I138">
        <f>VLOOKUP(F138,Codes!$I$4:$J$91,2,FALSE)</f>
        <v>3.8</v>
      </c>
      <c r="L138" t="s">
        <v>17</v>
      </c>
      <c r="M138">
        <v>163</v>
      </c>
      <c r="N138">
        <v>228087.52792315549</v>
      </c>
      <c r="O138">
        <f t="shared" si="13"/>
        <v>1399.3099872586226</v>
      </c>
      <c r="P138">
        <v>0</v>
      </c>
      <c r="Q138">
        <v>1</v>
      </c>
      <c r="R138">
        <f t="shared" si="14"/>
        <v>1</v>
      </c>
      <c r="S138">
        <v>0</v>
      </c>
      <c r="T138">
        <v>0</v>
      </c>
      <c r="U138">
        <f t="shared" si="15"/>
        <v>0</v>
      </c>
      <c r="V138" t="s">
        <v>4</v>
      </c>
      <c r="W138" t="str">
        <f>VLOOKUP(V138,Codes!$M$4:$N$6,2,FALSE)</f>
        <v>Full</v>
      </c>
      <c r="X138" t="s">
        <v>80</v>
      </c>
      <c r="Y138" t="str">
        <f>VLOOKUP(X138,Codes!$Q$4:$R$29,2,FALSE)</f>
        <v>Full</v>
      </c>
      <c r="Z138" t="str">
        <f t="shared" si="16"/>
        <v>Bottom trawl</v>
      </c>
      <c r="AA138" t="str">
        <f>VLOOKUP(A138,Codes!$AA$4:$AB$230,2,FALSE)</f>
        <v>Bottom trawl</v>
      </c>
      <c r="AB138" t="str">
        <f>VLOOKUP(A138,Codes!$U$4:$V$230,2,FALSE)</f>
        <v>None</v>
      </c>
    </row>
    <row r="139" spans="1:28" ht="18" customHeight="1" x14ac:dyDescent="0.2">
      <c r="A139" t="s">
        <v>274</v>
      </c>
      <c r="B139" t="str">
        <f>VLOOKUP(A139,Codes!$AJ$4:$AK$230,2,FALSE)</f>
        <v>N/A</v>
      </c>
      <c r="C139" t="str">
        <f>VLOOKUP(A139,Codes!$AF$4:$AG$230,2,FALSE)</f>
        <v>RSROCKBCWS</v>
      </c>
      <c r="D139" t="s">
        <v>12</v>
      </c>
      <c r="E139" t="s">
        <v>275</v>
      </c>
      <c r="F139" t="s">
        <v>276</v>
      </c>
      <c r="G139" t="str">
        <f>VLOOKUP(F139,Codes!$A$4:$B$91,2,FALSE)</f>
        <v>Scorpaeniformes</v>
      </c>
      <c r="H139">
        <f>VLOOKUP(F139,Codes!$E$4:$F$91,2,FALSE)</f>
        <v>58</v>
      </c>
      <c r="I139">
        <f>VLOOKUP(F139,Codes!$I$4:$J$91,2,FALSE)</f>
        <v>3.8</v>
      </c>
      <c r="L139" t="s">
        <v>17</v>
      </c>
      <c r="M139">
        <v>732</v>
      </c>
      <c r="N139">
        <v>1024294.9106733118</v>
      </c>
      <c r="O139">
        <f t="shared" si="13"/>
        <v>1399.3099872586226</v>
      </c>
      <c r="P139">
        <v>0</v>
      </c>
      <c r="Q139">
        <v>1</v>
      </c>
      <c r="R139">
        <f t="shared" si="14"/>
        <v>1</v>
      </c>
      <c r="S139">
        <v>1</v>
      </c>
      <c r="T139">
        <v>1</v>
      </c>
      <c r="U139">
        <f t="shared" si="15"/>
        <v>2</v>
      </c>
      <c r="V139" t="s">
        <v>4</v>
      </c>
      <c r="W139" t="str">
        <f>VLOOKUP(V139,Codes!$M$4:$N$6,2,FALSE)</f>
        <v>Full</v>
      </c>
      <c r="X139" t="s">
        <v>80</v>
      </c>
      <c r="Y139" t="str">
        <f>VLOOKUP(X139,Codes!$Q$4:$R$29,2,FALSE)</f>
        <v>Full</v>
      </c>
      <c r="Z139" t="str">
        <f t="shared" si="16"/>
        <v>Bottom trawl</v>
      </c>
      <c r="AA139" t="str">
        <f>VLOOKUP(A139,Codes!$AA$4:$AB$230,2,FALSE)</f>
        <v>Bottom trawl</v>
      </c>
      <c r="AB139" t="str">
        <f>VLOOKUP(A139,Codes!$U$4:$V$230,2,FALSE)</f>
        <v>None</v>
      </c>
    </row>
    <row r="140" spans="1:28" ht="18" customHeight="1" x14ac:dyDescent="0.2">
      <c r="A140" t="s">
        <v>277</v>
      </c>
      <c r="B140" t="str">
        <f>VLOOKUP(A140,Codes!$AJ$4:$AK$230,2,FALSE)</f>
        <v>N/A</v>
      </c>
      <c r="C140" t="str">
        <f>VLOOKUP(A140,Codes!$AF$4:$AG$230,2,FALSE)</f>
        <v>RSROCKBCWN</v>
      </c>
      <c r="D140" t="s">
        <v>12</v>
      </c>
      <c r="E140" t="s">
        <v>275</v>
      </c>
      <c r="F140" t="s">
        <v>276</v>
      </c>
      <c r="G140" t="str">
        <f>VLOOKUP(F140,Codes!$A$4:$B$91,2,FALSE)</f>
        <v>Scorpaeniformes</v>
      </c>
      <c r="H140">
        <f>VLOOKUP(F140,Codes!$E$4:$F$91,2,FALSE)</f>
        <v>58</v>
      </c>
      <c r="I140">
        <f>VLOOKUP(F140,Codes!$I$4:$J$91,2,FALSE)</f>
        <v>3.8</v>
      </c>
      <c r="L140" t="s">
        <v>17</v>
      </c>
      <c r="M140">
        <v>109</v>
      </c>
      <c r="N140">
        <v>152524.78861118987</v>
      </c>
      <c r="O140">
        <f t="shared" si="13"/>
        <v>1399.3099872586226</v>
      </c>
      <c r="P140">
        <v>0</v>
      </c>
      <c r="Q140">
        <v>1</v>
      </c>
      <c r="R140">
        <f t="shared" si="14"/>
        <v>1</v>
      </c>
      <c r="S140">
        <v>1</v>
      </c>
      <c r="T140">
        <v>1</v>
      </c>
      <c r="U140">
        <f t="shared" si="15"/>
        <v>2</v>
      </c>
      <c r="V140" t="s">
        <v>4</v>
      </c>
      <c r="W140" t="str">
        <f>VLOOKUP(V140,Codes!$M$4:$N$6,2,FALSE)</f>
        <v>Full</v>
      </c>
      <c r="X140" t="s">
        <v>80</v>
      </c>
      <c r="Y140" t="str">
        <f>VLOOKUP(X140,Codes!$Q$4:$R$29,2,FALSE)</f>
        <v>Full</v>
      </c>
      <c r="Z140" t="str">
        <f t="shared" si="16"/>
        <v>Bottom trawl</v>
      </c>
      <c r="AA140" t="str">
        <f>VLOOKUP(A140,Codes!$AA$4:$AB$230,2,FALSE)</f>
        <v>Bottom trawl</v>
      </c>
      <c r="AB140" t="str">
        <f>VLOOKUP(A140,Codes!$U$4:$V$230,2,FALSE)</f>
        <v>None</v>
      </c>
    </row>
    <row r="141" spans="1:28" ht="18" customHeight="1" x14ac:dyDescent="0.2">
      <c r="A141" t="s">
        <v>278</v>
      </c>
      <c r="B141" t="str">
        <f>VLOOKUP(A141,Codes!$AJ$4:$AK$230,2,FALSE)</f>
        <v>Red Sea Urchin</v>
      </c>
      <c r="C141" t="str">
        <f>VLOOKUP(A141,Codes!$AF$4:$AG$230,2,FALSE)</f>
        <v>N/A</v>
      </c>
      <c r="D141" t="s">
        <v>12</v>
      </c>
      <c r="E141" t="s">
        <v>131</v>
      </c>
      <c r="F141" t="s">
        <v>279</v>
      </c>
      <c r="G141" t="str">
        <f>VLOOKUP(F141,Codes!$A$4:$B$91,2,FALSE)</f>
        <v>Echinodermata</v>
      </c>
      <c r="H141">
        <f>VLOOKUP(F141,Codes!$E$4:$F$91,2,FALSE)</f>
        <v>10</v>
      </c>
      <c r="I141">
        <f>VLOOKUP(F141,Codes!$I$4:$J$91,2,FALSE)</f>
        <v>2</v>
      </c>
      <c r="L141" t="s">
        <v>17</v>
      </c>
      <c r="M141">
        <v>3256</v>
      </c>
      <c r="N141">
        <v>8258315.7048218213</v>
      </c>
      <c r="O141">
        <f t="shared" si="13"/>
        <v>2536.3377471811491</v>
      </c>
      <c r="P141">
        <v>0</v>
      </c>
      <c r="Q141">
        <v>0</v>
      </c>
      <c r="R141">
        <f t="shared" si="14"/>
        <v>0</v>
      </c>
      <c r="S141">
        <v>1</v>
      </c>
      <c r="T141">
        <v>1</v>
      </c>
      <c r="U141">
        <f t="shared" si="15"/>
        <v>2</v>
      </c>
      <c r="V141" t="s">
        <v>5</v>
      </c>
      <c r="W141" t="str">
        <f>VLOOKUP(V141,Codes!$M$4:$N$6,2,FALSE)</f>
        <v>Partial</v>
      </c>
      <c r="X141" t="s">
        <v>6</v>
      </c>
      <c r="Y141" t="str">
        <f>VLOOKUP(X141,Codes!$Q$4:$R$29,2,FALSE)</f>
        <v>Uncertain</v>
      </c>
      <c r="Z141" t="str">
        <f t="shared" si="16"/>
        <v>Hand</v>
      </c>
      <c r="AA141" t="str">
        <f>VLOOKUP(A141,Codes!$AA$4:$AB$230,2,FALSE)</f>
        <v>Hand</v>
      </c>
      <c r="AB141" t="str">
        <f>VLOOKUP(A141,Codes!$U$4:$V$230,2,FALSE)</f>
        <v>None</v>
      </c>
    </row>
    <row r="142" spans="1:28" ht="18" customHeight="1" x14ac:dyDescent="0.2">
      <c r="A142" t="s">
        <v>280</v>
      </c>
      <c r="B142" t="str">
        <f>VLOOKUP(A142,Codes!$AJ$4:$AK$230,2,FALSE)</f>
        <v>N/A</v>
      </c>
      <c r="C142" t="str">
        <f>VLOOKUP(A142,Codes!$AF$4:$AG$230,2,FALSE)</f>
        <v>N/A</v>
      </c>
      <c r="D142" t="s">
        <v>6</v>
      </c>
      <c r="E142" t="s">
        <v>281</v>
      </c>
      <c r="F142" t="s">
        <v>282</v>
      </c>
      <c r="G142" t="str">
        <f>VLOOKUP(F142,Codes!$A$4:$B$91,2,FALSE)</f>
        <v>Crustacea</v>
      </c>
      <c r="H142">
        <f>VLOOKUP(F142,Codes!$E$4:$F$91,2,FALSE)</f>
        <v>10</v>
      </c>
      <c r="I142">
        <f>VLOOKUP(F142,Codes!$I$4:$J$91,2,FALSE)</f>
        <v>3.64</v>
      </c>
      <c r="L142" t="s">
        <v>454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14"/>
        <v>0</v>
      </c>
      <c r="S142">
        <v>0</v>
      </c>
      <c r="T142">
        <v>0</v>
      </c>
      <c r="U142">
        <f t="shared" si="15"/>
        <v>0</v>
      </c>
      <c r="V142" t="s">
        <v>5</v>
      </c>
      <c r="W142" t="str">
        <f>VLOOKUP(V142,Codes!$M$4:$N$6,2,FALSE)</f>
        <v>Partial</v>
      </c>
      <c r="X142" t="s">
        <v>6</v>
      </c>
      <c r="Y142" t="str">
        <f>VLOOKUP(X142,Codes!$Q$4:$R$29,2,FALSE)</f>
        <v>Uncertain</v>
      </c>
      <c r="Z142" t="str">
        <f t="shared" si="16"/>
        <v>No catch</v>
      </c>
      <c r="AA142" t="str">
        <f>VLOOKUP(A142,Codes!$AA$4:$AB$230,2,FALSE)</f>
        <v>Trap</v>
      </c>
      <c r="AB142" t="str">
        <f>VLOOKUP(A142,Codes!$U$4:$V$230,2,FALSE)</f>
        <v>None</v>
      </c>
    </row>
    <row r="143" spans="1:28" ht="18" customHeight="1" x14ac:dyDescent="0.2">
      <c r="A143" t="s">
        <v>283</v>
      </c>
      <c r="B143" t="str">
        <f>VLOOKUP(A143,Codes!$AJ$4:$AK$230,2,FALSE)</f>
        <v>Rock Crab - LFA 23, 24, 25, 26A</v>
      </c>
      <c r="C143" t="str">
        <f>VLOOKUP(A143,Codes!$AF$4:$AG$230,2,FALSE)</f>
        <v>ROCKCRABLFA23-26</v>
      </c>
      <c r="D143" t="s">
        <v>6</v>
      </c>
      <c r="E143" t="s">
        <v>284</v>
      </c>
      <c r="F143" t="s">
        <v>285</v>
      </c>
      <c r="G143" t="str">
        <f>VLOOKUP(F143,Codes!$A$4:$B$91,2,FALSE)</f>
        <v>Crustacea</v>
      </c>
      <c r="H143">
        <f>VLOOKUP(F143,Codes!$E$4:$F$91,2,FALSE)</f>
        <v>10</v>
      </c>
      <c r="I143">
        <f>VLOOKUP(F143,Codes!$I$4:$J$91,2,FALSE)</f>
        <v>3.29</v>
      </c>
      <c r="L143" t="s">
        <v>25</v>
      </c>
      <c r="M143">
        <v>3007</v>
      </c>
      <c r="N143">
        <v>4599136.474519847</v>
      </c>
      <c r="O143">
        <f t="shared" ref="O143:O169" si="17">N143/M143</f>
        <v>1529.4767125107571</v>
      </c>
      <c r="P143">
        <v>0</v>
      </c>
      <c r="Q143">
        <v>0</v>
      </c>
      <c r="R143">
        <f t="shared" si="14"/>
        <v>0</v>
      </c>
      <c r="S143">
        <v>0</v>
      </c>
      <c r="T143">
        <v>0</v>
      </c>
      <c r="U143">
        <f t="shared" si="15"/>
        <v>0</v>
      </c>
      <c r="V143" t="s">
        <v>4</v>
      </c>
      <c r="W143" t="str">
        <f>VLOOKUP(V143,Codes!$M$4:$N$6,2,FALSE)</f>
        <v>Full</v>
      </c>
      <c r="X143" t="s">
        <v>6</v>
      </c>
      <c r="Y143" t="str">
        <f>VLOOKUP(X143,Codes!$Q$4:$R$29,2,FALSE)</f>
        <v>Uncertain</v>
      </c>
      <c r="Z143" t="str">
        <f t="shared" si="16"/>
        <v>Trap</v>
      </c>
      <c r="AA143" t="str">
        <f>VLOOKUP(A143,Codes!$AA$4:$AB$230,2,FALSE)</f>
        <v>Trap</v>
      </c>
      <c r="AB143" t="str">
        <f>VLOOKUP(A143,Codes!$U$4:$V$230,2,FALSE)</f>
        <v>None</v>
      </c>
    </row>
    <row r="144" spans="1:28" ht="18" customHeight="1" x14ac:dyDescent="0.2">
      <c r="A144" t="s">
        <v>286</v>
      </c>
      <c r="B144" t="str">
        <f>VLOOKUP(A144,Codes!$AJ$4:$AK$230,2,FALSE)</f>
        <v>N/A</v>
      </c>
      <c r="C144" t="str">
        <f>VLOOKUP(A144,Codes!$AF$4:$AG$230,2,FALSE)</f>
        <v>ROCKCRABQCW</v>
      </c>
      <c r="D144" t="s">
        <v>6</v>
      </c>
      <c r="E144" t="s">
        <v>284</v>
      </c>
      <c r="F144" t="s">
        <v>285</v>
      </c>
      <c r="G144" t="str">
        <f>VLOOKUP(F144,Codes!$A$4:$B$91,2,FALSE)</f>
        <v>Crustacea</v>
      </c>
      <c r="H144">
        <f>VLOOKUP(F144,Codes!$E$4:$F$91,2,FALSE)</f>
        <v>10</v>
      </c>
      <c r="I144">
        <f>VLOOKUP(F144,Codes!$I$4:$J$91,2,FALSE)</f>
        <v>3.29</v>
      </c>
      <c r="L144" t="s">
        <v>56</v>
      </c>
      <c r="M144">
        <v>923</v>
      </c>
      <c r="N144">
        <v>1411707.005647429</v>
      </c>
      <c r="O144">
        <f t="shared" si="17"/>
        <v>1529.4767125107574</v>
      </c>
      <c r="P144">
        <v>0</v>
      </c>
      <c r="Q144">
        <v>0</v>
      </c>
      <c r="R144">
        <f t="shared" si="14"/>
        <v>0</v>
      </c>
      <c r="S144">
        <v>0</v>
      </c>
      <c r="T144">
        <v>0</v>
      </c>
      <c r="U144">
        <f t="shared" si="15"/>
        <v>0</v>
      </c>
      <c r="V144" t="s">
        <v>5</v>
      </c>
      <c r="W144" t="str">
        <f>VLOOKUP(V144,Codes!$M$4:$N$6,2,FALSE)</f>
        <v>Partial</v>
      </c>
      <c r="X144" t="s">
        <v>6</v>
      </c>
      <c r="Y144" t="str">
        <f>VLOOKUP(X144,Codes!$Q$4:$R$29,2,FALSE)</f>
        <v>Uncertain</v>
      </c>
      <c r="Z144" t="str">
        <f t="shared" si="16"/>
        <v>Trap</v>
      </c>
      <c r="AA144" t="str">
        <f>VLOOKUP(A144,Codes!$AA$4:$AB$230,2,FALSE)</f>
        <v>Trap</v>
      </c>
      <c r="AB144" t="str">
        <f>VLOOKUP(A144,Codes!$U$4:$V$230,2,FALSE)</f>
        <v>None</v>
      </c>
    </row>
    <row r="145" spans="1:28" ht="18" customHeight="1" x14ac:dyDescent="0.2">
      <c r="A145" t="s">
        <v>287</v>
      </c>
      <c r="B145" t="str">
        <f>VLOOKUP(A145,Codes!$AJ$4:$AK$230,2,FALSE)</f>
        <v>Rougheye Rockfish</v>
      </c>
      <c r="C145" t="str">
        <f>VLOOKUP(A145,Codes!$AF$4:$AG$230,2,FALSE)</f>
        <v>N/A</v>
      </c>
      <c r="D145" t="s">
        <v>6</v>
      </c>
      <c r="E145" t="s">
        <v>288</v>
      </c>
      <c r="F145" t="s">
        <v>289</v>
      </c>
      <c r="G145" t="str">
        <f>VLOOKUP(F145,Codes!$A$4:$B$91,2,FALSE)</f>
        <v>Scorpaeniformes</v>
      </c>
      <c r="H145">
        <f>VLOOKUP(F145,Codes!$E$4:$F$91,2,FALSE)</f>
        <v>74</v>
      </c>
      <c r="I145">
        <f>VLOOKUP(F145,Codes!$I$4:$J$91,2,FALSE)</f>
        <v>3.5</v>
      </c>
      <c r="L145" t="s">
        <v>17</v>
      </c>
      <c r="M145">
        <v>291</v>
      </c>
      <c r="N145">
        <v>407199.20629225922</v>
      </c>
      <c r="O145">
        <f t="shared" si="17"/>
        <v>1399.3099872586226</v>
      </c>
      <c r="P145">
        <v>0</v>
      </c>
      <c r="Q145">
        <v>0</v>
      </c>
      <c r="R145">
        <f t="shared" si="14"/>
        <v>0</v>
      </c>
      <c r="S145">
        <v>0</v>
      </c>
      <c r="T145">
        <v>0</v>
      </c>
      <c r="U145">
        <f t="shared" si="15"/>
        <v>0</v>
      </c>
      <c r="V145" t="s">
        <v>4</v>
      </c>
      <c r="W145" t="str">
        <f>VLOOKUP(V145,Codes!$M$4:$N$6,2,FALSE)</f>
        <v>Full</v>
      </c>
      <c r="X145" t="s">
        <v>80</v>
      </c>
      <c r="Y145" t="str">
        <f>VLOOKUP(X145,Codes!$Q$4:$R$29,2,FALSE)</f>
        <v>Full</v>
      </c>
      <c r="Z145" t="str">
        <f t="shared" si="16"/>
        <v>Bottom trawl</v>
      </c>
      <c r="AA145" t="str">
        <f>VLOOKUP(A145,Codes!$AA$4:$AB$230,2,FALSE)</f>
        <v>Bottom trawl</v>
      </c>
      <c r="AB145" t="str">
        <f>VLOOKUP(A145,Codes!$U$4:$V$230,2,FALSE)</f>
        <v>None</v>
      </c>
    </row>
    <row r="146" spans="1:28" ht="18" customHeight="1" x14ac:dyDescent="0.2">
      <c r="A146" t="s">
        <v>290</v>
      </c>
      <c r="B146" t="str">
        <f>VLOOKUP(A146,Codes!$AJ$4:$AK$230,2,FALSE)</f>
        <v>N/A</v>
      </c>
      <c r="C146" t="str">
        <f>VLOOKUP(A146,Codes!$AF$4:$AG$230,2,FALSE)</f>
        <v>RSOLEHSTR</v>
      </c>
      <c r="D146" t="s">
        <v>12</v>
      </c>
      <c r="E146" t="s">
        <v>291</v>
      </c>
      <c r="F146" t="s">
        <v>292</v>
      </c>
      <c r="G146" t="str">
        <f>VLOOKUP(F146,Codes!$A$4:$B$91,2,FALSE)</f>
        <v>Pleuronectidae</v>
      </c>
      <c r="H146">
        <f>VLOOKUP(F146,Codes!$E$4:$F$91,2,FALSE)</f>
        <v>57</v>
      </c>
      <c r="I146">
        <f>VLOOKUP(F146,Codes!$I$4:$J$91,2,FALSE)</f>
        <v>3.2</v>
      </c>
      <c r="L146" t="s">
        <v>17</v>
      </c>
      <c r="M146">
        <v>500.2</v>
      </c>
      <c r="N146">
        <v>762315.56549676682</v>
      </c>
      <c r="O146">
        <f t="shared" si="17"/>
        <v>1524.0215223845798</v>
      </c>
      <c r="P146">
        <v>0</v>
      </c>
      <c r="Q146">
        <v>1</v>
      </c>
      <c r="R146">
        <f t="shared" si="14"/>
        <v>1</v>
      </c>
      <c r="S146">
        <v>1</v>
      </c>
      <c r="T146">
        <v>1</v>
      </c>
      <c r="U146">
        <f t="shared" si="15"/>
        <v>2</v>
      </c>
      <c r="V146" t="s">
        <v>4</v>
      </c>
      <c r="W146" t="str">
        <f>VLOOKUP(V146,Codes!$M$4:$N$6,2,FALSE)</f>
        <v>Full</v>
      </c>
      <c r="X146" t="s">
        <v>4</v>
      </c>
      <c r="Y146" t="str">
        <f>VLOOKUP(X146,Codes!$Q$4:$R$29,2,FALSE)</f>
        <v>Full</v>
      </c>
      <c r="Z146" t="str">
        <f t="shared" si="16"/>
        <v>Bottom trawl</v>
      </c>
      <c r="AA146" t="str">
        <f>VLOOKUP(A146,Codes!$AA$4:$AB$230,2,FALSE)</f>
        <v>Bottom trawl</v>
      </c>
      <c r="AB146" t="str">
        <f>VLOOKUP(A146,Codes!$U$4:$V$230,2,FALSE)</f>
        <v>None</v>
      </c>
    </row>
    <row r="147" spans="1:28" ht="18" customHeight="1" x14ac:dyDescent="0.2">
      <c r="A147" t="s">
        <v>293</v>
      </c>
      <c r="B147" t="str">
        <f>VLOOKUP(A147,Codes!$AJ$4:$AK$230,2,FALSE)</f>
        <v>N/A</v>
      </c>
      <c r="C147" t="str">
        <f>VLOOKUP(A147,Codes!$AF$4:$AG$230,2,FALSE)</f>
        <v>RSOLE5AB</v>
      </c>
      <c r="D147" t="s">
        <v>12</v>
      </c>
      <c r="E147" t="s">
        <v>291</v>
      </c>
      <c r="F147" t="s">
        <v>292</v>
      </c>
      <c r="G147" t="str">
        <f>VLOOKUP(F147,Codes!$A$4:$B$91,2,FALSE)</f>
        <v>Pleuronectidae</v>
      </c>
      <c r="H147">
        <f>VLOOKUP(F147,Codes!$E$4:$F$91,2,FALSE)</f>
        <v>57</v>
      </c>
      <c r="I147">
        <f>VLOOKUP(F147,Codes!$I$4:$J$91,2,FALSE)</f>
        <v>3.2</v>
      </c>
      <c r="L147" t="s">
        <v>17</v>
      </c>
      <c r="M147">
        <v>337.4</v>
      </c>
      <c r="N147">
        <v>514204.86165255721</v>
      </c>
      <c r="O147">
        <f t="shared" si="17"/>
        <v>1524.0215223845798</v>
      </c>
      <c r="P147">
        <v>0</v>
      </c>
      <c r="Q147">
        <v>1</v>
      </c>
      <c r="R147">
        <f t="shared" si="14"/>
        <v>1</v>
      </c>
      <c r="S147">
        <v>1</v>
      </c>
      <c r="T147">
        <v>1</v>
      </c>
      <c r="U147">
        <f t="shared" si="15"/>
        <v>2</v>
      </c>
      <c r="V147" t="s">
        <v>4</v>
      </c>
      <c r="W147" t="str">
        <f>VLOOKUP(V147,Codes!$M$4:$N$6,2,FALSE)</f>
        <v>Full</v>
      </c>
      <c r="X147" t="s">
        <v>4</v>
      </c>
      <c r="Y147" t="str">
        <f>VLOOKUP(X147,Codes!$Q$4:$R$29,2,FALSE)</f>
        <v>Full</v>
      </c>
      <c r="Z147" t="str">
        <f t="shared" si="16"/>
        <v>Bottom trawl</v>
      </c>
      <c r="AA147" t="str">
        <f>VLOOKUP(A147,Codes!$AA$4:$AB$230,2,FALSE)</f>
        <v>Bottom trawl</v>
      </c>
      <c r="AB147" t="str">
        <f>VLOOKUP(A147,Codes!$U$4:$V$230,2,FALSE)</f>
        <v>None</v>
      </c>
    </row>
    <row r="148" spans="1:28" ht="18" customHeight="1" x14ac:dyDescent="0.2">
      <c r="A148" t="s">
        <v>294</v>
      </c>
      <c r="B148" t="str">
        <f>VLOOKUP(A148,Codes!$AJ$4:$AK$230,2,FALSE)</f>
        <v>Sablefish</v>
      </c>
      <c r="C148" t="str">
        <f>VLOOKUP(A148,Codes!$AF$4:$AG$230,2,FALSE)</f>
        <v>SABLEFPCAN</v>
      </c>
      <c r="D148" t="s">
        <v>8</v>
      </c>
      <c r="E148" t="s">
        <v>295</v>
      </c>
      <c r="F148" t="s">
        <v>296</v>
      </c>
      <c r="G148" t="s">
        <v>869</v>
      </c>
      <c r="H148">
        <f>VLOOKUP(F148,Codes!$E$4:$F$91,2,FALSE)</f>
        <v>56</v>
      </c>
      <c r="I148">
        <f>VLOOKUP(F148,Codes!$I$4:$J$91,2,FALSE)</f>
        <v>3.8</v>
      </c>
      <c r="L148" t="s">
        <v>17</v>
      </c>
      <c r="M148">
        <v>1850</v>
      </c>
      <c r="N148">
        <v>22735466.602335621</v>
      </c>
      <c r="O148">
        <f t="shared" si="17"/>
        <v>12289.441406667904</v>
      </c>
      <c r="P148">
        <v>0</v>
      </c>
      <c r="Q148">
        <v>1</v>
      </c>
      <c r="R148">
        <f t="shared" si="14"/>
        <v>1</v>
      </c>
      <c r="S148">
        <v>1</v>
      </c>
      <c r="T148">
        <v>1</v>
      </c>
      <c r="U148">
        <f t="shared" si="15"/>
        <v>2</v>
      </c>
      <c r="V148" t="s">
        <v>4</v>
      </c>
      <c r="W148" t="str">
        <f>VLOOKUP(V148,Codes!$M$4:$N$6,2,FALSE)</f>
        <v>Full</v>
      </c>
      <c r="X148" t="s">
        <v>80</v>
      </c>
      <c r="Y148" t="str">
        <f>VLOOKUP(X148,Codes!$Q$4:$R$29,2,FALSE)</f>
        <v>Full</v>
      </c>
      <c r="Z148" t="str">
        <f t="shared" si="16"/>
        <v>Bottom longline</v>
      </c>
      <c r="AA148" t="str">
        <f>VLOOKUP(A148,Codes!$AA$4:$AB$230,2,FALSE)</f>
        <v>Bottom longline</v>
      </c>
      <c r="AB148" t="str">
        <f>VLOOKUP(A148,Codes!$U$4:$V$230,2,FALSE)</f>
        <v>Withdrawn</v>
      </c>
    </row>
    <row r="149" spans="1:28" ht="18" customHeight="1" x14ac:dyDescent="0.2">
      <c r="A149" t="s">
        <v>297</v>
      </c>
      <c r="B149" t="str">
        <f>VLOOKUP(A149,Codes!$AJ$4:$AK$230,2,FALSE)</f>
        <v>N/A</v>
      </c>
      <c r="C149" t="str">
        <f>VLOOKUP(A149,Codes!$AF$4:$AG$230,2,FALSE)</f>
        <v>SCALLSFA16-19</v>
      </c>
      <c r="D149" t="s">
        <v>6</v>
      </c>
      <c r="E149" t="s">
        <v>298</v>
      </c>
      <c r="F149" t="s">
        <v>299</v>
      </c>
      <c r="G149" t="str">
        <f>VLOOKUP(F149,Codes!$A$4:$B$91,2,FALSE)</f>
        <v>Molluscs</v>
      </c>
      <c r="H149">
        <f>VLOOKUP(F149,Codes!$E$4:$F$91,2,FALSE)</f>
        <v>45</v>
      </c>
      <c r="I149">
        <f>VLOOKUP(F149,Codes!$I$4:$J$91,2,FALSE)</f>
        <v>2</v>
      </c>
      <c r="L149" t="s">
        <v>56</v>
      </c>
      <c r="M149">
        <v>2</v>
      </c>
      <c r="N149">
        <v>6122.6986301235884</v>
      </c>
      <c r="O149">
        <f t="shared" si="17"/>
        <v>3061.3493150617942</v>
      </c>
      <c r="P149">
        <v>0</v>
      </c>
      <c r="Q149">
        <v>0</v>
      </c>
      <c r="R149">
        <f t="shared" si="14"/>
        <v>0</v>
      </c>
      <c r="S149">
        <v>0</v>
      </c>
      <c r="T149">
        <v>0</v>
      </c>
      <c r="U149">
        <f t="shared" si="15"/>
        <v>0</v>
      </c>
      <c r="V149" t="s">
        <v>5</v>
      </c>
      <c r="W149" t="str">
        <f>VLOOKUP(V149,Codes!$M$4:$N$6,2,FALSE)</f>
        <v>Partial</v>
      </c>
      <c r="X149" t="s">
        <v>5</v>
      </c>
      <c r="Y149" t="str">
        <f>VLOOKUP(X149,Codes!$Q$4:$R$29,2,FALSE)</f>
        <v>Partial</v>
      </c>
      <c r="Z149" t="str">
        <f t="shared" si="16"/>
        <v>Dredge</v>
      </c>
      <c r="AA149" t="str">
        <f>VLOOKUP(A149,Codes!$AA$4:$AB$230,2,FALSE)</f>
        <v>Dredge</v>
      </c>
      <c r="AB149" t="str">
        <f>VLOOKUP(A149,Codes!$U$4:$V$230,2,FALSE)</f>
        <v>None</v>
      </c>
    </row>
    <row r="150" spans="1:28" ht="18" customHeight="1" x14ac:dyDescent="0.2">
      <c r="A150" t="s">
        <v>300</v>
      </c>
      <c r="B150" t="str">
        <f>VLOOKUP(A150,Codes!$AJ$4:$AK$230,2,FALSE)</f>
        <v>Sea Scallop - Area 20</v>
      </c>
      <c r="C150" t="str">
        <f>VLOOKUP(A150,Codes!$AF$4:$AG$230,2,FALSE)</f>
        <v>SCALLSFA16-20</v>
      </c>
      <c r="D150" t="s">
        <v>12</v>
      </c>
      <c r="E150" t="s">
        <v>298</v>
      </c>
      <c r="F150" t="s">
        <v>299</v>
      </c>
      <c r="G150" t="str">
        <f>VLOOKUP(F150,Codes!$A$4:$B$91,2,FALSE)</f>
        <v>Molluscs</v>
      </c>
      <c r="H150">
        <f>VLOOKUP(F150,Codes!$E$4:$F$91,2,FALSE)</f>
        <v>45</v>
      </c>
      <c r="I150">
        <f>VLOOKUP(F150,Codes!$I$4:$J$91,2,FALSE)</f>
        <v>2</v>
      </c>
      <c r="L150" t="s">
        <v>56</v>
      </c>
      <c r="M150">
        <v>53.1</v>
      </c>
      <c r="N150">
        <v>162557.64862978127</v>
      </c>
      <c r="O150">
        <f t="shared" si="17"/>
        <v>3061.3493150617942</v>
      </c>
      <c r="P150">
        <v>0</v>
      </c>
      <c r="Q150">
        <v>0</v>
      </c>
      <c r="R150">
        <f t="shared" si="14"/>
        <v>0</v>
      </c>
      <c r="S150">
        <v>1</v>
      </c>
      <c r="T150">
        <v>1</v>
      </c>
      <c r="U150">
        <f t="shared" si="15"/>
        <v>2</v>
      </c>
      <c r="V150" t="s">
        <v>4</v>
      </c>
      <c r="W150" t="str">
        <f>VLOOKUP(V150,Codes!$M$4:$N$6,2,FALSE)</f>
        <v>Full</v>
      </c>
      <c r="X150" t="s">
        <v>6</v>
      </c>
      <c r="Y150" t="str">
        <f>VLOOKUP(X150,Codes!$Q$4:$R$29,2,FALSE)</f>
        <v>Uncertain</v>
      </c>
      <c r="Z150" t="str">
        <f t="shared" si="16"/>
        <v>Dredge</v>
      </c>
      <c r="AA150" t="str">
        <f>VLOOKUP(A150,Codes!$AA$4:$AB$230,2,FALSE)</f>
        <v>Dredge</v>
      </c>
      <c r="AB150" t="str">
        <f>VLOOKUP(A150,Codes!$U$4:$V$230,2,FALSE)</f>
        <v>None</v>
      </c>
    </row>
    <row r="151" spans="1:28" ht="18" customHeight="1" x14ac:dyDescent="0.2">
      <c r="A151" t="s">
        <v>301</v>
      </c>
      <c r="B151" t="str">
        <f>VLOOKUP(A151,Codes!$AJ$4:$AK$230,2,FALSE)</f>
        <v>Icelandic Scallop - 16EF</v>
      </c>
      <c r="C151" t="str">
        <f>VLOOKUP(A151,Codes!$AF$4:$AG$230,2,FALSE)</f>
        <v>SCALLSFA16-20</v>
      </c>
      <c r="D151" t="s">
        <v>6</v>
      </c>
      <c r="E151" t="s">
        <v>298</v>
      </c>
      <c r="F151" t="s">
        <v>299</v>
      </c>
      <c r="G151" t="str">
        <f>VLOOKUP(F151,Codes!$A$4:$B$91,2,FALSE)</f>
        <v>Molluscs</v>
      </c>
      <c r="H151">
        <f>VLOOKUP(F151,Codes!$E$4:$F$91,2,FALSE)</f>
        <v>45</v>
      </c>
      <c r="I151">
        <f>VLOOKUP(F151,Codes!$I$4:$J$91,2,FALSE)</f>
        <v>2</v>
      </c>
      <c r="L151" t="s">
        <v>56</v>
      </c>
      <c r="M151">
        <v>15</v>
      </c>
      <c r="N151">
        <v>45920.239725926913</v>
      </c>
      <c r="O151">
        <f t="shared" si="17"/>
        <v>3061.3493150617942</v>
      </c>
      <c r="P151">
        <v>0</v>
      </c>
      <c r="Q151">
        <v>0</v>
      </c>
      <c r="R151">
        <f t="shared" si="14"/>
        <v>0</v>
      </c>
      <c r="S151">
        <v>0</v>
      </c>
      <c r="T151">
        <v>0</v>
      </c>
      <c r="U151">
        <f t="shared" si="15"/>
        <v>0</v>
      </c>
      <c r="V151" t="s">
        <v>5</v>
      </c>
      <c r="W151" t="str">
        <f>VLOOKUP(V151,Codes!$M$4:$N$6,2,FALSE)</f>
        <v>Partial</v>
      </c>
      <c r="X151" t="s">
        <v>302</v>
      </c>
      <c r="Y151" t="str">
        <f>VLOOKUP(X151,Codes!$Q$4:$R$29,2,FALSE)</f>
        <v>Partial</v>
      </c>
      <c r="Z151" t="str">
        <f t="shared" si="16"/>
        <v>Dredge</v>
      </c>
      <c r="AA151" t="str">
        <f>VLOOKUP(A151,Codes!$AA$4:$AB$230,2,FALSE)</f>
        <v>Dredge</v>
      </c>
      <c r="AB151" t="str">
        <f>VLOOKUP(A151,Codes!$U$4:$V$230,2,FALSE)</f>
        <v>None</v>
      </c>
    </row>
    <row r="152" spans="1:28" ht="18" customHeight="1" x14ac:dyDescent="0.2">
      <c r="A152" t="s">
        <v>303</v>
      </c>
      <c r="B152" t="str">
        <f>VLOOKUP(A152,Codes!$AJ$4:$AK$230,2,FALSE)</f>
        <v>Giant Red Sea Cucumber</v>
      </c>
      <c r="C152" t="str">
        <f>VLOOKUP(A152,Codes!$AF$4:$AG$230,2,FALSE)</f>
        <v>N/A</v>
      </c>
      <c r="D152" t="s">
        <v>12</v>
      </c>
      <c r="E152" t="s">
        <v>304</v>
      </c>
      <c r="F152" t="s">
        <v>305</v>
      </c>
      <c r="G152" t="str">
        <f>VLOOKUP(F152,Codes!$A$4:$B$91,2,FALSE)</f>
        <v>Echinodermata</v>
      </c>
      <c r="H152">
        <f>VLOOKUP(F152,Codes!$E$4:$F$91,2,FALSE)</f>
        <v>25</v>
      </c>
      <c r="I152">
        <f>VLOOKUP(F152,Codes!$I$4:$J$91,2,FALSE)</f>
        <v>2</v>
      </c>
      <c r="L152" t="s">
        <v>17</v>
      </c>
      <c r="M152">
        <v>550</v>
      </c>
      <c r="N152">
        <v>2904000.0000000005</v>
      </c>
      <c r="O152">
        <f t="shared" si="17"/>
        <v>5280.0000000000009</v>
      </c>
      <c r="P152">
        <v>0</v>
      </c>
      <c r="Q152">
        <v>0</v>
      </c>
      <c r="R152">
        <f t="shared" si="14"/>
        <v>0</v>
      </c>
      <c r="S152">
        <v>1</v>
      </c>
      <c r="T152">
        <v>0</v>
      </c>
      <c r="U152">
        <f t="shared" si="15"/>
        <v>1</v>
      </c>
      <c r="V152" t="s">
        <v>4</v>
      </c>
      <c r="W152" t="str">
        <f>VLOOKUP(V152,Codes!$M$4:$N$6,2,FALSE)</f>
        <v>Full</v>
      </c>
      <c r="X152" t="s">
        <v>6</v>
      </c>
      <c r="Y152" t="str">
        <f>VLOOKUP(X152,Codes!$Q$4:$R$29,2,FALSE)</f>
        <v>Uncertain</v>
      </c>
      <c r="Z152" t="str">
        <f t="shared" si="16"/>
        <v>Hand</v>
      </c>
      <c r="AA152" t="str">
        <f>VLOOKUP(A152,Codes!$AA$4:$AB$230,2,FALSE)</f>
        <v>Hand</v>
      </c>
      <c r="AB152" t="str">
        <f>VLOOKUP(A152,Codes!$U$4:$V$230,2,FALSE)</f>
        <v>None</v>
      </c>
    </row>
    <row r="153" spans="1:28" ht="18" customHeight="1" x14ac:dyDescent="0.2">
      <c r="A153" t="s">
        <v>306</v>
      </c>
      <c r="B153" t="str">
        <f>VLOOKUP(A153,Codes!$AJ$4:$AK$230,2,FALSE)</f>
        <v>N/A</v>
      </c>
      <c r="C153" t="str">
        <f>VLOOKUP(A153,Codes!$AF$4:$AG$230,2,FALSE)</f>
        <v>N/A</v>
      </c>
      <c r="D153" t="s">
        <v>6</v>
      </c>
      <c r="E153" t="s">
        <v>304</v>
      </c>
      <c r="F153" t="s">
        <v>307</v>
      </c>
      <c r="G153" t="str">
        <f>VLOOKUP(F153,Codes!$A$4:$B$91,2,FALSE)</f>
        <v>Echinodermata</v>
      </c>
      <c r="H153">
        <f>VLOOKUP(F153,Codes!$E$4:$F$91,2,FALSE)</f>
        <v>10</v>
      </c>
      <c r="I153">
        <f>VLOOKUP(F153,Codes!$I$4:$J$91,2,FALSE)</f>
        <v>2</v>
      </c>
      <c r="L153" t="s">
        <v>56</v>
      </c>
      <c r="M153">
        <v>1037</v>
      </c>
      <c r="N153">
        <v>1292545.0788104017</v>
      </c>
      <c r="O153">
        <f t="shared" si="17"/>
        <v>1246.4272698268098</v>
      </c>
      <c r="P153">
        <v>0</v>
      </c>
      <c r="Q153">
        <v>0</v>
      </c>
      <c r="R153">
        <f t="shared" si="14"/>
        <v>0</v>
      </c>
      <c r="S153">
        <v>0</v>
      </c>
      <c r="T153">
        <v>0</v>
      </c>
      <c r="U153">
        <f t="shared" si="15"/>
        <v>0</v>
      </c>
      <c r="V153" t="s">
        <v>5</v>
      </c>
      <c r="W153" t="str">
        <f>VLOOKUP(V153,Codes!$M$4:$N$6,2,FALSE)</f>
        <v>Partial</v>
      </c>
      <c r="X153" t="s">
        <v>5</v>
      </c>
      <c r="Y153" t="str">
        <f>VLOOKUP(X153,Codes!$Q$4:$R$29,2,FALSE)</f>
        <v>Partial</v>
      </c>
      <c r="Z153" t="str">
        <f t="shared" si="16"/>
        <v>Dredge</v>
      </c>
      <c r="AA153" t="str">
        <f>VLOOKUP(A153,Codes!$AA$4:$AB$230,2,FALSE)</f>
        <v>Dredge</v>
      </c>
      <c r="AB153" t="str">
        <f>VLOOKUP(A153,Codes!$U$4:$V$230,2,FALSE)</f>
        <v>None</v>
      </c>
    </row>
    <row r="154" spans="1:28" ht="18" customHeight="1" x14ac:dyDescent="0.2">
      <c r="A154" t="s">
        <v>308</v>
      </c>
      <c r="B154" t="str">
        <f>VLOOKUP(A154,Codes!$AJ$4:$AK$230,2,FALSE)</f>
        <v>N/A</v>
      </c>
      <c r="C154" t="str">
        <f>VLOOKUP(A154,Codes!$AF$4:$AG$230,2,FALSE)</f>
        <v>N/A</v>
      </c>
      <c r="D154" t="s">
        <v>6</v>
      </c>
      <c r="E154" t="s">
        <v>304</v>
      </c>
      <c r="F154" t="s">
        <v>307</v>
      </c>
      <c r="G154" t="str">
        <f>VLOOKUP(F154,Codes!$A$4:$B$91,2,FALSE)</f>
        <v>Echinodermata</v>
      </c>
      <c r="H154">
        <f>VLOOKUP(F154,Codes!$E$4:$F$91,2,FALSE)</f>
        <v>10</v>
      </c>
      <c r="I154">
        <f>VLOOKUP(F154,Codes!$I$4:$J$91,2,FALSE)</f>
        <v>2</v>
      </c>
      <c r="L154" t="s">
        <v>11</v>
      </c>
      <c r="M154">
        <v>1074</v>
      </c>
      <c r="N154">
        <v>1338662.8877939938</v>
      </c>
      <c r="O154">
        <f t="shared" si="17"/>
        <v>1246.4272698268098</v>
      </c>
      <c r="P154">
        <v>0</v>
      </c>
      <c r="Q154">
        <v>0</v>
      </c>
      <c r="R154">
        <f t="shared" si="14"/>
        <v>0</v>
      </c>
      <c r="S154">
        <v>0</v>
      </c>
      <c r="T154">
        <v>0</v>
      </c>
      <c r="U154">
        <f t="shared" si="15"/>
        <v>0</v>
      </c>
      <c r="V154" t="s">
        <v>4</v>
      </c>
      <c r="W154" t="str">
        <f>VLOOKUP(V154,Codes!$M$4:$N$6,2,FALSE)</f>
        <v>Full</v>
      </c>
      <c r="X154" t="s">
        <v>5</v>
      </c>
      <c r="Y154" t="str">
        <f>VLOOKUP(X154,Codes!$Q$4:$R$29,2,FALSE)</f>
        <v>Partial</v>
      </c>
      <c r="Z154" t="str">
        <f t="shared" si="16"/>
        <v>Dredge</v>
      </c>
      <c r="AA154" t="str">
        <f>VLOOKUP(A154,Codes!$AA$4:$AB$230,2,FALSE)</f>
        <v>Dredge</v>
      </c>
      <c r="AB154" t="str">
        <f>VLOOKUP(A154,Codes!$U$4:$V$230,2,FALSE)</f>
        <v>None</v>
      </c>
    </row>
    <row r="155" spans="1:28" ht="18" customHeight="1" x14ac:dyDescent="0.2">
      <c r="A155" t="s">
        <v>309</v>
      </c>
      <c r="B155" t="str">
        <f>VLOOKUP(A155,Codes!$AJ$4:$AK$230,2,FALSE)</f>
        <v>N/A</v>
      </c>
      <c r="C155" t="str">
        <f>VLOOKUP(A155,Codes!$AF$4:$AG$230,2,FALSE)</f>
        <v>SCALL3Ps</v>
      </c>
      <c r="D155" t="s">
        <v>6</v>
      </c>
      <c r="E155" t="s">
        <v>310</v>
      </c>
      <c r="F155" t="s">
        <v>311</v>
      </c>
      <c r="G155" t="str">
        <f>VLOOKUP(F155,Codes!$A$4:$B$91,2,FALSE)</f>
        <v>Molluscs</v>
      </c>
      <c r="H155">
        <f>VLOOKUP(F155,Codes!$E$4:$F$91,2,FALSE)</f>
        <v>45</v>
      </c>
      <c r="I155">
        <f>VLOOKUP(F155,Codes!$I$4:$J$91,2,FALSE)</f>
        <v>2</v>
      </c>
      <c r="L155" t="s">
        <v>454</v>
      </c>
      <c r="M155">
        <v>1000</v>
      </c>
      <c r="N155">
        <v>3061349.3150617941</v>
      </c>
      <c r="O155">
        <f t="shared" si="17"/>
        <v>3061.3493150617942</v>
      </c>
      <c r="P155">
        <v>0</v>
      </c>
      <c r="Q155">
        <v>0</v>
      </c>
      <c r="R155">
        <f t="shared" si="14"/>
        <v>0</v>
      </c>
      <c r="S155">
        <v>0</v>
      </c>
      <c r="T155">
        <v>0</v>
      </c>
      <c r="U155">
        <f t="shared" si="15"/>
        <v>0</v>
      </c>
      <c r="V155" t="s">
        <v>4</v>
      </c>
      <c r="W155" t="str">
        <f>VLOOKUP(V155,Codes!$M$4:$N$6,2,FALSE)</f>
        <v>Full</v>
      </c>
      <c r="X155" t="s">
        <v>5</v>
      </c>
      <c r="Y155" t="str">
        <f>VLOOKUP(X155,Codes!$Q$4:$R$29,2,FALSE)</f>
        <v>Partial</v>
      </c>
      <c r="Z155" t="str">
        <f t="shared" si="16"/>
        <v>Dredge</v>
      </c>
      <c r="AA155" t="str">
        <f>VLOOKUP(A155,Codes!$AA$4:$AB$230,2,FALSE)</f>
        <v>Dredge</v>
      </c>
      <c r="AB155" t="str">
        <f>VLOOKUP(A155,Codes!$U$4:$V$230,2,FALSE)</f>
        <v>Certified</v>
      </c>
    </row>
    <row r="156" spans="1:28" ht="18" customHeight="1" x14ac:dyDescent="0.2">
      <c r="A156" t="s">
        <v>312</v>
      </c>
      <c r="B156" t="str">
        <f>VLOOKUP(A156,Codes!$AJ$4:$AK$230,2,FALSE)</f>
        <v>Sea Scallop - Inshore SFA 28 (Bay of Fundy)</v>
      </c>
      <c r="C156" t="str">
        <f>VLOOKUP(A156,Codes!$AF$4:$AG$230,2,FALSE)</f>
        <v>SCALLSPA1-6</v>
      </c>
      <c r="D156" t="s">
        <v>12</v>
      </c>
      <c r="E156" t="s">
        <v>310</v>
      </c>
      <c r="F156" t="s">
        <v>311</v>
      </c>
      <c r="G156" t="str">
        <f>VLOOKUP(F156,Codes!$A$4:$B$91,2,FALSE)</f>
        <v>Molluscs</v>
      </c>
      <c r="H156">
        <f>VLOOKUP(F156,Codes!$E$4:$F$91,2,FALSE)</f>
        <v>45</v>
      </c>
      <c r="I156">
        <f>VLOOKUP(F156,Codes!$I$4:$J$91,2,FALSE)</f>
        <v>2</v>
      </c>
      <c r="L156" t="s">
        <v>11</v>
      </c>
      <c r="M156">
        <v>2424.8000000000002</v>
      </c>
      <c r="N156">
        <v>7423159.8191618389</v>
      </c>
      <c r="O156">
        <f t="shared" si="17"/>
        <v>3061.3493150617942</v>
      </c>
      <c r="P156">
        <v>0</v>
      </c>
      <c r="Q156">
        <v>0</v>
      </c>
      <c r="R156">
        <f t="shared" si="14"/>
        <v>0</v>
      </c>
      <c r="S156">
        <v>1</v>
      </c>
      <c r="T156">
        <v>1</v>
      </c>
      <c r="U156">
        <f t="shared" si="15"/>
        <v>2</v>
      </c>
      <c r="V156" t="s">
        <v>5</v>
      </c>
      <c r="W156" t="str">
        <f>VLOOKUP(V156,Codes!$M$4:$N$6,2,FALSE)</f>
        <v>Partial</v>
      </c>
      <c r="X156" t="s">
        <v>6</v>
      </c>
      <c r="Y156" t="str">
        <f>VLOOKUP(X156,Codes!$Q$4:$R$29,2,FALSE)</f>
        <v>Uncertain</v>
      </c>
      <c r="Z156" t="str">
        <f t="shared" si="16"/>
        <v>Dredge</v>
      </c>
      <c r="AA156" t="str">
        <f>VLOOKUP(A156,Codes!$AA$4:$AB$230,2,FALSE)</f>
        <v>Dredge</v>
      </c>
      <c r="AB156" t="str">
        <f>VLOOKUP(A156,Codes!$U$4:$V$230,2,FALSE)</f>
        <v>Certified</v>
      </c>
    </row>
    <row r="157" spans="1:28" ht="18" customHeight="1" x14ac:dyDescent="0.2">
      <c r="A157" t="s">
        <v>313</v>
      </c>
      <c r="B157" t="str">
        <f>VLOOKUP(A157,Codes!$AJ$4:$AK$230,2,FALSE)</f>
        <v>Sea Scallop - Inshore SFA 29W</v>
      </c>
      <c r="C157" t="str">
        <f>VLOOKUP(A157,Codes!$AF$4:$AG$230,2,FALSE)</f>
        <v>SCALLWSFA29</v>
      </c>
      <c r="D157" t="s">
        <v>12</v>
      </c>
      <c r="E157" t="s">
        <v>310</v>
      </c>
      <c r="F157" t="s">
        <v>311</v>
      </c>
      <c r="G157" t="str">
        <f>VLOOKUP(F157,Codes!$A$4:$B$91,2,FALSE)</f>
        <v>Molluscs</v>
      </c>
      <c r="H157">
        <f>VLOOKUP(F157,Codes!$E$4:$F$91,2,FALSE)</f>
        <v>45</v>
      </c>
      <c r="I157">
        <f>VLOOKUP(F157,Codes!$I$4:$J$91,2,FALSE)</f>
        <v>2</v>
      </c>
      <c r="L157" t="s">
        <v>11</v>
      </c>
      <c r="M157">
        <v>137.4</v>
      </c>
      <c r="N157">
        <v>420629.39588949055</v>
      </c>
      <c r="O157">
        <f t="shared" si="17"/>
        <v>3061.3493150617942</v>
      </c>
      <c r="P157">
        <v>0</v>
      </c>
      <c r="Q157">
        <v>1</v>
      </c>
      <c r="R157">
        <f t="shared" si="14"/>
        <v>1</v>
      </c>
      <c r="S157">
        <v>1</v>
      </c>
      <c r="T157">
        <v>1</v>
      </c>
      <c r="U157">
        <f t="shared" si="15"/>
        <v>2</v>
      </c>
      <c r="V157" t="s">
        <v>4</v>
      </c>
      <c r="W157" t="str">
        <f>VLOOKUP(V157,Codes!$M$4:$N$6,2,FALSE)</f>
        <v>Full</v>
      </c>
      <c r="X157" t="s">
        <v>314</v>
      </c>
      <c r="Y157" t="str">
        <f>VLOOKUP(X157,Codes!$Q$4:$R$29,2,FALSE)</f>
        <v>Partial</v>
      </c>
      <c r="Z157" t="str">
        <f t="shared" si="16"/>
        <v>Dredge</v>
      </c>
      <c r="AA157" t="str">
        <f>VLOOKUP(A157,Codes!$AA$4:$AB$230,2,FALSE)</f>
        <v>Dredge</v>
      </c>
      <c r="AB157" t="str">
        <f>VLOOKUP(A157,Codes!$U$4:$V$230,2,FALSE)</f>
        <v>Certified</v>
      </c>
    </row>
    <row r="158" spans="1:28" ht="18" customHeight="1" x14ac:dyDescent="0.2">
      <c r="A158" t="s">
        <v>315</v>
      </c>
      <c r="B158" t="str">
        <f>VLOOKUP(A158,Codes!$AJ$4:$AK$230,2,FALSE)</f>
        <v>Sea Scallop - Offshore SFA 26 German, Browns</v>
      </c>
      <c r="C158" t="str">
        <f>VLOOKUP(A158,Codes!$AF$4:$AG$230,2,FALSE)</f>
        <v>SCALLNBB</v>
      </c>
      <c r="D158" t="s">
        <v>6</v>
      </c>
      <c r="E158" t="s">
        <v>310</v>
      </c>
      <c r="F158" t="s">
        <v>311</v>
      </c>
      <c r="G158" t="str">
        <f>VLOOKUP(F158,Codes!$A$4:$B$91,2,FALSE)</f>
        <v>Molluscs</v>
      </c>
      <c r="H158">
        <f>VLOOKUP(F158,Codes!$E$4:$F$91,2,FALSE)</f>
        <v>45</v>
      </c>
      <c r="I158">
        <f>VLOOKUP(F158,Codes!$I$4:$J$91,2,FALSE)</f>
        <v>2</v>
      </c>
      <c r="L158" t="s">
        <v>11</v>
      </c>
      <c r="M158">
        <v>377</v>
      </c>
      <c r="N158">
        <v>1154128.6917782964</v>
      </c>
      <c r="O158">
        <f t="shared" si="17"/>
        <v>3061.3493150617942</v>
      </c>
      <c r="P158">
        <v>0</v>
      </c>
      <c r="Q158">
        <v>1</v>
      </c>
      <c r="R158">
        <f t="shared" si="14"/>
        <v>1</v>
      </c>
      <c r="S158">
        <v>0</v>
      </c>
      <c r="T158">
        <v>0</v>
      </c>
      <c r="U158">
        <f t="shared" si="15"/>
        <v>0</v>
      </c>
      <c r="V158" t="s">
        <v>4</v>
      </c>
      <c r="W158" t="str">
        <f>VLOOKUP(V158,Codes!$M$4:$N$6,2,FALSE)</f>
        <v>Full</v>
      </c>
      <c r="X158" t="s">
        <v>316</v>
      </c>
      <c r="Y158" t="str">
        <f>VLOOKUP(X158,Codes!$Q$4:$R$29,2,FALSE)</f>
        <v>Partial</v>
      </c>
      <c r="Z158" t="str">
        <f t="shared" si="16"/>
        <v>Dredge</v>
      </c>
      <c r="AA158" t="str">
        <f>VLOOKUP(A158,Codes!$AA$4:$AB$230,2,FALSE)</f>
        <v>Dredge</v>
      </c>
      <c r="AB158" t="str">
        <f>VLOOKUP(A158,Codes!$U$4:$V$230,2,FALSE)</f>
        <v>Certified</v>
      </c>
    </row>
    <row r="159" spans="1:28" ht="18" customHeight="1" x14ac:dyDescent="0.2">
      <c r="A159" t="s">
        <v>317</v>
      </c>
      <c r="B159" t="str">
        <f>VLOOKUP(A159,Codes!$AJ$4:$AK$230,2,FALSE)</f>
        <v>Sea Scallop - Offshore SFA 27, Georges</v>
      </c>
      <c r="C159" t="str">
        <f>VLOOKUP(A159,Codes!$AF$4:$AG$230,2,FALSE)</f>
        <v>SCALLGB</v>
      </c>
      <c r="D159" t="s">
        <v>12</v>
      </c>
      <c r="E159" t="s">
        <v>310</v>
      </c>
      <c r="F159" t="s">
        <v>311</v>
      </c>
      <c r="G159" t="str">
        <f>VLOOKUP(F159,Codes!$A$4:$B$91,2,FALSE)</f>
        <v>Molluscs</v>
      </c>
      <c r="H159">
        <f>VLOOKUP(F159,Codes!$E$4:$F$91,2,FALSE)</f>
        <v>45</v>
      </c>
      <c r="I159">
        <f>VLOOKUP(F159,Codes!$I$4:$J$91,2,FALSE)</f>
        <v>2</v>
      </c>
      <c r="L159" t="s">
        <v>11</v>
      </c>
      <c r="M159">
        <v>4161</v>
      </c>
      <c r="N159">
        <v>12738274.499972126</v>
      </c>
      <c r="O159">
        <f t="shared" si="17"/>
        <v>3061.3493150617942</v>
      </c>
      <c r="P159">
        <v>0</v>
      </c>
      <c r="Q159">
        <v>1</v>
      </c>
      <c r="R159">
        <f t="shared" si="14"/>
        <v>1</v>
      </c>
      <c r="S159">
        <v>1</v>
      </c>
      <c r="T159">
        <v>1</v>
      </c>
      <c r="U159">
        <f t="shared" si="15"/>
        <v>2</v>
      </c>
      <c r="V159" t="s">
        <v>4</v>
      </c>
      <c r="W159" t="str">
        <f>VLOOKUP(V159,Codes!$M$4:$N$6,2,FALSE)</f>
        <v>Full</v>
      </c>
      <c r="X159" t="s">
        <v>318</v>
      </c>
      <c r="Y159" t="str">
        <f>VLOOKUP(X159,Codes!$Q$4:$R$29,2,FALSE)</f>
        <v>Partial</v>
      </c>
      <c r="Z159" t="str">
        <f t="shared" si="16"/>
        <v>Dredge</v>
      </c>
      <c r="AA159" t="str">
        <f>VLOOKUP(A159,Codes!$AA$4:$AB$230,2,FALSE)</f>
        <v>Dredge</v>
      </c>
      <c r="AB159" t="str">
        <f>VLOOKUP(A159,Codes!$U$4:$V$230,2,FALSE)</f>
        <v>Certified</v>
      </c>
    </row>
    <row r="160" spans="1:28" ht="18" customHeight="1" x14ac:dyDescent="0.2">
      <c r="A160" t="s">
        <v>319</v>
      </c>
      <c r="B160" t="str">
        <f>VLOOKUP(A160,Codes!$AJ$4:$AK$230,2,FALSE)</f>
        <v>Scallop - Southern Gulf of St. Lawrence (SFA 21a, b, c, 22, 23, 24)</v>
      </c>
      <c r="C160" t="str">
        <f>VLOOKUP(A160,Codes!$AF$4:$AG$230,2,FALSE)</f>
        <v>SCALL4T</v>
      </c>
      <c r="D160" t="s">
        <v>6</v>
      </c>
      <c r="E160" t="s">
        <v>310</v>
      </c>
      <c r="F160" t="s">
        <v>311</v>
      </c>
      <c r="G160" t="str">
        <f>VLOOKUP(F160,Codes!$A$4:$B$91,2,FALSE)</f>
        <v>Molluscs</v>
      </c>
      <c r="H160">
        <f>VLOOKUP(F160,Codes!$E$4:$F$91,2,FALSE)</f>
        <v>45</v>
      </c>
      <c r="I160">
        <f>VLOOKUP(F160,Codes!$I$4:$J$91,2,FALSE)</f>
        <v>2</v>
      </c>
      <c r="L160" t="s">
        <v>25</v>
      </c>
      <c r="M160">
        <v>64</v>
      </c>
      <c r="N160">
        <v>195926.35616395483</v>
      </c>
      <c r="O160">
        <f t="shared" si="17"/>
        <v>3061.3493150617942</v>
      </c>
      <c r="P160">
        <v>0</v>
      </c>
      <c r="Q160">
        <v>1</v>
      </c>
      <c r="R160">
        <f t="shared" si="14"/>
        <v>1</v>
      </c>
      <c r="S160">
        <v>0</v>
      </c>
      <c r="T160">
        <v>0</v>
      </c>
      <c r="U160">
        <f t="shared" si="15"/>
        <v>0</v>
      </c>
      <c r="V160" t="s">
        <v>6</v>
      </c>
      <c r="W160" t="str">
        <f>VLOOKUP(V160,Codes!$M$4:$N$6,2,FALSE)</f>
        <v>Uncertain</v>
      </c>
      <c r="X160" t="s">
        <v>6</v>
      </c>
      <c r="Y160" t="str">
        <f>VLOOKUP(X160,Codes!$Q$4:$R$29,2,FALSE)</f>
        <v>Uncertain</v>
      </c>
      <c r="Z160" t="str">
        <f t="shared" si="16"/>
        <v>Dredge</v>
      </c>
      <c r="AA160" t="str">
        <f>VLOOKUP(A160,Codes!$AA$4:$AB$230,2,FALSE)</f>
        <v>Dredge</v>
      </c>
      <c r="AB160" t="str">
        <f>VLOOKUP(A160,Codes!$U$4:$V$230,2,FALSE)</f>
        <v>None</v>
      </c>
    </row>
    <row r="161" spans="1:28" ht="18" customHeight="1" x14ac:dyDescent="0.2">
      <c r="A161" t="s">
        <v>320</v>
      </c>
      <c r="B161" t="str">
        <f>VLOOKUP(A161,Codes!$AJ$4:$AK$230,2,FALSE)</f>
        <v>N/A</v>
      </c>
      <c r="C161" t="str">
        <f>VLOOKUP(A161,Codes!$AF$4:$AG$230,2,FALSE)</f>
        <v>N/A</v>
      </c>
      <c r="D161" t="s">
        <v>6</v>
      </c>
      <c r="E161" t="s">
        <v>131</v>
      </c>
      <c r="F161" t="s">
        <v>132</v>
      </c>
      <c r="G161" t="str">
        <f>VLOOKUP(F161,Codes!$A$4:$B$91,2,FALSE)</f>
        <v>Echinodermata</v>
      </c>
      <c r="H161">
        <f>VLOOKUP(F161,Codes!$E$4:$F$91,2,FALSE)</f>
        <v>10</v>
      </c>
      <c r="I161">
        <f>VLOOKUP(F161,Codes!$I$4:$J$91,2,FALSE)</f>
        <v>2.4</v>
      </c>
      <c r="L161" t="s">
        <v>454</v>
      </c>
      <c r="M161">
        <v>600</v>
      </c>
      <c r="N161">
        <v>2372962.9507517954</v>
      </c>
      <c r="O161">
        <f t="shared" si="17"/>
        <v>3954.9382512529924</v>
      </c>
      <c r="P161">
        <v>0</v>
      </c>
      <c r="Q161">
        <v>0</v>
      </c>
      <c r="R161">
        <f t="shared" si="14"/>
        <v>0</v>
      </c>
      <c r="S161">
        <v>0</v>
      </c>
      <c r="T161">
        <v>0</v>
      </c>
      <c r="U161">
        <f t="shared" si="15"/>
        <v>0</v>
      </c>
      <c r="V161" t="s">
        <v>6</v>
      </c>
      <c r="W161" t="str">
        <f>VLOOKUP(V161,Codes!$M$4:$N$6,2,FALSE)</f>
        <v>Uncertain</v>
      </c>
      <c r="X161" t="s">
        <v>5</v>
      </c>
      <c r="Y161" t="str">
        <f>VLOOKUP(X161,Codes!$Q$4:$R$29,2,FALSE)</f>
        <v>Partial</v>
      </c>
      <c r="Z161" t="str">
        <f t="shared" si="16"/>
        <v>Hand</v>
      </c>
      <c r="AA161" t="str">
        <f>VLOOKUP(A161,Codes!$AA$4:$AB$230,2,FALSE)</f>
        <v>Hand</v>
      </c>
      <c r="AB161" t="str">
        <f>VLOOKUP(A161,Codes!$U$4:$V$230,2,FALSE)</f>
        <v>None</v>
      </c>
    </row>
    <row r="162" spans="1:28" ht="18" customHeight="1" x14ac:dyDescent="0.2">
      <c r="A162" t="s">
        <v>321</v>
      </c>
      <c r="B162" t="str">
        <f>VLOOKUP(A162,Codes!$AJ$4:$AK$230,2,FALSE)</f>
        <v>N/A</v>
      </c>
      <c r="C162" t="str">
        <f>VLOOKUP(A162,Codes!$AF$4:$AG$230,2,FALSE)</f>
        <v>SSTHORNHPCOAST</v>
      </c>
      <c r="D162" t="s">
        <v>12</v>
      </c>
      <c r="E162" t="s">
        <v>322</v>
      </c>
      <c r="F162" t="s">
        <v>323</v>
      </c>
      <c r="G162" t="str">
        <f>VLOOKUP(F162,Codes!$A$4:$B$91,2,FALSE)</f>
        <v>Scorpaeniformes</v>
      </c>
      <c r="H162">
        <f>VLOOKUP(F162,Codes!$E$4:$F$91,2,FALSE)</f>
        <v>70</v>
      </c>
      <c r="I162">
        <f>VLOOKUP(F162,Codes!$I$4:$J$91,2,FALSE)</f>
        <v>3.6</v>
      </c>
      <c r="L162" t="s">
        <v>17</v>
      </c>
      <c r="M162">
        <v>460</v>
      </c>
      <c r="N162">
        <v>643682.59413896641</v>
      </c>
      <c r="O162">
        <f t="shared" si="17"/>
        <v>1399.3099872586226</v>
      </c>
      <c r="P162">
        <v>1</v>
      </c>
      <c r="Q162">
        <v>1</v>
      </c>
      <c r="R162">
        <f t="shared" si="14"/>
        <v>1</v>
      </c>
      <c r="S162">
        <v>1</v>
      </c>
      <c r="T162">
        <v>1</v>
      </c>
      <c r="U162">
        <f t="shared" si="15"/>
        <v>2</v>
      </c>
      <c r="V162" t="s">
        <v>4</v>
      </c>
      <c r="W162" t="str">
        <f>VLOOKUP(V162,Codes!$M$4:$N$6,2,FALSE)</f>
        <v>Full</v>
      </c>
      <c r="X162" t="s">
        <v>4</v>
      </c>
      <c r="Y162" t="str">
        <f>VLOOKUP(X162,Codes!$Q$4:$R$29,2,FALSE)</f>
        <v>Full</v>
      </c>
      <c r="Z162" t="str">
        <f t="shared" si="16"/>
        <v>Bottom trawl</v>
      </c>
      <c r="AA162" t="str">
        <f>VLOOKUP(A162,Codes!$AA$4:$AB$230,2,FALSE)</f>
        <v>Bottom trawl</v>
      </c>
      <c r="AB162" t="str">
        <f>VLOOKUP(A162,Codes!$U$4:$V$230,2,FALSE)</f>
        <v>None</v>
      </c>
    </row>
    <row r="163" spans="1:28" ht="18" customHeight="1" x14ac:dyDescent="0.2">
      <c r="A163" t="s">
        <v>324</v>
      </c>
      <c r="B163" t="str">
        <f>VLOOKUP(A163,Codes!$AJ$4:$AK$230,2,FALSE)</f>
        <v>Silver Hake - 4VWX</v>
      </c>
      <c r="C163" t="str">
        <f>VLOOKUP(A163,Codes!$AF$4:$AG$230,2,FALSE)</f>
        <v>SHAKE4VWX</v>
      </c>
      <c r="D163" t="s">
        <v>12</v>
      </c>
      <c r="E163" t="s">
        <v>325</v>
      </c>
      <c r="F163" t="s">
        <v>326</v>
      </c>
      <c r="G163" t="str">
        <f>VLOOKUP(F163,Codes!$A$4:$B$91,2,FALSE)</f>
        <v>Gadiformes</v>
      </c>
      <c r="H163">
        <f>VLOOKUP(F163,Codes!$E$4:$F$91,2,FALSE)</f>
        <v>54</v>
      </c>
      <c r="I163">
        <f>VLOOKUP(F163,Codes!$I$4:$J$91,2,FALSE)</f>
        <v>4.5</v>
      </c>
      <c r="L163" t="s">
        <v>11</v>
      </c>
      <c r="M163">
        <v>5000</v>
      </c>
      <c r="N163">
        <v>4166314.4233103781</v>
      </c>
      <c r="O163">
        <f t="shared" si="17"/>
        <v>833.26288466207563</v>
      </c>
      <c r="P163">
        <v>1</v>
      </c>
      <c r="Q163">
        <v>0</v>
      </c>
      <c r="R163">
        <f t="shared" si="14"/>
        <v>1</v>
      </c>
      <c r="S163">
        <v>1</v>
      </c>
      <c r="T163">
        <v>1</v>
      </c>
      <c r="U163">
        <f t="shared" si="15"/>
        <v>2</v>
      </c>
      <c r="V163" t="s">
        <v>4</v>
      </c>
      <c r="W163" t="str">
        <f>VLOOKUP(V163,Codes!$M$4:$N$6,2,FALSE)</f>
        <v>Full</v>
      </c>
      <c r="X163" t="s">
        <v>51</v>
      </c>
      <c r="Y163" t="str">
        <f>VLOOKUP(X163,Codes!$Q$4:$R$29,2,FALSE)</f>
        <v>Partial</v>
      </c>
      <c r="Z163" t="str">
        <f t="shared" si="16"/>
        <v>Bottom trawl</v>
      </c>
      <c r="AA163" t="str">
        <f>VLOOKUP(A163,Codes!$AA$4:$AB$230,2,FALSE)</f>
        <v>Bottom trawl</v>
      </c>
      <c r="AB163" t="str">
        <f>VLOOKUP(A163,Codes!$U$4:$V$230,2,FALSE)</f>
        <v>None</v>
      </c>
    </row>
    <row r="164" spans="1:28" ht="18" customHeight="1" x14ac:dyDescent="0.2">
      <c r="A164" t="s">
        <v>327</v>
      </c>
      <c r="B164" t="str">
        <f>VLOOKUP(A164,Codes!$AJ$4:$AK$230,2,FALSE)</f>
        <v>N/A</v>
      </c>
      <c r="C164" t="str">
        <f>VLOOKUP(A164,Codes!$AF$4:$AG$230,2,FALSE)</f>
        <v>N/A</v>
      </c>
      <c r="D164" t="s">
        <v>12</v>
      </c>
      <c r="E164" t="s">
        <v>328</v>
      </c>
      <c r="F164" t="s">
        <v>329</v>
      </c>
      <c r="G164" t="str">
        <f>VLOOKUP(F164,Codes!$A$4:$B$91,2,FALSE)</f>
        <v>Scorpaeniformes</v>
      </c>
      <c r="H164">
        <f>VLOOKUP(F164,Codes!$E$4:$F$91,2,FALSE)</f>
        <v>68</v>
      </c>
      <c r="I164">
        <f>VLOOKUP(F164,Codes!$I$4:$J$91,2,FALSE)</f>
        <v>3.8</v>
      </c>
      <c r="L164" t="s">
        <v>17</v>
      </c>
      <c r="M164">
        <v>1406</v>
      </c>
      <c r="N164">
        <v>1967429.8420856234</v>
      </c>
      <c r="O164">
        <f t="shared" si="17"/>
        <v>1399.3099872586226</v>
      </c>
      <c r="P164">
        <v>0</v>
      </c>
      <c r="Q164">
        <v>1</v>
      </c>
      <c r="R164">
        <f t="shared" si="14"/>
        <v>1</v>
      </c>
      <c r="S164">
        <v>1</v>
      </c>
      <c r="T164">
        <v>1</v>
      </c>
      <c r="U164">
        <f t="shared" si="15"/>
        <v>2</v>
      </c>
      <c r="V164" t="s">
        <v>4</v>
      </c>
      <c r="W164" t="str">
        <f>VLOOKUP(V164,Codes!$M$4:$N$6,2,FALSE)</f>
        <v>Full</v>
      </c>
      <c r="X164" t="s">
        <v>80</v>
      </c>
      <c r="Y164" t="str">
        <f>VLOOKUP(X164,Codes!$Q$4:$R$29,2,FALSE)</f>
        <v>Full</v>
      </c>
      <c r="Z164" t="str">
        <f t="shared" si="16"/>
        <v>Bottom trawl</v>
      </c>
      <c r="AA164" t="str">
        <f>VLOOKUP(A164,Codes!$AA$4:$AB$230,2,FALSE)</f>
        <v>Bottom trawl</v>
      </c>
      <c r="AB164" t="str">
        <f>VLOOKUP(A164,Codes!$U$4:$V$230,2,FALSE)</f>
        <v>None</v>
      </c>
    </row>
    <row r="165" spans="1:28" ht="18" customHeight="1" x14ac:dyDescent="0.2">
      <c r="A165" t="s">
        <v>330</v>
      </c>
      <c r="B165" t="str">
        <f>VLOOKUP(A165,Codes!$AJ$4:$AK$230,2,FALSE)</f>
        <v>Shrimp Trawl</v>
      </c>
      <c r="C165" t="str">
        <f>VLOOKUP(A165,Codes!$AF$4:$AG$230,2,FALSE)</f>
        <v>SSSHRIMPSMAFR</v>
      </c>
      <c r="D165" t="s">
        <v>8</v>
      </c>
      <c r="E165" t="s">
        <v>331</v>
      </c>
      <c r="F165" t="s">
        <v>332</v>
      </c>
      <c r="G165" t="str">
        <f>VLOOKUP(F165,Codes!$A$4:$B$91,2,FALSE)</f>
        <v>Crustacea</v>
      </c>
      <c r="H165">
        <f>VLOOKUP(F165,Codes!$E$4:$F$91,2,FALSE)</f>
        <v>10</v>
      </c>
      <c r="I165">
        <f>VLOOKUP(F165,Codes!$I$4:$J$91,2,FALSE)</f>
        <v>3.07</v>
      </c>
      <c r="L165" t="s">
        <v>17</v>
      </c>
      <c r="M165">
        <v>40</v>
      </c>
      <c r="N165">
        <v>875050.87750064197</v>
      </c>
      <c r="O165">
        <f t="shared" si="17"/>
        <v>21876.271937516049</v>
      </c>
      <c r="P165">
        <v>0</v>
      </c>
      <c r="Q165">
        <v>0</v>
      </c>
      <c r="R165">
        <f t="shared" si="14"/>
        <v>0</v>
      </c>
      <c r="S165">
        <v>1</v>
      </c>
      <c r="T165">
        <v>1</v>
      </c>
      <c r="U165">
        <f t="shared" si="15"/>
        <v>2</v>
      </c>
      <c r="V165" t="s">
        <v>5</v>
      </c>
      <c r="W165" t="str">
        <f>VLOOKUP(V165,Codes!$M$4:$N$6,2,FALSE)</f>
        <v>Partial</v>
      </c>
      <c r="X165" t="s">
        <v>5</v>
      </c>
      <c r="Y165" t="str">
        <f>VLOOKUP(X165,Codes!$Q$4:$R$29,2,FALSE)</f>
        <v>Partial</v>
      </c>
      <c r="Z165" t="str">
        <f t="shared" si="16"/>
        <v>Bycatch</v>
      </c>
      <c r="AA165" t="str">
        <f>VLOOKUP(A165,Codes!$AA$4:$AB$230,2,FALSE)</f>
        <v>Bycatch</v>
      </c>
      <c r="AB165" t="str">
        <f>VLOOKUP(A165,Codes!$U$4:$V$230,2,FALSE)</f>
        <v>None</v>
      </c>
    </row>
    <row r="166" spans="1:28" ht="18" customHeight="1" x14ac:dyDescent="0.2">
      <c r="A166" t="s">
        <v>333</v>
      </c>
      <c r="B166" t="str">
        <f>VLOOKUP(A166,Codes!$AJ$4:$AK$230,2,FALSE)</f>
        <v>Shrimp Trawl</v>
      </c>
      <c r="C166" t="str">
        <f>VLOOKUP(A166,Codes!$AF$4:$AG$230,2,FALSE)</f>
        <v>SSHRIMPSMAGTSE</v>
      </c>
      <c r="D166" t="s">
        <v>12</v>
      </c>
      <c r="E166" t="s">
        <v>331</v>
      </c>
      <c r="F166" t="s">
        <v>332</v>
      </c>
      <c r="G166" t="str">
        <f>VLOOKUP(F166,Codes!$A$4:$B$91,2,FALSE)</f>
        <v>Crustacea</v>
      </c>
      <c r="H166">
        <f>VLOOKUP(F166,Codes!$E$4:$F$91,2,FALSE)</f>
        <v>10</v>
      </c>
      <c r="I166">
        <f>VLOOKUP(F166,Codes!$I$4:$J$91,2,FALSE)</f>
        <v>3.07</v>
      </c>
      <c r="L166" t="s">
        <v>17</v>
      </c>
      <c r="M166">
        <v>15</v>
      </c>
      <c r="N166">
        <v>328144.07906274073</v>
      </c>
      <c r="O166">
        <f t="shared" si="17"/>
        <v>21876.271937516049</v>
      </c>
      <c r="P166">
        <v>0</v>
      </c>
      <c r="Q166">
        <v>0</v>
      </c>
      <c r="R166">
        <f t="shared" si="14"/>
        <v>0</v>
      </c>
      <c r="S166">
        <v>1</v>
      </c>
      <c r="T166">
        <v>1</v>
      </c>
      <c r="U166">
        <f t="shared" si="15"/>
        <v>2</v>
      </c>
      <c r="V166" t="s">
        <v>5</v>
      </c>
      <c r="W166" t="str">
        <f>VLOOKUP(V166,Codes!$M$4:$N$6,2,FALSE)</f>
        <v>Partial</v>
      </c>
      <c r="X166" t="s">
        <v>5</v>
      </c>
      <c r="Y166" t="str">
        <f>VLOOKUP(X166,Codes!$Q$4:$R$29,2,FALSE)</f>
        <v>Partial</v>
      </c>
      <c r="Z166" t="str">
        <f t="shared" si="16"/>
        <v>Bottom trawl</v>
      </c>
      <c r="AA166" t="str">
        <f>VLOOKUP(A166,Codes!$AA$4:$AB$230,2,FALSE)</f>
        <v>Bottom trawl</v>
      </c>
      <c r="AB166" t="str">
        <f>VLOOKUP(A166,Codes!$U$4:$V$230,2,FALSE)</f>
        <v>None</v>
      </c>
    </row>
    <row r="167" spans="1:28" ht="18" customHeight="1" x14ac:dyDescent="0.2">
      <c r="A167" t="s">
        <v>334</v>
      </c>
      <c r="B167" t="str">
        <f>VLOOKUP(A167,Codes!$AJ$4:$AK$230,2,FALSE)</f>
        <v>Shrimp Trawl</v>
      </c>
      <c r="C167" t="str">
        <f>VLOOKUP(A167,Codes!$AF$4:$AG$230,2,FALSE)</f>
        <v>SSHRIMPSMAPRD</v>
      </c>
      <c r="D167" t="s">
        <v>8</v>
      </c>
      <c r="E167" t="s">
        <v>331</v>
      </c>
      <c r="F167" t="s">
        <v>332</v>
      </c>
      <c r="G167" t="str">
        <f>VLOOKUP(F167,Codes!$A$4:$B$91,2,FALSE)</f>
        <v>Crustacea</v>
      </c>
      <c r="H167">
        <f>VLOOKUP(F167,Codes!$E$4:$F$91,2,FALSE)</f>
        <v>10</v>
      </c>
      <c r="I167">
        <f>VLOOKUP(F167,Codes!$I$4:$J$91,2,FALSE)</f>
        <v>3.07</v>
      </c>
      <c r="L167" t="s">
        <v>17</v>
      </c>
      <c r="M167">
        <v>75</v>
      </c>
      <c r="N167">
        <v>1640720.3953137037</v>
      </c>
      <c r="O167">
        <f t="shared" si="17"/>
        <v>21876.271937516049</v>
      </c>
      <c r="P167">
        <v>0</v>
      </c>
      <c r="Q167">
        <v>0</v>
      </c>
      <c r="R167">
        <f t="shared" si="14"/>
        <v>0</v>
      </c>
      <c r="S167">
        <v>1</v>
      </c>
      <c r="T167">
        <v>1</v>
      </c>
      <c r="U167">
        <f t="shared" si="15"/>
        <v>2</v>
      </c>
      <c r="V167" t="s">
        <v>5</v>
      </c>
      <c r="W167" t="str">
        <f>VLOOKUP(V167,Codes!$M$4:$N$6,2,FALSE)</f>
        <v>Partial</v>
      </c>
      <c r="X167" t="s">
        <v>5</v>
      </c>
      <c r="Y167" t="str">
        <f>VLOOKUP(X167,Codes!$Q$4:$R$29,2,FALSE)</f>
        <v>Partial</v>
      </c>
      <c r="Z167" t="str">
        <f t="shared" si="16"/>
        <v>Bottom trawl</v>
      </c>
      <c r="AA167" t="str">
        <f>VLOOKUP(A167,Codes!$AA$4:$AB$230,2,FALSE)</f>
        <v>Bottom trawl</v>
      </c>
      <c r="AB167" t="str">
        <f>VLOOKUP(A167,Codes!$U$4:$V$230,2,FALSE)</f>
        <v>None</v>
      </c>
    </row>
    <row r="168" spans="1:28" ht="18" customHeight="1" x14ac:dyDescent="0.2">
      <c r="A168" t="s">
        <v>335</v>
      </c>
      <c r="B168" t="str">
        <f>VLOOKUP(A168,Codes!$AJ$4:$AK$230,2,FALSE)</f>
        <v>Shrimp Trawl</v>
      </c>
      <c r="C168" t="str">
        <f>VLOOKUP(A168,Codes!$AF$4:$AG$230,2,FALSE)</f>
        <v>SSSHRIMPSMA14</v>
      </c>
      <c r="D168" t="s">
        <v>8</v>
      </c>
      <c r="E168" t="s">
        <v>331</v>
      </c>
      <c r="F168" t="s">
        <v>332</v>
      </c>
      <c r="G168" t="str">
        <f>VLOOKUP(F168,Codes!$A$4:$B$91,2,FALSE)</f>
        <v>Crustacea</v>
      </c>
      <c r="H168">
        <f>VLOOKUP(F168,Codes!$E$4:$F$91,2,FALSE)</f>
        <v>10</v>
      </c>
      <c r="I168">
        <f>VLOOKUP(F168,Codes!$I$4:$J$91,2,FALSE)</f>
        <v>3.07</v>
      </c>
      <c r="L168" t="s">
        <v>17</v>
      </c>
      <c r="M168">
        <v>5</v>
      </c>
      <c r="N168">
        <v>109381.35968758025</v>
      </c>
      <c r="O168">
        <f t="shared" si="17"/>
        <v>21876.271937516049</v>
      </c>
      <c r="P168">
        <v>0</v>
      </c>
      <c r="Q168">
        <v>0</v>
      </c>
      <c r="R168">
        <f t="shared" si="14"/>
        <v>0</v>
      </c>
      <c r="S168">
        <v>1</v>
      </c>
      <c r="T168">
        <v>1</v>
      </c>
      <c r="U168">
        <f t="shared" si="15"/>
        <v>2</v>
      </c>
      <c r="V168" t="s">
        <v>5</v>
      </c>
      <c r="W168" t="str">
        <f>VLOOKUP(V168,Codes!$M$4:$N$6,2,FALSE)</f>
        <v>Partial</v>
      </c>
      <c r="X168" t="s">
        <v>5</v>
      </c>
      <c r="Y168" t="str">
        <f>VLOOKUP(X168,Codes!$Q$4:$R$29,2,FALSE)</f>
        <v>Partial</v>
      </c>
      <c r="Z168" t="str">
        <f t="shared" si="16"/>
        <v>Bycatch</v>
      </c>
      <c r="AA168" t="str">
        <f>VLOOKUP(A168,Codes!$AA$4:$AB$230,2,FALSE)</f>
        <v>Bycatch</v>
      </c>
      <c r="AB168" t="str">
        <f>VLOOKUP(A168,Codes!$U$4:$V$230,2,FALSE)</f>
        <v>None</v>
      </c>
    </row>
    <row r="169" spans="1:28" ht="18" customHeight="1" x14ac:dyDescent="0.2">
      <c r="A169" t="s">
        <v>336</v>
      </c>
      <c r="B169" t="str">
        <f>VLOOKUP(A169,Codes!$AJ$4:$AK$230,2,FALSE)</f>
        <v>Shrimp Trawl</v>
      </c>
      <c r="C169" t="str">
        <f>VLOOKUP(A169,Codes!$AF$4:$AG$230,2,FALSE)</f>
        <v>SSSHRIMPSMA16</v>
      </c>
      <c r="D169" t="s">
        <v>3</v>
      </c>
      <c r="E169" t="s">
        <v>331</v>
      </c>
      <c r="F169" t="s">
        <v>332</v>
      </c>
      <c r="G169" t="str">
        <f>VLOOKUP(F169,Codes!$A$4:$B$91,2,FALSE)</f>
        <v>Crustacea</v>
      </c>
      <c r="H169">
        <f>VLOOKUP(F169,Codes!$E$4:$F$91,2,FALSE)</f>
        <v>10</v>
      </c>
      <c r="I169">
        <f>VLOOKUP(F169,Codes!$I$4:$J$91,2,FALSE)</f>
        <v>3.07</v>
      </c>
      <c r="L169" t="s">
        <v>17</v>
      </c>
      <c r="M169">
        <v>5</v>
      </c>
      <c r="N169">
        <v>109381.35968758025</v>
      </c>
      <c r="O169">
        <f t="shared" si="17"/>
        <v>21876.271937516049</v>
      </c>
      <c r="P169">
        <v>0</v>
      </c>
      <c r="Q169">
        <v>0</v>
      </c>
      <c r="R169">
        <f t="shared" si="14"/>
        <v>0</v>
      </c>
      <c r="S169">
        <v>1</v>
      </c>
      <c r="T169">
        <v>1</v>
      </c>
      <c r="U169">
        <f t="shared" si="15"/>
        <v>2</v>
      </c>
      <c r="V169" t="s">
        <v>5</v>
      </c>
      <c r="W169" t="str">
        <f>VLOOKUP(V169,Codes!$M$4:$N$6,2,FALSE)</f>
        <v>Partial</v>
      </c>
      <c r="X169" t="s">
        <v>5</v>
      </c>
      <c r="Y169" t="str">
        <f>VLOOKUP(X169,Codes!$Q$4:$R$29,2,FALSE)</f>
        <v>Partial</v>
      </c>
      <c r="Z169" t="str">
        <f t="shared" si="16"/>
        <v>Bycatch</v>
      </c>
      <c r="AA169" t="str">
        <f>VLOOKUP(A169,Codes!$AA$4:$AB$230,2,FALSE)</f>
        <v>Bycatch</v>
      </c>
      <c r="AB169" t="str">
        <f>VLOOKUP(A169,Codes!$U$4:$V$230,2,FALSE)</f>
        <v>None</v>
      </c>
    </row>
    <row r="170" spans="1:28" ht="18" customHeight="1" x14ac:dyDescent="0.2">
      <c r="A170" t="s">
        <v>337</v>
      </c>
      <c r="B170" t="str">
        <f>VLOOKUP(A170,Codes!$AJ$4:$AK$230,2,FALSE)</f>
        <v>Shrimp Trawl</v>
      </c>
      <c r="C170" t="str">
        <f>VLOOKUP(A170,Codes!$AF$4:$AG$230,2,FALSE)</f>
        <v>SSSHRIMPSMA18-19</v>
      </c>
      <c r="D170" t="s">
        <v>3</v>
      </c>
      <c r="E170" t="s">
        <v>331</v>
      </c>
      <c r="F170" t="s">
        <v>332</v>
      </c>
      <c r="G170" t="str">
        <f>VLOOKUP(F170,Codes!$A$4:$B$91,2,FALSE)</f>
        <v>Crustacea</v>
      </c>
      <c r="H170">
        <f>VLOOKUP(F170,Codes!$E$4:$F$91,2,FALSE)</f>
        <v>10</v>
      </c>
      <c r="I170">
        <f>VLOOKUP(F170,Codes!$I$4:$J$91,2,FALSE)</f>
        <v>3.07</v>
      </c>
      <c r="L170" t="s">
        <v>17</v>
      </c>
      <c r="M170">
        <v>0</v>
      </c>
      <c r="N170">
        <v>0</v>
      </c>
      <c r="O170">
        <v>0</v>
      </c>
      <c r="P170">
        <v>0</v>
      </c>
      <c r="Q170">
        <v>0</v>
      </c>
      <c r="R170">
        <f t="shared" si="14"/>
        <v>0</v>
      </c>
      <c r="S170">
        <v>1</v>
      </c>
      <c r="T170">
        <v>1</v>
      </c>
      <c r="U170">
        <f t="shared" si="15"/>
        <v>2</v>
      </c>
      <c r="V170" t="s">
        <v>5</v>
      </c>
      <c r="W170" t="str">
        <f>VLOOKUP(V170,Codes!$M$4:$N$6,2,FALSE)</f>
        <v>Partial</v>
      </c>
      <c r="X170" t="s">
        <v>5</v>
      </c>
      <c r="Y170" t="str">
        <f>VLOOKUP(X170,Codes!$Q$4:$R$29,2,FALSE)</f>
        <v>Partial</v>
      </c>
      <c r="Z170" t="str">
        <f t="shared" si="16"/>
        <v>No catch</v>
      </c>
      <c r="AA170" t="str">
        <f>VLOOKUP(A170,Codes!$AA$4:$AB$230,2,FALSE)</f>
        <v>Bycatch</v>
      </c>
      <c r="AB170" t="str">
        <f>VLOOKUP(A170,Codes!$U$4:$V$230,2,FALSE)</f>
        <v>None</v>
      </c>
    </row>
    <row r="171" spans="1:28" ht="18" customHeight="1" x14ac:dyDescent="0.2">
      <c r="A171" t="s">
        <v>338</v>
      </c>
      <c r="B171" t="str">
        <f>VLOOKUP(A171,Codes!$AJ$4:$AK$230,2,FALSE)</f>
        <v>N/A</v>
      </c>
      <c r="C171" t="str">
        <f>VLOOKUP(A171,Codes!$AF$4:$AG$230,2,FALSE)</f>
        <v>SMOOTHSKA2J3K</v>
      </c>
      <c r="D171" t="s">
        <v>6</v>
      </c>
      <c r="E171" t="s">
        <v>339</v>
      </c>
      <c r="F171" t="s">
        <v>340</v>
      </c>
      <c r="G171" t="str">
        <f>VLOOKUP(F171,Codes!$A$4:$B$91,2,FALSE)</f>
        <v>Elasmobranchii</v>
      </c>
      <c r="H171">
        <f>VLOOKUP(F171,Codes!$E$4:$F$91,2,FALSE)</f>
        <v>57</v>
      </c>
      <c r="I171">
        <f>VLOOKUP(F171,Codes!$I$4:$J$91,2,FALSE)</f>
        <v>3.5</v>
      </c>
      <c r="L171" t="s">
        <v>454</v>
      </c>
      <c r="M171">
        <v>0</v>
      </c>
      <c r="N171">
        <v>0</v>
      </c>
      <c r="O171">
        <v>0</v>
      </c>
      <c r="P171">
        <v>0</v>
      </c>
      <c r="Q171">
        <v>1</v>
      </c>
      <c r="R171">
        <f t="shared" si="14"/>
        <v>1</v>
      </c>
      <c r="S171">
        <v>0</v>
      </c>
      <c r="T171">
        <v>0</v>
      </c>
      <c r="U171">
        <f t="shared" si="15"/>
        <v>0</v>
      </c>
      <c r="V171" t="s">
        <v>4</v>
      </c>
      <c r="W171" t="str">
        <f>VLOOKUP(V171,Codes!$M$4:$N$6,2,FALSE)</f>
        <v>Full</v>
      </c>
      <c r="X171" t="s">
        <v>5</v>
      </c>
      <c r="Y171" t="str">
        <f>VLOOKUP(X171,Codes!$Q$4:$R$29,2,FALSE)</f>
        <v>Partial</v>
      </c>
      <c r="Z171" t="str">
        <f t="shared" si="16"/>
        <v>No catch</v>
      </c>
      <c r="AA171" t="str">
        <f>VLOOKUP(A171,Codes!$AA$4:$AB$230,2,FALSE)</f>
        <v>Bycatch</v>
      </c>
      <c r="AB171" t="str">
        <f>VLOOKUP(A171,Codes!$U$4:$V$230,2,FALSE)</f>
        <v>None</v>
      </c>
    </row>
    <row r="172" spans="1:28" ht="18" customHeight="1" x14ac:dyDescent="0.2">
      <c r="A172" t="s">
        <v>341</v>
      </c>
      <c r="B172" t="str">
        <f>VLOOKUP(A172,Codes!$AJ$4:$AK$230,2,FALSE)</f>
        <v>N/A</v>
      </c>
      <c r="C172" t="str">
        <f>VLOOKUP(A172,Codes!$AF$4:$AG$230,2,FALSE)</f>
        <v>SMOOTHSKA4T</v>
      </c>
      <c r="D172" t="s">
        <v>6</v>
      </c>
      <c r="E172" t="s">
        <v>339</v>
      </c>
      <c r="F172" t="s">
        <v>340</v>
      </c>
      <c r="G172" t="str">
        <f>VLOOKUP(F172,Codes!$A$4:$B$91,2,FALSE)</f>
        <v>Elasmobranchii</v>
      </c>
      <c r="H172">
        <f>VLOOKUP(F172,Codes!$E$4:$F$91,2,FALSE)</f>
        <v>57</v>
      </c>
      <c r="I172">
        <f>VLOOKUP(F172,Codes!$I$4:$J$91,2,FALSE)</f>
        <v>3.5</v>
      </c>
      <c r="L172" t="s">
        <v>25</v>
      </c>
      <c r="M172">
        <v>3.27</v>
      </c>
      <c r="N172">
        <v>844.34137871868893</v>
      </c>
      <c r="O172">
        <f t="shared" ref="O172:O204" si="18">N172/M172</f>
        <v>258.20837269684677</v>
      </c>
      <c r="P172">
        <v>0</v>
      </c>
      <c r="Q172">
        <v>0</v>
      </c>
      <c r="R172">
        <f t="shared" si="14"/>
        <v>0</v>
      </c>
      <c r="S172">
        <v>0</v>
      </c>
      <c r="T172">
        <v>0</v>
      </c>
      <c r="U172">
        <f t="shared" si="15"/>
        <v>0</v>
      </c>
      <c r="V172" t="s">
        <v>5</v>
      </c>
      <c r="W172" t="str">
        <f>VLOOKUP(V172,Codes!$M$4:$N$6,2,FALSE)</f>
        <v>Partial</v>
      </c>
      <c r="X172" t="s">
        <v>5</v>
      </c>
      <c r="Y172" t="str">
        <f>VLOOKUP(X172,Codes!$Q$4:$R$29,2,FALSE)</f>
        <v>Partial</v>
      </c>
      <c r="Z172" t="str">
        <f t="shared" si="16"/>
        <v>Bycatch</v>
      </c>
      <c r="AA172" t="str">
        <f>VLOOKUP(A172,Codes!$AA$4:$AB$230,2,FALSE)</f>
        <v>Bycatch</v>
      </c>
      <c r="AB172" t="str">
        <f>VLOOKUP(A172,Codes!$U$4:$V$230,2,FALSE)</f>
        <v>None</v>
      </c>
    </row>
    <row r="173" spans="1:28" ht="18" customHeight="1" x14ac:dyDescent="0.2">
      <c r="A173" t="s">
        <v>342</v>
      </c>
      <c r="B173" t="str">
        <f>VLOOKUP(A173,Codes!$AJ$4:$AK$230,2,FALSE)</f>
        <v>Queen / Snow Crab - CFA 1-12</v>
      </c>
      <c r="C173" t="str">
        <f>VLOOKUP(A173,Codes!$AF$4:$AG$230,2,FALSE)</f>
        <v>SNOWCRAB2HJ</v>
      </c>
      <c r="D173" t="s">
        <v>8</v>
      </c>
      <c r="E173" t="s">
        <v>343</v>
      </c>
      <c r="F173" t="s">
        <v>344</v>
      </c>
      <c r="G173" t="str">
        <f>VLOOKUP(F173,Codes!$A$4:$B$91,2,FALSE)</f>
        <v>Crustacea</v>
      </c>
      <c r="H173">
        <f>VLOOKUP(F173,Codes!$E$4:$F$91,2,FALSE)</f>
        <v>12</v>
      </c>
      <c r="I173">
        <f>VLOOKUP(F173,Codes!$I$4:$J$91,2,FALSE)</f>
        <v>3.54</v>
      </c>
      <c r="L173" t="s">
        <v>454</v>
      </c>
      <c r="M173">
        <v>1700</v>
      </c>
      <c r="N173">
        <v>18903639.957357924</v>
      </c>
      <c r="O173">
        <f t="shared" si="18"/>
        <v>11119.788210210543</v>
      </c>
      <c r="P173">
        <v>0</v>
      </c>
      <c r="Q173">
        <v>1</v>
      </c>
      <c r="R173">
        <f t="shared" si="14"/>
        <v>1</v>
      </c>
      <c r="S173">
        <v>1</v>
      </c>
      <c r="T173">
        <v>0</v>
      </c>
      <c r="U173">
        <f t="shared" si="15"/>
        <v>1</v>
      </c>
      <c r="V173" t="s">
        <v>4</v>
      </c>
      <c r="W173" t="str">
        <f>VLOOKUP(V173,Codes!$M$4:$N$6,2,FALSE)</f>
        <v>Full</v>
      </c>
      <c r="X173" t="s">
        <v>5</v>
      </c>
      <c r="Y173" t="str">
        <f>VLOOKUP(X173,Codes!$Q$4:$R$29,2,FALSE)</f>
        <v>Partial</v>
      </c>
      <c r="Z173" t="str">
        <f t="shared" si="16"/>
        <v>Trap</v>
      </c>
      <c r="AA173" t="str">
        <f>VLOOKUP(A173,Codes!$AA$4:$AB$230,2,FALSE)</f>
        <v>Trap</v>
      </c>
      <c r="AB173" t="str">
        <f>VLOOKUP(A173,Codes!$U$4:$V$230,2,FALSE)</f>
        <v>Certified</v>
      </c>
    </row>
    <row r="174" spans="1:28" ht="18" customHeight="1" x14ac:dyDescent="0.2">
      <c r="A174" t="s">
        <v>345</v>
      </c>
      <c r="B174" t="str">
        <f>VLOOKUP(A174,Codes!$AJ$4:$AK$230,2,FALSE)</f>
        <v>Queen / Snow Crab - CFA 1-12</v>
      </c>
      <c r="C174" t="str">
        <f>VLOOKUP(A174,Codes!$AF$4:$AG$230,2,FALSE)</f>
        <v>SNOWCRAB3K</v>
      </c>
      <c r="D174" t="s">
        <v>8</v>
      </c>
      <c r="E174" t="s">
        <v>343</v>
      </c>
      <c r="F174" t="s">
        <v>344</v>
      </c>
      <c r="G174" t="str">
        <f>VLOOKUP(F174,Codes!$A$4:$B$91,2,FALSE)</f>
        <v>Crustacea</v>
      </c>
      <c r="H174">
        <f>VLOOKUP(F174,Codes!$E$4:$F$91,2,FALSE)</f>
        <v>12</v>
      </c>
      <c r="I174">
        <f>VLOOKUP(F174,Codes!$I$4:$J$91,2,FALSE)</f>
        <v>3.54</v>
      </c>
      <c r="L174" t="s">
        <v>454</v>
      </c>
      <c r="M174">
        <v>6000</v>
      </c>
      <c r="N174">
        <v>66718729.261263259</v>
      </c>
      <c r="O174">
        <f t="shared" si="18"/>
        <v>11119.788210210543</v>
      </c>
      <c r="P174">
        <v>0</v>
      </c>
      <c r="Q174">
        <v>1</v>
      </c>
      <c r="R174">
        <f t="shared" si="14"/>
        <v>1</v>
      </c>
      <c r="S174">
        <v>1</v>
      </c>
      <c r="T174">
        <v>0</v>
      </c>
      <c r="U174">
        <f t="shared" si="15"/>
        <v>1</v>
      </c>
      <c r="V174" t="s">
        <v>4</v>
      </c>
      <c r="W174" t="str">
        <f>VLOOKUP(V174,Codes!$M$4:$N$6,2,FALSE)</f>
        <v>Full</v>
      </c>
      <c r="X174" t="s">
        <v>5</v>
      </c>
      <c r="Y174" t="str">
        <f>VLOOKUP(X174,Codes!$Q$4:$R$29,2,FALSE)</f>
        <v>Partial</v>
      </c>
      <c r="Z174" t="str">
        <f t="shared" si="16"/>
        <v>Trap</v>
      </c>
      <c r="AA174" t="str">
        <f>VLOOKUP(A174,Codes!$AA$4:$AB$230,2,FALSE)</f>
        <v>Trap</v>
      </c>
      <c r="AB174" t="str">
        <f>VLOOKUP(A174,Codes!$U$4:$V$230,2,FALSE)</f>
        <v>Certified</v>
      </c>
    </row>
    <row r="175" spans="1:28" ht="18" customHeight="1" x14ac:dyDescent="0.2">
      <c r="A175" t="s">
        <v>346</v>
      </c>
      <c r="B175" t="str">
        <f>VLOOKUP(A175,Codes!$AJ$4:$AK$230,2,FALSE)</f>
        <v>Queen / Snow Crab - CFA 1-12</v>
      </c>
      <c r="C175" t="str">
        <f>VLOOKUP(A175,Codes!$AF$4:$AG$230,2,FALSE)</f>
        <v>N/A</v>
      </c>
      <c r="D175" t="s">
        <v>3</v>
      </c>
      <c r="E175" t="s">
        <v>343</v>
      </c>
      <c r="F175" t="s">
        <v>344</v>
      </c>
      <c r="G175" t="str">
        <f>VLOOKUP(F175,Codes!$A$4:$B$91,2,FALSE)</f>
        <v>Crustacea</v>
      </c>
      <c r="H175">
        <f>VLOOKUP(F175,Codes!$E$4:$F$91,2,FALSE)</f>
        <v>12</v>
      </c>
      <c r="I175">
        <f>VLOOKUP(F175,Codes!$I$4:$J$91,2,FALSE)</f>
        <v>3.54</v>
      </c>
      <c r="L175" t="s">
        <v>454</v>
      </c>
      <c r="M175">
        <v>3700</v>
      </c>
      <c r="N175">
        <v>41143216.377779007</v>
      </c>
      <c r="O175">
        <f t="shared" si="18"/>
        <v>11119.788210210543</v>
      </c>
      <c r="P175">
        <v>0</v>
      </c>
      <c r="Q175">
        <v>1</v>
      </c>
      <c r="R175">
        <f t="shared" si="14"/>
        <v>1</v>
      </c>
      <c r="S175">
        <v>1</v>
      </c>
      <c r="T175">
        <v>0</v>
      </c>
      <c r="U175">
        <f t="shared" si="15"/>
        <v>1</v>
      </c>
      <c r="V175" t="s">
        <v>4</v>
      </c>
      <c r="W175" t="str">
        <f>VLOOKUP(V175,Codes!$M$4:$N$6,2,FALSE)</f>
        <v>Full</v>
      </c>
      <c r="X175" t="s">
        <v>5</v>
      </c>
      <c r="Y175" t="str">
        <f>VLOOKUP(X175,Codes!$Q$4:$R$29,2,FALSE)</f>
        <v>Partial</v>
      </c>
      <c r="Z175" t="str">
        <f t="shared" si="16"/>
        <v>Trap</v>
      </c>
      <c r="AA175" t="str">
        <f>VLOOKUP(A175,Codes!$AA$4:$AB$230,2,FALSE)</f>
        <v>Trap</v>
      </c>
      <c r="AB175" t="str">
        <f>VLOOKUP(A175,Codes!$U$4:$V$230,2,FALSE)</f>
        <v>Certified</v>
      </c>
    </row>
    <row r="176" spans="1:28" ht="18" customHeight="1" x14ac:dyDescent="0.2">
      <c r="A176" t="s">
        <v>347</v>
      </c>
      <c r="B176" t="str">
        <f>VLOOKUP(A176,Codes!$AJ$4:$AK$230,2,FALSE)</f>
        <v>Queen / Snow Crab - CFA 1-12</v>
      </c>
      <c r="C176" t="str">
        <f>VLOOKUP(A176,Codes!$AF$4:$AG$230,2,FALSE)</f>
        <v>SNOWCRAB3LNO</v>
      </c>
      <c r="D176" t="s">
        <v>8</v>
      </c>
      <c r="E176" t="s">
        <v>343</v>
      </c>
      <c r="F176" t="s">
        <v>344</v>
      </c>
      <c r="G176" t="str">
        <f>VLOOKUP(F176,Codes!$A$4:$B$91,2,FALSE)</f>
        <v>Crustacea</v>
      </c>
      <c r="H176">
        <f>VLOOKUP(F176,Codes!$E$4:$F$91,2,FALSE)</f>
        <v>12</v>
      </c>
      <c r="I176">
        <f>VLOOKUP(F176,Codes!$I$4:$J$91,2,FALSE)</f>
        <v>3.54</v>
      </c>
      <c r="L176" t="s">
        <v>454</v>
      </c>
      <c r="M176">
        <v>14000</v>
      </c>
      <c r="N176">
        <v>155677034.9429476</v>
      </c>
      <c r="O176">
        <f t="shared" si="18"/>
        <v>11119.788210210543</v>
      </c>
      <c r="P176">
        <v>0</v>
      </c>
      <c r="Q176">
        <v>1</v>
      </c>
      <c r="R176">
        <f t="shared" si="14"/>
        <v>1</v>
      </c>
      <c r="S176">
        <v>1</v>
      </c>
      <c r="T176">
        <v>0</v>
      </c>
      <c r="U176">
        <f t="shared" si="15"/>
        <v>1</v>
      </c>
      <c r="V176" t="s">
        <v>4</v>
      </c>
      <c r="W176" t="str">
        <f>VLOOKUP(V176,Codes!$M$4:$N$6,2,FALSE)</f>
        <v>Full</v>
      </c>
      <c r="X176" t="s">
        <v>5</v>
      </c>
      <c r="Y176" t="str">
        <f>VLOOKUP(X176,Codes!$Q$4:$R$29,2,FALSE)</f>
        <v>Partial</v>
      </c>
      <c r="Z176" t="str">
        <f t="shared" si="16"/>
        <v>Trap</v>
      </c>
      <c r="AA176" t="str">
        <f>VLOOKUP(A176,Codes!$AA$4:$AB$230,2,FALSE)</f>
        <v>Trap</v>
      </c>
      <c r="AB176" t="str">
        <f>VLOOKUP(A176,Codes!$U$4:$V$230,2,FALSE)</f>
        <v>Certified</v>
      </c>
    </row>
    <row r="177" spans="1:28" ht="18" customHeight="1" x14ac:dyDescent="0.2">
      <c r="A177" t="s">
        <v>348</v>
      </c>
      <c r="B177" t="str">
        <f>VLOOKUP(A177,Codes!$AJ$4:$AK$230,2,FALSE)</f>
        <v>Queen / Snow Crab - CFA 1-12</v>
      </c>
      <c r="C177" t="str">
        <f>VLOOKUP(A177,Codes!$AF$4:$AG$230,2,FALSE)</f>
        <v>SNOWCRAB3Ps</v>
      </c>
      <c r="D177" t="s">
        <v>8</v>
      </c>
      <c r="E177" t="s">
        <v>343</v>
      </c>
      <c r="F177" t="s">
        <v>344</v>
      </c>
      <c r="G177" t="str">
        <f>VLOOKUP(F177,Codes!$A$4:$B$91,2,FALSE)</f>
        <v>Crustacea</v>
      </c>
      <c r="H177">
        <f>VLOOKUP(F177,Codes!$E$4:$F$91,2,FALSE)</f>
        <v>12</v>
      </c>
      <c r="I177">
        <f>VLOOKUP(F177,Codes!$I$4:$J$91,2,FALSE)</f>
        <v>3.54</v>
      </c>
      <c r="L177" t="s">
        <v>454</v>
      </c>
      <c r="M177">
        <v>1900</v>
      </c>
      <c r="N177">
        <v>21127597.599400032</v>
      </c>
      <c r="O177">
        <f t="shared" si="18"/>
        <v>11119.788210210543</v>
      </c>
      <c r="P177">
        <v>0</v>
      </c>
      <c r="Q177">
        <v>1</v>
      </c>
      <c r="R177">
        <f t="shared" si="14"/>
        <v>1</v>
      </c>
      <c r="S177">
        <v>1</v>
      </c>
      <c r="T177">
        <v>0</v>
      </c>
      <c r="U177">
        <f t="shared" si="15"/>
        <v>1</v>
      </c>
      <c r="V177" t="s">
        <v>4</v>
      </c>
      <c r="W177" t="str">
        <f>VLOOKUP(V177,Codes!$M$4:$N$6,2,FALSE)</f>
        <v>Full</v>
      </c>
      <c r="X177" t="s">
        <v>5</v>
      </c>
      <c r="Y177" t="str">
        <f>VLOOKUP(X177,Codes!$Q$4:$R$29,2,FALSE)</f>
        <v>Partial</v>
      </c>
      <c r="Z177" t="str">
        <f t="shared" si="16"/>
        <v>Trap</v>
      </c>
      <c r="AA177" t="str">
        <f>VLOOKUP(A177,Codes!$AA$4:$AB$230,2,FALSE)</f>
        <v>Trap</v>
      </c>
      <c r="AB177" t="str">
        <f>VLOOKUP(A177,Codes!$U$4:$V$230,2,FALSE)</f>
        <v>Certified</v>
      </c>
    </row>
    <row r="178" spans="1:28" ht="18" customHeight="1" x14ac:dyDescent="0.2">
      <c r="A178" t="s">
        <v>349</v>
      </c>
      <c r="B178" t="str">
        <f>VLOOKUP(A178,Codes!$AJ$4:$AK$230,2,FALSE)</f>
        <v>Queen / Snow Crab - CFA 1-12</v>
      </c>
      <c r="C178" t="str">
        <f>VLOOKUP(A178,Codes!$AF$4:$AG$230,2,FALSE)</f>
        <v>SNOWCRAB4R3Pn</v>
      </c>
      <c r="D178" t="s">
        <v>6</v>
      </c>
      <c r="E178" t="s">
        <v>343</v>
      </c>
      <c r="F178" t="s">
        <v>344</v>
      </c>
      <c r="G178" t="str">
        <f>VLOOKUP(F178,Codes!$A$4:$B$91,2,FALSE)</f>
        <v>Crustacea</v>
      </c>
      <c r="H178">
        <f>VLOOKUP(F178,Codes!$E$4:$F$91,2,FALSE)</f>
        <v>12</v>
      </c>
      <c r="I178">
        <f>VLOOKUP(F178,Codes!$I$4:$J$91,2,FALSE)</f>
        <v>3.54</v>
      </c>
      <c r="L178" t="s">
        <v>454</v>
      </c>
      <c r="M178">
        <v>250</v>
      </c>
      <c r="N178">
        <v>2779947.0525526358</v>
      </c>
      <c r="O178">
        <f t="shared" si="18"/>
        <v>11119.788210210543</v>
      </c>
      <c r="P178">
        <v>0</v>
      </c>
      <c r="Q178">
        <v>1</v>
      </c>
      <c r="R178">
        <f t="shared" si="14"/>
        <v>1</v>
      </c>
      <c r="S178">
        <v>0</v>
      </c>
      <c r="T178">
        <v>0</v>
      </c>
      <c r="U178">
        <f t="shared" si="15"/>
        <v>0</v>
      </c>
      <c r="V178" t="s">
        <v>4</v>
      </c>
      <c r="W178" t="str">
        <f>VLOOKUP(V178,Codes!$M$4:$N$6,2,FALSE)</f>
        <v>Full</v>
      </c>
      <c r="X178" t="s">
        <v>5</v>
      </c>
      <c r="Y178" t="str">
        <f>VLOOKUP(X178,Codes!$Q$4:$R$29,2,FALSE)</f>
        <v>Partial</v>
      </c>
      <c r="Z178" t="str">
        <f t="shared" si="16"/>
        <v>Trap</v>
      </c>
      <c r="AA178" t="str">
        <f>VLOOKUP(A178,Codes!$AA$4:$AB$230,2,FALSE)</f>
        <v>Trap</v>
      </c>
      <c r="AB178" t="str">
        <f>VLOOKUP(A178,Codes!$U$4:$V$230,2,FALSE)</f>
        <v>None</v>
      </c>
    </row>
    <row r="179" spans="1:28" ht="18" customHeight="1" x14ac:dyDescent="0.2">
      <c r="A179" t="s">
        <v>350</v>
      </c>
      <c r="B179" t="str">
        <f>VLOOKUP(A179,Codes!$AJ$4:$AK$230,2,FALSE)</f>
        <v>Snow Crab - Scotian Shelf (4X)</v>
      </c>
      <c r="C179" t="str">
        <f>VLOOKUP(A179,Codes!$AF$4:$AG$230,2,FALSE)</f>
        <v>N/A</v>
      </c>
      <c r="D179" t="s">
        <v>8</v>
      </c>
      <c r="E179" t="s">
        <v>343</v>
      </c>
      <c r="F179" t="s">
        <v>344</v>
      </c>
      <c r="G179" t="str">
        <f>VLOOKUP(F179,Codes!$A$4:$B$91,2,FALSE)</f>
        <v>Crustacea</v>
      </c>
      <c r="H179">
        <f>VLOOKUP(F179,Codes!$E$4:$F$91,2,FALSE)</f>
        <v>12</v>
      </c>
      <c r="I179">
        <f>VLOOKUP(F179,Codes!$I$4:$J$91,2,FALSE)</f>
        <v>3.54</v>
      </c>
      <c r="L179" t="s">
        <v>11</v>
      </c>
      <c r="M179">
        <v>55</v>
      </c>
      <c r="N179">
        <v>611588.35156157985</v>
      </c>
      <c r="O179">
        <f t="shared" si="18"/>
        <v>11119.788210210543</v>
      </c>
      <c r="P179">
        <v>1</v>
      </c>
      <c r="Q179">
        <v>1</v>
      </c>
      <c r="R179">
        <f t="shared" si="14"/>
        <v>1</v>
      </c>
      <c r="S179">
        <v>1</v>
      </c>
      <c r="T179">
        <v>1</v>
      </c>
      <c r="U179">
        <f t="shared" si="15"/>
        <v>2</v>
      </c>
      <c r="V179" t="s">
        <v>4</v>
      </c>
      <c r="W179" t="str">
        <f>VLOOKUP(V179,Codes!$M$4:$N$6,2,FALSE)</f>
        <v>Full</v>
      </c>
      <c r="X179" t="s">
        <v>93</v>
      </c>
      <c r="Y179" t="str">
        <f>VLOOKUP(X179,Codes!$Q$4:$R$29,2,FALSE)</f>
        <v>Partial</v>
      </c>
      <c r="Z179" t="str">
        <f t="shared" si="16"/>
        <v>Trap</v>
      </c>
      <c r="AA179" t="str">
        <f>VLOOKUP(A179,Codes!$AA$4:$AB$230,2,FALSE)</f>
        <v>Trap</v>
      </c>
      <c r="AB179" t="str">
        <f>VLOOKUP(A179,Codes!$U$4:$V$230,2,FALSE)</f>
        <v>None</v>
      </c>
    </row>
    <row r="180" spans="1:28" ht="18" customHeight="1" x14ac:dyDescent="0.2">
      <c r="A180" t="s">
        <v>351</v>
      </c>
      <c r="B180" t="str">
        <f>VLOOKUP(A180,Codes!$AJ$4:$AK$230,2,FALSE)</f>
        <v>Snow Crab - Scotian Shelf (ENS-N)</v>
      </c>
      <c r="C180" t="str">
        <f>VLOOKUP(A180,Codes!$AF$4:$AG$230,2,FALSE)</f>
        <v>N/A</v>
      </c>
      <c r="D180" t="s">
        <v>12</v>
      </c>
      <c r="E180" t="s">
        <v>343</v>
      </c>
      <c r="F180" t="s">
        <v>344</v>
      </c>
      <c r="G180" t="str">
        <f>VLOOKUP(F180,Codes!$A$4:$B$91,2,FALSE)</f>
        <v>Crustacea</v>
      </c>
      <c r="H180">
        <f>VLOOKUP(F180,Codes!$E$4:$F$91,2,FALSE)</f>
        <v>12</v>
      </c>
      <c r="I180">
        <f>VLOOKUP(F180,Codes!$I$4:$J$91,2,FALSE)</f>
        <v>3.54</v>
      </c>
      <c r="L180" t="s">
        <v>11</v>
      </c>
      <c r="M180">
        <v>742</v>
      </c>
      <c r="N180">
        <v>8250882.8519762233</v>
      </c>
      <c r="O180">
        <f t="shared" si="18"/>
        <v>11119.788210210543</v>
      </c>
      <c r="P180">
        <v>1</v>
      </c>
      <c r="Q180">
        <v>1</v>
      </c>
      <c r="R180">
        <f t="shared" si="14"/>
        <v>1</v>
      </c>
      <c r="S180">
        <v>1</v>
      </c>
      <c r="T180">
        <v>1</v>
      </c>
      <c r="U180">
        <f t="shared" si="15"/>
        <v>2</v>
      </c>
      <c r="V180" t="s">
        <v>4</v>
      </c>
      <c r="W180" t="str">
        <f>VLOOKUP(V180,Codes!$M$4:$N$6,2,FALSE)</f>
        <v>Full</v>
      </c>
      <c r="X180" t="s">
        <v>93</v>
      </c>
      <c r="Y180" t="str">
        <f>VLOOKUP(X180,Codes!$Q$4:$R$29,2,FALSE)</f>
        <v>Partial</v>
      </c>
      <c r="Z180" t="str">
        <f t="shared" si="16"/>
        <v>Trap</v>
      </c>
      <c r="AA180" t="str">
        <f>VLOOKUP(A180,Codes!$AA$4:$AB$230,2,FALSE)</f>
        <v>Trap</v>
      </c>
      <c r="AB180" t="str">
        <f>VLOOKUP(A180,Codes!$U$4:$V$230,2,FALSE)</f>
        <v>None</v>
      </c>
    </row>
    <row r="181" spans="1:28" ht="18" customHeight="1" x14ac:dyDescent="0.2">
      <c r="A181" t="s">
        <v>352</v>
      </c>
      <c r="B181" t="str">
        <f>VLOOKUP(A181,Codes!$AJ$4:$AK$230,2,FALSE)</f>
        <v>Snow Crab - Scotian Shelf (ENS-S)</v>
      </c>
      <c r="C181" t="str">
        <f>VLOOKUP(A181,Codes!$AF$4:$AG$230,2,FALSE)</f>
        <v>N/A</v>
      </c>
      <c r="D181" t="s">
        <v>12</v>
      </c>
      <c r="E181" t="s">
        <v>343</v>
      </c>
      <c r="F181" t="s">
        <v>344</v>
      </c>
      <c r="G181" t="str">
        <f>VLOOKUP(F181,Codes!$A$4:$B$91,2,FALSE)</f>
        <v>Crustacea</v>
      </c>
      <c r="H181">
        <f>VLOOKUP(F181,Codes!$E$4:$F$91,2,FALSE)</f>
        <v>12</v>
      </c>
      <c r="I181">
        <f>VLOOKUP(F181,Codes!$I$4:$J$91,2,FALSE)</f>
        <v>3.54</v>
      </c>
      <c r="L181" t="s">
        <v>11</v>
      </c>
      <c r="M181">
        <v>6064</v>
      </c>
      <c r="N181">
        <v>67430395.706716731</v>
      </c>
      <c r="O181">
        <f t="shared" si="18"/>
        <v>11119.788210210543</v>
      </c>
      <c r="P181">
        <v>1</v>
      </c>
      <c r="Q181">
        <v>1</v>
      </c>
      <c r="R181">
        <f t="shared" si="14"/>
        <v>1</v>
      </c>
      <c r="S181">
        <v>1</v>
      </c>
      <c r="T181">
        <v>1</v>
      </c>
      <c r="U181">
        <f t="shared" si="15"/>
        <v>2</v>
      </c>
      <c r="V181" t="s">
        <v>4</v>
      </c>
      <c r="W181" t="str">
        <f>VLOOKUP(V181,Codes!$M$4:$N$6,2,FALSE)</f>
        <v>Full</v>
      </c>
      <c r="X181" t="s">
        <v>35</v>
      </c>
      <c r="Y181" t="str">
        <f>VLOOKUP(X181,Codes!$Q$4:$R$29,2,FALSE)</f>
        <v>Partial</v>
      </c>
      <c r="Z181" t="str">
        <f t="shared" si="16"/>
        <v>Trap</v>
      </c>
      <c r="AA181" t="str">
        <f>VLOOKUP(A181,Codes!$AA$4:$AB$230,2,FALSE)</f>
        <v>Trap</v>
      </c>
      <c r="AB181" t="str">
        <f>VLOOKUP(A181,Codes!$U$4:$V$230,2,FALSE)</f>
        <v>None</v>
      </c>
    </row>
    <row r="182" spans="1:28" ht="18" customHeight="1" x14ac:dyDescent="0.2">
      <c r="A182" t="s">
        <v>353</v>
      </c>
      <c r="B182" t="str">
        <f>VLOOKUP(A182,Codes!$AJ$4:$AK$230,2,FALSE)</f>
        <v>Snow Crab - 12A</v>
      </c>
      <c r="C182" t="str">
        <f>VLOOKUP(A182,Codes!$AF$4:$AG$230,2,FALSE)</f>
        <v>SNOWCRABSCMA12-17</v>
      </c>
      <c r="D182" t="s">
        <v>6</v>
      </c>
      <c r="E182" t="s">
        <v>343</v>
      </c>
      <c r="F182" t="s">
        <v>344</v>
      </c>
      <c r="G182" t="str">
        <f>VLOOKUP(F182,Codes!$A$4:$B$91,2,FALSE)</f>
        <v>Crustacea</v>
      </c>
      <c r="H182">
        <f>VLOOKUP(F182,Codes!$E$4:$F$91,2,FALSE)</f>
        <v>12</v>
      </c>
      <c r="I182">
        <f>VLOOKUP(F182,Codes!$I$4:$J$91,2,FALSE)</f>
        <v>3.54</v>
      </c>
      <c r="L182" t="s">
        <v>56</v>
      </c>
      <c r="M182">
        <v>105.5</v>
      </c>
      <c r="N182">
        <v>1173137.6561772123</v>
      </c>
      <c r="O182">
        <f t="shared" si="18"/>
        <v>11119.788210210543</v>
      </c>
      <c r="P182">
        <v>0</v>
      </c>
      <c r="Q182">
        <v>0</v>
      </c>
      <c r="R182">
        <f t="shared" si="14"/>
        <v>0</v>
      </c>
      <c r="S182">
        <v>0</v>
      </c>
      <c r="T182">
        <v>0</v>
      </c>
      <c r="U182">
        <f t="shared" si="15"/>
        <v>0</v>
      </c>
      <c r="V182" t="s">
        <v>4</v>
      </c>
      <c r="W182" t="str">
        <f>VLOOKUP(V182,Codes!$M$4:$N$6,2,FALSE)</f>
        <v>Full</v>
      </c>
      <c r="X182" t="s">
        <v>35</v>
      </c>
      <c r="Y182" t="str">
        <f>VLOOKUP(X182,Codes!$Q$4:$R$29,2,FALSE)</f>
        <v>Partial</v>
      </c>
      <c r="Z182" t="str">
        <f t="shared" si="16"/>
        <v>Trap</v>
      </c>
      <c r="AA182" t="str">
        <f>VLOOKUP(A182,Codes!$AA$4:$AB$230,2,FALSE)</f>
        <v>Trap</v>
      </c>
      <c r="AB182" t="str">
        <f>VLOOKUP(A182,Codes!$U$4:$V$230,2,FALSE)</f>
        <v>Certified</v>
      </c>
    </row>
    <row r="183" spans="1:28" ht="18" customHeight="1" x14ac:dyDescent="0.2">
      <c r="A183" t="s">
        <v>354</v>
      </c>
      <c r="B183" t="str">
        <f>VLOOKUP(A183,Codes!$AJ$4:$AK$230,2,FALSE)</f>
        <v>Snow Crab - 12B</v>
      </c>
      <c r="C183" t="str">
        <f>VLOOKUP(A183,Codes!$AF$4:$AG$230,2,FALSE)</f>
        <v>SNOWCRABSCMA12-17</v>
      </c>
      <c r="D183" t="s">
        <v>6</v>
      </c>
      <c r="E183" t="s">
        <v>343</v>
      </c>
      <c r="F183" t="s">
        <v>344</v>
      </c>
      <c r="G183" t="str">
        <f>VLOOKUP(F183,Codes!$A$4:$B$91,2,FALSE)</f>
        <v>Crustacea</v>
      </c>
      <c r="H183">
        <f>VLOOKUP(F183,Codes!$E$4:$F$91,2,FALSE)</f>
        <v>12</v>
      </c>
      <c r="I183">
        <f>VLOOKUP(F183,Codes!$I$4:$J$91,2,FALSE)</f>
        <v>3.54</v>
      </c>
      <c r="L183" t="s">
        <v>56</v>
      </c>
      <c r="M183">
        <v>40</v>
      </c>
      <c r="N183">
        <v>444791.52840842173</v>
      </c>
      <c r="O183">
        <f t="shared" si="18"/>
        <v>11119.788210210543</v>
      </c>
      <c r="P183">
        <v>0</v>
      </c>
      <c r="Q183">
        <v>0</v>
      </c>
      <c r="R183">
        <f t="shared" si="14"/>
        <v>0</v>
      </c>
      <c r="S183">
        <v>0</v>
      </c>
      <c r="T183">
        <v>0</v>
      </c>
      <c r="U183">
        <f t="shared" si="15"/>
        <v>0</v>
      </c>
      <c r="V183" t="s">
        <v>4</v>
      </c>
      <c r="W183" t="str">
        <f>VLOOKUP(V183,Codes!$M$4:$N$6,2,FALSE)</f>
        <v>Full</v>
      </c>
      <c r="X183" t="s">
        <v>355</v>
      </c>
      <c r="Y183" t="str">
        <f>VLOOKUP(X183,Codes!$Q$4:$R$29,2,FALSE)</f>
        <v>Partial</v>
      </c>
      <c r="Z183" t="str">
        <f t="shared" si="16"/>
        <v>Trap</v>
      </c>
      <c r="AA183" t="str">
        <f>VLOOKUP(A183,Codes!$AA$4:$AB$230,2,FALSE)</f>
        <v>Trap</v>
      </c>
      <c r="AB183" t="str">
        <f>VLOOKUP(A183,Codes!$U$4:$V$230,2,FALSE)</f>
        <v>Certified</v>
      </c>
    </row>
    <row r="184" spans="1:28" ht="18" customHeight="1" x14ac:dyDescent="0.2">
      <c r="A184" t="s">
        <v>356</v>
      </c>
      <c r="B184" t="str">
        <f>VLOOKUP(A184,Codes!$AJ$4:$AK$230,2,FALSE)</f>
        <v>Snow Crab - 12C</v>
      </c>
      <c r="C184" t="str">
        <f>VLOOKUP(A184,Codes!$AF$4:$AG$230,2,FALSE)</f>
        <v>SNOWCRABSCMA12-17</v>
      </c>
      <c r="D184" t="s">
        <v>6</v>
      </c>
      <c r="E184" t="s">
        <v>343</v>
      </c>
      <c r="F184" t="s">
        <v>344</v>
      </c>
      <c r="G184" t="str">
        <f>VLOOKUP(F184,Codes!$A$4:$B$91,2,FALSE)</f>
        <v>Crustacea</v>
      </c>
      <c r="H184">
        <f>VLOOKUP(F184,Codes!$E$4:$F$91,2,FALSE)</f>
        <v>12</v>
      </c>
      <c r="I184">
        <f>VLOOKUP(F184,Codes!$I$4:$J$91,2,FALSE)</f>
        <v>3.54</v>
      </c>
      <c r="L184" t="s">
        <v>56</v>
      </c>
      <c r="M184">
        <v>235</v>
      </c>
      <c r="N184">
        <v>2613150.2293994776</v>
      </c>
      <c r="O184">
        <f t="shared" si="18"/>
        <v>11119.788210210543</v>
      </c>
      <c r="P184">
        <v>0</v>
      </c>
      <c r="Q184">
        <v>0</v>
      </c>
      <c r="R184">
        <f t="shared" si="14"/>
        <v>0</v>
      </c>
      <c r="S184">
        <v>0</v>
      </c>
      <c r="T184">
        <v>0</v>
      </c>
      <c r="U184">
        <f t="shared" si="15"/>
        <v>0</v>
      </c>
      <c r="V184" t="s">
        <v>4</v>
      </c>
      <c r="W184" t="str">
        <f>VLOOKUP(V184,Codes!$M$4:$N$6,2,FALSE)</f>
        <v>Full</v>
      </c>
      <c r="X184" t="s">
        <v>35</v>
      </c>
      <c r="Y184" t="str">
        <f>VLOOKUP(X184,Codes!$Q$4:$R$29,2,FALSE)</f>
        <v>Partial</v>
      </c>
      <c r="Z184" t="str">
        <f t="shared" si="16"/>
        <v>Trap</v>
      </c>
      <c r="AA184" t="str">
        <f>VLOOKUP(A184,Codes!$AA$4:$AB$230,2,FALSE)</f>
        <v>Trap</v>
      </c>
      <c r="AB184" t="str">
        <f>VLOOKUP(A184,Codes!$U$4:$V$230,2,FALSE)</f>
        <v>Certified</v>
      </c>
    </row>
    <row r="185" spans="1:28" ht="18" customHeight="1" x14ac:dyDescent="0.2">
      <c r="A185" t="s">
        <v>357</v>
      </c>
      <c r="B185" t="str">
        <f>VLOOKUP(A185,Codes!$AJ$4:$AK$230,2,FALSE)</f>
        <v>Snow Crab - 13</v>
      </c>
      <c r="C185" t="str">
        <f>VLOOKUP(A185,Codes!$AF$4:$AG$230,2,FALSE)</f>
        <v>SNOWCRABSCMA12-17</v>
      </c>
      <c r="D185" t="s">
        <v>6</v>
      </c>
      <c r="E185" t="s">
        <v>343</v>
      </c>
      <c r="F185" t="s">
        <v>344</v>
      </c>
      <c r="G185" t="str">
        <f>VLOOKUP(F185,Codes!$A$4:$B$91,2,FALSE)</f>
        <v>Crustacea</v>
      </c>
      <c r="H185">
        <f>VLOOKUP(F185,Codes!$E$4:$F$91,2,FALSE)</f>
        <v>12</v>
      </c>
      <c r="I185">
        <f>VLOOKUP(F185,Codes!$I$4:$J$91,2,FALSE)</f>
        <v>3.54</v>
      </c>
      <c r="L185" t="s">
        <v>56</v>
      </c>
      <c r="M185">
        <v>328.8</v>
      </c>
      <c r="N185">
        <v>3656186.3635172267</v>
      </c>
      <c r="O185">
        <f t="shared" si="18"/>
        <v>11119.788210210543</v>
      </c>
      <c r="P185">
        <v>0</v>
      </c>
      <c r="Q185">
        <v>0</v>
      </c>
      <c r="R185">
        <f t="shared" si="14"/>
        <v>0</v>
      </c>
      <c r="S185">
        <v>0</v>
      </c>
      <c r="T185">
        <v>0</v>
      </c>
      <c r="U185">
        <f t="shared" si="15"/>
        <v>0</v>
      </c>
      <c r="V185" t="s">
        <v>4</v>
      </c>
      <c r="W185" t="str">
        <f>VLOOKUP(V185,Codes!$M$4:$N$6,2,FALSE)</f>
        <v>Full</v>
      </c>
      <c r="X185" t="s">
        <v>358</v>
      </c>
      <c r="Y185" t="str">
        <f>VLOOKUP(X185,Codes!$Q$4:$R$29,2,FALSE)</f>
        <v>Partial</v>
      </c>
      <c r="Z185" t="str">
        <f t="shared" si="16"/>
        <v>Trap</v>
      </c>
      <c r="AA185" t="str">
        <f>VLOOKUP(A185,Codes!$AA$4:$AB$230,2,FALSE)</f>
        <v>Trap</v>
      </c>
      <c r="AB185" t="str">
        <f>VLOOKUP(A185,Codes!$U$4:$V$230,2,FALSE)</f>
        <v>Certified</v>
      </c>
    </row>
    <row r="186" spans="1:28" ht="18" customHeight="1" x14ac:dyDescent="0.2">
      <c r="A186" t="s">
        <v>359</v>
      </c>
      <c r="B186" t="str">
        <f>VLOOKUP(A186,Codes!$AJ$4:$AK$230,2,FALSE)</f>
        <v>Snow Crab - 14</v>
      </c>
      <c r="C186" t="str">
        <f>VLOOKUP(A186,Codes!$AF$4:$AG$230,2,FALSE)</f>
        <v>SNOWCRABSCMA12-17</v>
      </c>
      <c r="D186" t="s">
        <v>6</v>
      </c>
      <c r="E186" t="s">
        <v>343</v>
      </c>
      <c r="F186" t="s">
        <v>344</v>
      </c>
      <c r="G186" t="str">
        <f>VLOOKUP(F186,Codes!$A$4:$B$91,2,FALSE)</f>
        <v>Crustacea</v>
      </c>
      <c r="H186">
        <f>VLOOKUP(F186,Codes!$E$4:$F$91,2,FALSE)</f>
        <v>12</v>
      </c>
      <c r="I186">
        <f>VLOOKUP(F186,Codes!$I$4:$J$91,2,FALSE)</f>
        <v>3.54</v>
      </c>
      <c r="L186" t="s">
        <v>56</v>
      </c>
      <c r="M186">
        <v>602</v>
      </c>
      <c r="N186">
        <v>6694112.5025467472</v>
      </c>
      <c r="O186">
        <f t="shared" si="18"/>
        <v>11119.788210210543</v>
      </c>
      <c r="P186">
        <v>0</v>
      </c>
      <c r="Q186">
        <v>0</v>
      </c>
      <c r="R186">
        <f t="shared" si="14"/>
        <v>0</v>
      </c>
      <c r="S186">
        <v>0</v>
      </c>
      <c r="T186">
        <v>0</v>
      </c>
      <c r="U186">
        <f t="shared" si="15"/>
        <v>0</v>
      </c>
      <c r="V186" t="s">
        <v>4</v>
      </c>
      <c r="W186" t="str">
        <f>VLOOKUP(V186,Codes!$M$4:$N$6,2,FALSE)</f>
        <v>Full</v>
      </c>
      <c r="X186" t="s">
        <v>358</v>
      </c>
      <c r="Y186" t="str">
        <f>VLOOKUP(X186,Codes!$Q$4:$R$29,2,FALSE)</f>
        <v>Partial</v>
      </c>
      <c r="Z186" t="str">
        <f t="shared" si="16"/>
        <v>Trap</v>
      </c>
      <c r="AA186" t="str">
        <f>VLOOKUP(A186,Codes!$AA$4:$AB$230,2,FALSE)</f>
        <v>Trap</v>
      </c>
      <c r="AB186" t="str">
        <f>VLOOKUP(A186,Codes!$U$4:$V$230,2,FALSE)</f>
        <v>Certified</v>
      </c>
    </row>
    <row r="187" spans="1:28" ht="18" customHeight="1" x14ac:dyDescent="0.2">
      <c r="A187" t="s">
        <v>360</v>
      </c>
      <c r="B187" t="str">
        <f>VLOOKUP(A187,Codes!$AJ$4:$AK$230,2,FALSE)</f>
        <v>Snow Crab - 15</v>
      </c>
      <c r="C187" t="str">
        <f>VLOOKUP(A187,Codes!$AF$4:$AG$230,2,FALSE)</f>
        <v>SNOWCRABSCMA12-17</v>
      </c>
      <c r="D187" t="s">
        <v>6</v>
      </c>
      <c r="E187" t="s">
        <v>343</v>
      </c>
      <c r="F187" t="s">
        <v>344</v>
      </c>
      <c r="G187" t="str">
        <f>VLOOKUP(F187,Codes!$A$4:$B$91,2,FALSE)</f>
        <v>Crustacea</v>
      </c>
      <c r="H187">
        <f>VLOOKUP(F187,Codes!$E$4:$F$91,2,FALSE)</f>
        <v>12</v>
      </c>
      <c r="I187">
        <f>VLOOKUP(F187,Codes!$I$4:$J$91,2,FALSE)</f>
        <v>3.54</v>
      </c>
      <c r="L187" t="s">
        <v>56</v>
      </c>
      <c r="M187">
        <v>631.70000000000005</v>
      </c>
      <c r="N187">
        <v>7024370.2123900009</v>
      </c>
      <c r="O187">
        <f t="shared" si="18"/>
        <v>11119.788210210543</v>
      </c>
      <c r="P187">
        <v>0</v>
      </c>
      <c r="Q187">
        <v>0</v>
      </c>
      <c r="R187">
        <f t="shared" si="14"/>
        <v>0</v>
      </c>
      <c r="S187">
        <v>0</v>
      </c>
      <c r="T187">
        <v>0</v>
      </c>
      <c r="U187">
        <f t="shared" si="15"/>
        <v>0</v>
      </c>
      <c r="V187" t="s">
        <v>4</v>
      </c>
      <c r="W187" t="str">
        <f>VLOOKUP(V187,Codes!$M$4:$N$6,2,FALSE)</f>
        <v>Full</v>
      </c>
      <c r="X187" t="s">
        <v>35</v>
      </c>
      <c r="Y187" t="str">
        <f>VLOOKUP(X187,Codes!$Q$4:$R$29,2,FALSE)</f>
        <v>Partial</v>
      </c>
      <c r="Z187" t="str">
        <f t="shared" si="16"/>
        <v>Trap</v>
      </c>
      <c r="AA187" t="str">
        <f>VLOOKUP(A187,Codes!$AA$4:$AB$230,2,FALSE)</f>
        <v>Trap</v>
      </c>
      <c r="AB187" t="str">
        <f>VLOOKUP(A187,Codes!$U$4:$V$230,2,FALSE)</f>
        <v>Certified</v>
      </c>
    </row>
    <row r="188" spans="1:28" ht="18" customHeight="1" x14ac:dyDescent="0.2">
      <c r="A188" t="s">
        <v>361</v>
      </c>
      <c r="B188" t="str">
        <f>VLOOKUP(A188,Codes!$AJ$4:$AK$230,2,FALSE)</f>
        <v>Snow Crab - 16</v>
      </c>
      <c r="C188" t="str">
        <f>VLOOKUP(A188,Codes!$AF$4:$AG$230,2,FALSE)</f>
        <v>SNOWCRABSCMA12-17</v>
      </c>
      <c r="D188" t="s">
        <v>6</v>
      </c>
      <c r="E188" t="s">
        <v>343</v>
      </c>
      <c r="F188" t="s">
        <v>344</v>
      </c>
      <c r="G188" t="str">
        <f>VLOOKUP(F188,Codes!$A$4:$B$91,2,FALSE)</f>
        <v>Crustacea</v>
      </c>
      <c r="H188">
        <f>VLOOKUP(F188,Codes!$E$4:$F$91,2,FALSE)</f>
        <v>12</v>
      </c>
      <c r="I188">
        <f>VLOOKUP(F188,Codes!$I$4:$J$91,2,FALSE)</f>
        <v>3.54</v>
      </c>
      <c r="L188" t="s">
        <v>56</v>
      </c>
      <c r="M188">
        <v>3648</v>
      </c>
      <c r="N188">
        <v>40564987.390848063</v>
      </c>
      <c r="O188">
        <f t="shared" si="18"/>
        <v>11119.788210210543</v>
      </c>
      <c r="P188">
        <v>0</v>
      </c>
      <c r="Q188">
        <v>0</v>
      </c>
      <c r="R188">
        <f t="shared" si="14"/>
        <v>0</v>
      </c>
      <c r="S188">
        <v>0</v>
      </c>
      <c r="T188">
        <v>0</v>
      </c>
      <c r="U188">
        <f t="shared" si="15"/>
        <v>0</v>
      </c>
      <c r="V188" t="s">
        <v>4</v>
      </c>
      <c r="W188" t="str">
        <f>VLOOKUP(V188,Codes!$M$4:$N$6,2,FALSE)</f>
        <v>Full</v>
      </c>
      <c r="X188" t="s">
        <v>362</v>
      </c>
      <c r="Y188" t="str">
        <f>VLOOKUP(X188,Codes!$Q$4:$R$29,2,FALSE)</f>
        <v>Partial</v>
      </c>
      <c r="Z188" t="str">
        <f t="shared" si="16"/>
        <v>Trap</v>
      </c>
      <c r="AA188" t="str">
        <f>VLOOKUP(A188,Codes!$AA$4:$AB$230,2,FALSE)</f>
        <v>Trap</v>
      </c>
      <c r="AB188" t="str">
        <f>VLOOKUP(A188,Codes!$U$4:$V$230,2,FALSE)</f>
        <v>Certified</v>
      </c>
    </row>
    <row r="189" spans="1:28" ht="18" customHeight="1" x14ac:dyDescent="0.2">
      <c r="A189" t="s">
        <v>363</v>
      </c>
      <c r="B189" t="str">
        <f>VLOOKUP(A189,Codes!$AJ$4:$AK$230,2,FALSE)</f>
        <v>Snow Crab - 16A</v>
      </c>
      <c r="C189" t="str">
        <f>VLOOKUP(A189,Codes!$AF$4:$AG$230,2,FALSE)</f>
        <v>SNOWCRABSCMA12-17</v>
      </c>
      <c r="D189" t="s">
        <v>6</v>
      </c>
      <c r="E189" t="s">
        <v>343</v>
      </c>
      <c r="F189" t="s">
        <v>344</v>
      </c>
      <c r="G189" t="str">
        <f>VLOOKUP(F189,Codes!$A$4:$B$91,2,FALSE)</f>
        <v>Crustacea</v>
      </c>
      <c r="H189">
        <f>VLOOKUP(F189,Codes!$E$4:$F$91,2,FALSE)</f>
        <v>12</v>
      </c>
      <c r="I189">
        <f>VLOOKUP(F189,Codes!$I$4:$J$91,2,FALSE)</f>
        <v>3.54</v>
      </c>
      <c r="L189" t="s">
        <v>56</v>
      </c>
      <c r="M189">
        <v>369</v>
      </c>
      <c r="N189">
        <v>4103201.8495676904</v>
      </c>
      <c r="O189">
        <f t="shared" si="18"/>
        <v>11119.788210210543</v>
      </c>
      <c r="P189">
        <v>0</v>
      </c>
      <c r="Q189">
        <v>0</v>
      </c>
      <c r="R189">
        <f t="shared" si="14"/>
        <v>0</v>
      </c>
      <c r="S189">
        <v>0</v>
      </c>
      <c r="T189">
        <v>0</v>
      </c>
      <c r="U189">
        <f t="shared" si="15"/>
        <v>0</v>
      </c>
      <c r="V189" t="s">
        <v>4</v>
      </c>
      <c r="W189" t="str">
        <f>VLOOKUP(V189,Codes!$M$4:$N$6,2,FALSE)</f>
        <v>Full</v>
      </c>
      <c r="X189" t="s">
        <v>362</v>
      </c>
      <c r="Y189" t="str">
        <f>VLOOKUP(X189,Codes!$Q$4:$R$29,2,FALSE)</f>
        <v>Partial</v>
      </c>
      <c r="Z189" t="str">
        <f t="shared" si="16"/>
        <v>Trap</v>
      </c>
      <c r="AA189" t="str">
        <f>VLOOKUP(A189,Codes!$AA$4:$AB$230,2,FALSE)</f>
        <v>Trap</v>
      </c>
      <c r="AB189" t="str">
        <f>VLOOKUP(A189,Codes!$U$4:$V$230,2,FALSE)</f>
        <v>Certified</v>
      </c>
    </row>
    <row r="190" spans="1:28" ht="18" customHeight="1" x14ac:dyDescent="0.2">
      <c r="A190" t="s">
        <v>364</v>
      </c>
      <c r="B190" t="str">
        <f>VLOOKUP(A190,Codes!$AJ$4:$AK$230,2,FALSE)</f>
        <v>Snow Crab - 17</v>
      </c>
      <c r="C190" t="str">
        <f>VLOOKUP(A190,Codes!$AF$4:$AG$230,2,FALSE)</f>
        <v>SNOWCRABSCMA12-17</v>
      </c>
      <c r="D190" t="s">
        <v>6</v>
      </c>
      <c r="E190" t="s">
        <v>343</v>
      </c>
      <c r="F190" t="s">
        <v>344</v>
      </c>
      <c r="G190" t="str">
        <f>VLOOKUP(F190,Codes!$A$4:$B$91,2,FALSE)</f>
        <v>Crustacea</v>
      </c>
      <c r="H190">
        <f>VLOOKUP(F190,Codes!$E$4:$F$91,2,FALSE)</f>
        <v>12</v>
      </c>
      <c r="I190">
        <f>VLOOKUP(F190,Codes!$I$4:$J$91,2,FALSE)</f>
        <v>3.54</v>
      </c>
      <c r="L190" t="s">
        <v>56</v>
      </c>
      <c r="M190">
        <v>2623</v>
      </c>
      <c r="N190">
        <v>29167204.475382254</v>
      </c>
      <c r="O190">
        <f t="shared" si="18"/>
        <v>11119.788210210543</v>
      </c>
      <c r="P190">
        <v>0</v>
      </c>
      <c r="Q190">
        <v>0</v>
      </c>
      <c r="R190">
        <f t="shared" si="14"/>
        <v>0</v>
      </c>
      <c r="S190">
        <v>0</v>
      </c>
      <c r="T190">
        <v>0</v>
      </c>
      <c r="U190">
        <f t="shared" si="15"/>
        <v>0</v>
      </c>
      <c r="V190" t="s">
        <v>4</v>
      </c>
      <c r="W190" t="str">
        <f>VLOOKUP(V190,Codes!$M$4:$N$6,2,FALSE)</f>
        <v>Full</v>
      </c>
      <c r="X190" t="s">
        <v>365</v>
      </c>
      <c r="Y190" t="str">
        <f>VLOOKUP(X190,Codes!$Q$4:$R$29,2,FALSE)</f>
        <v>Partial</v>
      </c>
      <c r="Z190" t="str">
        <f t="shared" si="16"/>
        <v>Trap</v>
      </c>
      <c r="AA190" t="str">
        <f>VLOOKUP(A190,Codes!$AA$4:$AB$230,2,FALSE)</f>
        <v>Trap</v>
      </c>
      <c r="AB190" t="str">
        <f>VLOOKUP(A190,Codes!$U$4:$V$230,2,FALSE)</f>
        <v>Certified</v>
      </c>
    </row>
    <row r="191" spans="1:28" ht="18" customHeight="1" x14ac:dyDescent="0.2">
      <c r="A191" t="s">
        <v>366</v>
      </c>
      <c r="B191" t="str">
        <f>VLOOKUP(A191,Codes!$AJ$4:$AK$230,2,FALSE)</f>
        <v>Snow Crab - CFA 12 (12, 18, 25, 26), 12E, 12F, 19</v>
      </c>
      <c r="C191" t="str">
        <f>VLOOKUP(A191,Codes!$AF$4:$AG$230,2,FALSE)</f>
        <v>SNOWCRABSGSL</v>
      </c>
      <c r="D191" t="s">
        <v>12</v>
      </c>
      <c r="E191" t="s">
        <v>343</v>
      </c>
      <c r="F191" t="s">
        <v>344</v>
      </c>
      <c r="G191" t="str">
        <f>VLOOKUP(F191,Codes!$A$4:$B$91,2,FALSE)</f>
        <v>Crustacea</v>
      </c>
      <c r="H191">
        <f>VLOOKUP(F191,Codes!$E$4:$F$91,2,FALSE)</f>
        <v>12</v>
      </c>
      <c r="I191">
        <f>VLOOKUP(F191,Codes!$I$4:$J$91,2,FALSE)</f>
        <v>3.54</v>
      </c>
      <c r="L191" t="s">
        <v>25</v>
      </c>
      <c r="M191">
        <v>31707</v>
      </c>
      <c r="N191">
        <v>352575124.78114569</v>
      </c>
      <c r="O191">
        <f t="shared" si="18"/>
        <v>11119.788210210543</v>
      </c>
      <c r="P191">
        <v>0</v>
      </c>
      <c r="Q191">
        <v>1</v>
      </c>
      <c r="R191">
        <f t="shared" si="14"/>
        <v>1</v>
      </c>
      <c r="S191">
        <v>1</v>
      </c>
      <c r="T191">
        <v>1</v>
      </c>
      <c r="U191">
        <f t="shared" si="15"/>
        <v>2</v>
      </c>
      <c r="V191" t="s">
        <v>4</v>
      </c>
      <c r="W191" t="str">
        <f>VLOOKUP(V191,Codes!$M$4:$N$6,2,FALSE)</f>
        <v>Full</v>
      </c>
      <c r="X191" t="s">
        <v>367</v>
      </c>
      <c r="Y191" t="str">
        <f>VLOOKUP(X191,Codes!$Q$4:$R$29,2,FALSE)</f>
        <v>Partial</v>
      </c>
      <c r="Z191" t="str">
        <f t="shared" si="16"/>
        <v>Trap</v>
      </c>
      <c r="AA191" t="str">
        <f>VLOOKUP(A191,Codes!$AA$4:$AB$230,2,FALSE)</f>
        <v>Trap</v>
      </c>
      <c r="AB191" t="str">
        <f>VLOOKUP(A191,Codes!$U$4:$V$230,2,FALSE)</f>
        <v>Withdrawn</v>
      </c>
    </row>
    <row r="192" spans="1:28" ht="18" customHeight="1" x14ac:dyDescent="0.2">
      <c r="A192" t="s">
        <v>368</v>
      </c>
      <c r="B192" t="str">
        <f>VLOOKUP(A192,Codes!$AJ$4:$AK$230,2,FALSE)</f>
        <v>Dogfish - Inside</v>
      </c>
      <c r="C192" t="str">
        <f>VLOOKUP(A192,Codes!$AF$4:$AG$230,2,FALSE)</f>
        <v>SPSDOGPCOAST</v>
      </c>
      <c r="D192" t="s">
        <v>6</v>
      </c>
      <c r="E192" t="s">
        <v>50</v>
      </c>
      <c r="F192" t="s">
        <v>369</v>
      </c>
      <c r="G192" t="str">
        <f>VLOOKUP(F192,Codes!$A$4:$B$91,2,FALSE)</f>
        <v>Elasmobranchii</v>
      </c>
      <c r="H192">
        <f>VLOOKUP(F192,Codes!$E$4:$F$91,2,FALSE)</f>
        <v>71</v>
      </c>
      <c r="I192">
        <f>VLOOKUP(F192,Codes!$I$4:$J$91,2,FALSE)</f>
        <v>4.5</v>
      </c>
      <c r="L192" t="s">
        <v>17</v>
      </c>
      <c r="M192">
        <v>1500</v>
      </c>
      <c r="N192">
        <v>165000</v>
      </c>
      <c r="O192">
        <f t="shared" si="18"/>
        <v>110</v>
      </c>
      <c r="P192">
        <v>0</v>
      </c>
      <c r="Q192">
        <v>0</v>
      </c>
      <c r="R192">
        <f t="shared" si="14"/>
        <v>0</v>
      </c>
      <c r="S192">
        <v>0</v>
      </c>
      <c r="T192">
        <v>0</v>
      </c>
      <c r="U192">
        <f t="shared" si="15"/>
        <v>0</v>
      </c>
      <c r="V192" t="s">
        <v>4</v>
      </c>
      <c r="W192" t="str">
        <f>VLOOKUP(V192,Codes!$M$4:$N$6,2,FALSE)</f>
        <v>Full</v>
      </c>
      <c r="X192" t="s">
        <v>80</v>
      </c>
      <c r="Y192" t="str">
        <f>VLOOKUP(X192,Codes!$Q$4:$R$29,2,FALSE)</f>
        <v>Full</v>
      </c>
      <c r="Z192" t="str">
        <f t="shared" si="16"/>
        <v>Bottom trawl</v>
      </c>
      <c r="AA192" t="str">
        <f>VLOOKUP(A192,Codes!$AA$4:$AB$230,2,FALSE)</f>
        <v>Bottom trawl</v>
      </c>
      <c r="AB192" t="str">
        <f>VLOOKUP(A192,Codes!$U$4:$V$230,2,FALSE)</f>
        <v>None</v>
      </c>
    </row>
    <row r="193" spans="1:28" ht="18" customHeight="1" x14ac:dyDescent="0.2">
      <c r="A193" t="s">
        <v>370</v>
      </c>
      <c r="B193" t="str">
        <f>VLOOKUP(A193,Codes!$AJ$4:$AK$230,2,FALSE)</f>
        <v>Dogfish - Outside</v>
      </c>
      <c r="C193" t="str">
        <f>VLOOKUP(A193,Codes!$AF$4:$AG$230,2,FALSE)</f>
        <v>SPSDOGPCOAST</v>
      </c>
      <c r="D193" t="s">
        <v>6</v>
      </c>
      <c r="E193" t="s">
        <v>50</v>
      </c>
      <c r="F193" t="s">
        <v>369</v>
      </c>
      <c r="G193" t="str">
        <f>VLOOKUP(F193,Codes!$A$4:$B$91,2,FALSE)</f>
        <v>Elasmobranchii</v>
      </c>
      <c r="H193">
        <f>VLOOKUP(F193,Codes!$E$4:$F$91,2,FALSE)</f>
        <v>71</v>
      </c>
      <c r="I193">
        <f>VLOOKUP(F193,Codes!$I$4:$J$91,2,FALSE)</f>
        <v>4.5</v>
      </c>
      <c r="L193" t="s">
        <v>17</v>
      </c>
      <c r="M193">
        <v>1600</v>
      </c>
      <c r="N193">
        <v>176000</v>
      </c>
      <c r="O193">
        <f t="shared" si="18"/>
        <v>110</v>
      </c>
      <c r="P193">
        <v>0</v>
      </c>
      <c r="Q193">
        <v>0</v>
      </c>
      <c r="R193">
        <f t="shared" si="14"/>
        <v>0</v>
      </c>
      <c r="S193">
        <v>0</v>
      </c>
      <c r="T193">
        <v>0</v>
      </c>
      <c r="U193">
        <f t="shared" si="15"/>
        <v>0</v>
      </c>
      <c r="V193" t="s">
        <v>4</v>
      </c>
      <c r="W193" t="str">
        <f>VLOOKUP(V193,Codes!$M$4:$N$6,2,FALSE)</f>
        <v>Full</v>
      </c>
      <c r="X193" t="s">
        <v>80</v>
      </c>
      <c r="Y193" t="str">
        <f>VLOOKUP(X193,Codes!$Q$4:$R$29,2,FALSE)</f>
        <v>Full</v>
      </c>
      <c r="Z193" t="str">
        <f t="shared" si="16"/>
        <v>Bottom trawl</v>
      </c>
      <c r="AA193" t="str">
        <f>VLOOKUP(A193,Codes!$AA$4:$AB$230,2,FALSE)</f>
        <v>Bottom trawl</v>
      </c>
      <c r="AB193" t="str">
        <f>VLOOKUP(A193,Codes!$U$4:$V$230,2,FALSE)</f>
        <v>None</v>
      </c>
    </row>
    <row r="194" spans="1:28" ht="18" customHeight="1" x14ac:dyDescent="0.2">
      <c r="A194" t="s">
        <v>371</v>
      </c>
      <c r="B194" t="str">
        <f>VLOOKUP(A194,Codes!$AJ$4:$AK$230,2,FALSE)</f>
        <v>Striped Shrimp (Montagui) – Eastern Assessment Zone</v>
      </c>
      <c r="C194" t="str">
        <f>VLOOKUP(A194,Codes!$AF$4:$AG$230,2,FALSE)</f>
        <v>N/A</v>
      </c>
      <c r="D194" t="s">
        <v>8</v>
      </c>
      <c r="E194" t="s">
        <v>372</v>
      </c>
      <c r="F194" t="s">
        <v>373</v>
      </c>
      <c r="G194" t="str">
        <f>VLOOKUP(F194,Codes!$A$4:$B$91,2,FALSE)</f>
        <v>Crustacea</v>
      </c>
      <c r="H194">
        <f>VLOOKUP(F194,Codes!$E$4:$F$91,2,FALSE)</f>
        <v>10</v>
      </c>
      <c r="I194">
        <f>VLOOKUP(F194,Codes!$I$4:$J$91,2,FALSE)</f>
        <v>3.07</v>
      </c>
      <c r="L194" t="s">
        <v>453</v>
      </c>
      <c r="M194">
        <v>113</v>
      </c>
      <c r="N194">
        <v>496340.11030008574</v>
      </c>
      <c r="O194">
        <f t="shared" si="18"/>
        <v>4392.3903566379267</v>
      </c>
      <c r="P194">
        <v>0</v>
      </c>
      <c r="Q194">
        <v>1</v>
      </c>
      <c r="R194">
        <f t="shared" ref="R194:R228" si="19">IF(OR(P194=1,Q194=1),1,0)</f>
        <v>1</v>
      </c>
      <c r="S194">
        <v>1</v>
      </c>
      <c r="T194">
        <v>1</v>
      </c>
      <c r="U194">
        <f t="shared" ref="U194:U228" si="20">SUM(S194:T194)</f>
        <v>2</v>
      </c>
      <c r="V194" t="s">
        <v>6</v>
      </c>
      <c r="W194" t="str">
        <f>VLOOKUP(V194,Codes!$M$4:$N$6,2,FALSE)</f>
        <v>Uncertain</v>
      </c>
      <c r="X194" t="s">
        <v>4</v>
      </c>
      <c r="Y194" t="str">
        <f>VLOOKUP(X194,Codes!$Q$4:$R$29,2,FALSE)</f>
        <v>Full</v>
      </c>
      <c r="Z194" t="str">
        <f t="shared" si="16"/>
        <v>Bottom trawl</v>
      </c>
      <c r="AA194" t="str">
        <f>VLOOKUP(A194,Codes!$AA$4:$AB$230,2,FALSE)</f>
        <v>Bottom trawl</v>
      </c>
      <c r="AB194" t="str">
        <f>VLOOKUP(A194,Codes!$U$4:$V$230,2,FALSE)</f>
        <v>Certified</v>
      </c>
    </row>
    <row r="195" spans="1:28" ht="18" customHeight="1" x14ac:dyDescent="0.2">
      <c r="A195" t="s">
        <v>374</v>
      </c>
      <c r="B195" t="str">
        <f>VLOOKUP(A195,Codes!$AJ$4:$AK$230,2,FALSE)</f>
        <v>Striped Shrimp (Montagui) - SFA 4</v>
      </c>
      <c r="C195" t="str">
        <f>VLOOKUP(A195,Codes!$AF$4:$AG$230,2,FALSE)</f>
        <v>N/A</v>
      </c>
      <c r="D195" t="s">
        <v>6</v>
      </c>
      <c r="E195" t="s">
        <v>372</v>
      </c>
      <c r="F195" t="s">
        <v>373</v>
      </c>
      <c r="G195" t="str">
        <f>VLOOKUP(F195,Codes!$A$4:$B$91,2,FALSE)</f>
        <v>Crustacea</v>
      </c>
      <c r="H195">
        <f>VLOOKUP(F195,Codes!$E$4:$F$91,2,FALSE)</f>
        <v>10</v>
      </c>
      <c r="I195">
        <f>VLOOKUP(F195,Codes!$I$4:$J$91,2,FALSE)</f>
        <v>3.07</v>
      </c>
      <c r="L195" t="s">
        <v>453</v>
      </c>
      <c r="M195">
        <v>1461</v>
      </c>
      <c r="N195">
        <v>6417282.3110480113</v>
      </c>
      <c r="O195">
        <f t="shared" si="18"/>
        <v>4392.3903566379267</v>
      </c>
      <c r="P195">
        <v>0</v>
      </c>
      <c r="Q195">
        <v>1</v>
      </c>
      <c r="R195">
        <f t="shared" si="19"/>
        <v>1</v>
      </c>
      <c r="S195">
        <v>0</v>
      </c>
      <c r="T195">
        <v>0</v>
      </c>
      <c r="U195">
        <f t="shared" si="20"/>
        <v>0</v>
      </c>
      <c r="V195" t="s">
        <v>5</v>
      </c>
      <c r="W195" t="str">
        <f>VLOOKUP(V195,Codes!$M$4:$N$6,2,FALSE)</f>
        <v>Partial</v>
      </c>
      <c r="X195" t="s">
        <v>215</v>
      </c>
      <c r="Y195" t="str">
        <f>VLOOKUP(X195,Codes!$Q$4:$R$29,2,FALSE)</f>
        <v>Partial</v>
      </c>
      <c r="Z195" t="str">
        <f t="shared" ref="Z195:Z228" si="21">IF(M195=0,"No catch",AA195)</f>
        <v>Bottom trawl</v>
      </c>
      <c r="AA195" t="str">
        <f>VLOOKUP(A195,Codes!$AA$4:$AB$230,2,FALSE)</f>
        <v>Bottom trawl</v>
      </c>
      <c r="AB195" t="str">
        <f>VLOOKUP(A195,Codes!$U$4:$V$230,2,FALSE)</f>
        <v>Certified</v>
      </c>
    </row>
    <row r="196" spans="1:28" ht="18" customHeight="1" x14ac:dyDescent="0.2">
      <c r="A196" t="s">
        <v>375</v>
      </c>
      <c r="B196" t="str">
        <f>VLOOKUP(A196,Codes!$AJ$4:$AK$230,2,FALSE)</f>
        <v>Striped Shrimp (Montagui) - WAZ</v>
      </c>
      <c r="C196" t="str">
        <f>VLOOKUP(A196,Codes!$AF$4:$AG$230,2,FALSE)</f>
        <v>N/A</v>
      </c>
      <c r="D196" t="s">
        <v>6</v>
      </c>
      <c r="E196" t="s">
        <v>372</v>
      </c>
      <c r="F196" t="s">
        <v>373</v>
      </c>
      <c r="G196" t="str">
        <f>VLOOKUP(F196,Codes!$A$4:$B$91,2,FALSE)</f>
        <v>Crustacea</v>
      </c>
      <c r="H196">
        <f>VLOOKUP(F196,Codes!$E$4:$F$91,2,FALSE)</f>
        <v>10</v>
      </c>
      <c r="I196">
        <f>VLOOKUP(F196,Codes!$I$4:$J$91,2,FALSE)</f>
        <v>3.07</v>
      </c>
      <c r="L196" t="s">
        <v>453</v>
      </c>
      <c r="M196">
        <v>6884</v>
      </c>
      <c r="N196">
        <v>30237215.215095486</v>
      </c>
      <c r="O196">
        <f t="shared" si="18"/>
        <v>4392.3903566379267</v>
      </c>
      <c r="P196">
        <v>0</v>
      </c>
      <c r="Q196">
        <v>1</v>
      </c>
      <c r="R196">
        <f t="shared" si="19"/>
        <v>1</v>
      </c>
      <c r="S196">
        <v>0</v>
      </c>
      <c r="T196">
        <v>0</v>
      </c>
      <c r="U196">
        <f t="shared" si="20"/>
        <v>0</v>
      </c>
      <c r="V196" t="s">
        <v>6</v>
      </c>
      <c r="W196" t="str">
        <f>VLOOKUP(V196,Codes!$M$4:$N$6,2,FALSE)</f>
        <v>Uncertain</v>
      </c>
      <c r="X196" t="s">
        <v>4</v>
      </c>
      <c r="Y196" t="str">
        <f>VLOOKUP(X196,Codes!$Q$4:$R$29,2,FALSE)</f>
        <v>Full</v>
      </c>
      <c r="Z196" t="str">
        <f t="shared" si="21"/>
        <v>Bottom trawl</v>
      </c>
      <c r="AA196" t="str">
        <f>VLOOKUP(A196,Codes!$AA$4:$AB$230,2,FALSE)</f>
        <v>Bottom trawl</v>
      </c>
      <c r="AB196" t="str">
        <f>VLOOKUP(A196,Codes!$U$4:$V$230,2,FALSE)</f>
        <v>Certified</v>
      </c>
    </row>
    <row r="197" spans="1:28" ht="18" customHeight="1" x14ac:dyDescent="0.2">
      <c r="A197" t="s">
        <v>376</v>
      </c>
      <c r="B197" t="str">
        <f>VLOOKUP(A197,Codes!$AJ$4:$AK$230,2,FALSE)</f>
        <v>Stimpson's Surfclam</v>
      </c>
      <c r="C197" t="str">
        <f>VLOOKUP(A197,Codes!$AF$4:$AG$230,2,FALSE)</f>
        <v>N/A</v>
      </c>
      <c r="D197" t="s">
        <v>6</v>
      </c>
      <c r="E197" t="s">
        <v>377</v>
      </c>
      <c r="F197" t="s">
        <v>378</v>
      </c>
      <c r="G197" t="str">
        <f>VLOOKUP(F197,Codes!$A$4:$B$91,2,FALSE)</f>
        <v>Crustacea</v>
      </c>
      <c r="H197">
        <f>VLOOKUP(F197,Codes!$E$4:$F$91,2,FALSE)</f>
        <v>37</v>
      </c>
      <c r="I197">
        <f>VLOOKUP(F197,Codes!$I$4:$J$91,2,FALSE)</f>
        <v>2</v>
      </c>
      <c r="L197" t="s">
        <v>56</v>
      </c>
      <c r="M197">
        <f>125+113+42+60+9</f>
        <v>349</v>
      </c>
      <c r="N197">
        <v>689247.13055202703</v>
      </c>
      <c r="O197">
        <f t="shared" si="18"/>
        <v>1974.9201448482149</v>
      </c>
      <c r="P197">
        <v>0</v>
      </c>
      <c r="Q197">
        <v>1</v>
      </c>
      <c r="R197">
        <f t="shared" si="19"/>
        <v>1</v>
      </c>
      <c r="S197">
        <v>0</v>
      </c>
      <c r="T197">
        <v>0</v>
      </c>
      <c r="U197">
        <f t="shared" si="20"/>
        <v>0</v>
      </c>
      <c r="V197" t="s">
        <v>5</v>
      </c>
      <c r="W197" t="str">
        <f>VLOOKUP(V197,Codes!$M$4:$N$6,2,FALSE)</f>
        <v>Partial</v>
      </c>
      <c r="X197" t="s">
        <v>302</v>
      </c>
      <c r="Y197" t="str">
        <f>VLOOKUP(X197,Codes!$Q$4:$R$29,2,FALSE)</f>
        <v>Partial</v>
      </c>
      <c r="Z197" t="str">
        <f t="shared" si="21"/>
        <v>Dredge</v>
      </c>
      <c r="AA197" t="str">
        <f>VLOOKUP(A197,Codes!$AA$4:$AB$230,2,FALSE)</f>
        <v>Dredge</v>
      </c>
      <c r="AB197" t="str">
        <f>VLOOKUP(A197,Codes!$U$4:$V$230,2,FALSE)</f>
        <v>None</v>
      </c>
    </row>
    <row r="198" spans="1:28" ht="18" customHeight="1" x14ac:dyDescent="0.2">
      <c r="A198" t="s">
        <v>379</v>
      </c>
      <c r="B198" t="str">
        <f>VLOOKUP(A198,Codes!$AJ$4:$AK$230,2,FALSE)</f>
        <v>Common Clam</v>
      </c>
      <c r="C198" t="str">
        <f>VLOOKUP(A198,Codes!$AF$4:$AG$230,2,FALSE)</f>
        <v>ARCSURFQCW</v>
      </c>
      <c r="D198" t="s">
        <v>6</v>
      </c>
      <c r="E198" t="s">
        <v>33</v>
      </c>
      <c r="F198" t="s">
        <v>34</v>
      </c>
      <c r="G198" t="str">
        <f>VLOOKUP(F198,Codes!$A$4:$B$91,2,FALSE)</f>
        <v>Molluscs</v>
      </c>
      <c r="H198">
        <f>VLOOKUP(F198,Codes!$E$4:$F$91,2,FALSE)</f>
        <v>10</v>
      </c>
      <c r="I198">
        <f>VLOOKUP(F198,Codes!$I$4:$J$91,2,FALSE)</f>
        <v>2</v>
      </c>
      <c r="L198" t="s">
        <v>56</v>
      </c>
      <c r="M198">
        <v>575</v>
      </c>
      <c r="N198">
        <v>1135579.0832877236</v>
      </c>
      <c r="O198">
        <f t="shared" si="18"/>
        <v>1974.9201448482149</v>
      </c>
      <c r="P198">
        <v>0</v>
      </c>
      <c r="Q198">
        <v>1</v>
      </c>
      <c r="R198">
        <f t="shared" si="19"/>
        <v>1</v>
      </c>
      <c r="S198">
        <v>0</v>
      </c>
      <c r="T198">
        <v>0</v>
      </c>
      <c r="U198">
        <f t="shared" si="20"/>
        <v>0</v>
      </c>
      <c r="V198" t="s">
        <v>5</v>
      </c>
      <c r="W198" t="str">
        <f>VLOOKUP(V198,Codes!$M$4:$N$6,2,FALSE)</f>
        <v>Partial</v>
      </c>
      <c r="X198" t="s">
        <v>6</v>
      </c>
      <c r="Y198" t="str">
        <f>VLOOKUP(X198,Codes!$Q$4:$R$29,2,FALSE)</f>
        <v>Uncertain</v>
      </c>
      <c r="Z198" t="str">
        <f t="shared" si="21"/>
        <v>Hand</v>
      </c>
      <c r="AA198" t="str">
        <f>VLOOKUP(A198,Codes!$AA$4:$AB$230,2,FALSE)</f>
        <v>Hand</v>
      </c>
      <c r="AB198" t="str">
        <f>VLOOKUP(A198,Codes!$U$4:$V$230,2,FALSE)</f>
        <v>None</v>
      </c>
    </row>
    <row r="199" spans="1:28" ht="18" customHeight="1" x14ac:dyDescent="0.2">
      <c r="A199" t="s">
        <v>380</v>
      </c>
      <c r="B199" t="str">
        <f>VLOOKUP(A199,Codes!$AJ$4:$AK$230,2,FALSE)</f>
        <v>Sea Cucumber - 3Ps</v>
      </c>
      <c r="C199" t="str">
        <f>VLOOKUP(A199,Codes!$AF$4:$AG$230,2,FALSE)</f>
        <v>N/A</v>
      </c>
      <c r="D199" t="s">
        <v>6</v>
      </c>
      <c r="E199" t="s">
        <v>304</v>
      </c>
      <c r="F199" t="s">
        <v>307</v>
      </c>
      <c r="G199" t="str">
        <f>VLOOKUP(F199,Codes!$A$4:$B$91,2,FALSE)</f>
        <v>Echinodermata</v>
      </c>
      <c r="H199">
        <f>VLOOKUP(F199,Codes!$E$4:$F$91,2,FALSE)</f>
        <v>10</v>
      </c>
      <c r="I199">
        <f>VLOOKUP(F199,Codes!$I$4:$J$91,2,FALSE)</f>
        <v>2</v>
      </c>
      <c r="L199" t="s">
        <v>454</v>
      </c>
      <c r="M199">
        <v>2261</v>
      </c>
      <c r="N199">
        <v>2818172.0570784169</v>
      </c>
      <c r="O199">
        <f t="shared" si="18"/>
        <v>1246.4272698268098</v>
      </c>
      <c r="P199">
        <v>0</v>
      </c>
      <c r="Q199">
        <v>1</v>
      </c>
      <c r="R199">
        <f t="shared" si="19"/>
        <v>1</v>
      </c>
      <c r="S199">
        <v>0</v>
      </c>
      <c r="T199">
        <v>0</v>
      </c>
      <c r="U199">
        <f t="shared" si="20"/>
        <v>0</v>
      </c>
      <c r="V199" t="s">
        <v>5</v>
      </c>
      <c r="W199" t="str">
        <f>VLOOKUP(V199,Codes!$M$4:$N$6,2,FALSE)</f>
        <v>Partial</v>
      </c>
      <c r="X199" t="s">
        <v>5</v>
      </c>
      <c r="Y199" t="str">
        <f>VLOOKUP(X199,Codes!$Q$4:$R$29,2,FALSE)</f>
        <v>Partial</v>
      </c>
      <c r="Z199" t="str">
        <f t="shared" si="21"/>
        <v>Dredge</v>
      </c>
      <c r="AA199" t="str">
        <f>VLOOKUP(A199,Codes!$AA$4:$AB$230,2,FALSE)</f>
        <v>Dredge</v>
      </c>
      <c r="AB199" t="str">
        <f>VLOOKUP(A199,Codes!$U$4:$V$230,2,FALSE)</f>
        <v>None</v>
      </c>
    </row>
    <row r="200" spans="1:28" ht="18" customHeight="1" x14ac:dyDescent="0.2">
      <c r="A200" t="s">
        <v>381</v>
      </c>
      <c r="B200" t="str">
        <f>VLOOKUP(A200,Codes!$AJ$4:$AK$230,2,FALSE)</f>
        <v>Swordfish - North Atlantic</v>
      </c>
      <c r="C200" t="str">
        <f>VLOOKUP(A200,Codes!$AF$4:$AG$230,2,FALSE)</f>
        <v>SWORDNATL</v>
      </c>
      <c r="D200" t="s">
        <v>12</v>
      </c>
      <c r="E200" t="s">
        <v>382</v>
      </c>
      <c r="F200" t="s">
        <v>383</v>
      </c>
      <c r="G200" t="str">
        <f>VLOOKUP(F200,Codes!$A$4:$B$91,2,FALSE)</f>
        <v>Xiphiidae</v>
      </c>
      <c r="H200">
        <f>VLOOKUP(F200,Codes!$E$4:$F$91,2,FALSE)</f>
        <v>72</v>
      </c>
      <c r="I200">
        <f>VLOOKUP(F200,Codes!$I$4:$J$91,2,FALSE)</f>
        <v>4.5</v>
      </c>
      <c r="L200" t="s">
        <v>11</v>
      </c>
      <c r="M200">
        <v>21298</v>
      </c>
      <c r="N200">
        <v>276949383.75818926</v>
      </c>
      <c r="O200">
        <f t="shared" si="18"/>
        <v>13003.539475922118</v>
      </c>
      <c r="P200">
        <v>1</v>
      </c>
      <c r="Q200">
        <v>1</v>
      </c>
      <c r="R200">
        <f t="shared" si="19"/>
        <v>1</v>
      </c>
      <c r="S200">
        <v>1</v>
      </c>
      <c r="T200">
        <v>1</v>
      </c>
      <c r="U200">
        <f t="shared" si="20"/>
        <v>2</v>
      </c>
      <c r="V200" t="s">
        <v>4</v>
      </c>
      <c r="W200" t="str">
        <f>VLOOKUP(V200,Codes!$M$4:$N$6,2,FALSE)</f>
        <v>Full</v>
      </c>
      <c r="X200" t="s">
        <v>93</v>
      </c>
      <c r="Y200" t="str">
        <f>VLOOKUP(X200,Codes!$Q$4:$R$29,2,FALSE)</f>
        <v>Partial</v>
      </c>
      <c r="Z200" t="str">
        <f t="shared" si="21"/>
        <v>Longline</v>
      </c>
      <c r="AA200" t="str">
        <f>VLOOKUP(A200,Codes!$AA$4:$AB$230,2,FALSE)</f>
        <v>Longline</v>
      </c>
      <c r="AB200" t="str">
        <f>VLOOKUP(A200,Codes!$U$4:$V$230,2,FALSE)</f>
        <v>Certified</v>
      </c>
    </row>
    <row r="201" spans="1:28" ht="18" customHeight="1" x14ac:dyDescent="0.2">
      <c r="A201" t="s">
        <v>384</v>
      </c>
      <c r="B201" t="str">
        <f>VLOOKUP(A201,Codes!$AJ$4:$AK$230,2,FALSE)</f>
        <v>Skate - 3LNO</v>
      </c>
      <c r="C201" t="str">
        <f>VLOOKUP(A201,Codes!$AF$4:$AG$230,2,FALSE)</f>
        <v>TSKA3LNOPs</v>
      </c>
      <c r="D201" t="s">
        <v>6</v>
      </c>
      <c r="E201" t="s">
        <v>385</v>
      </c>
      <c r="F201" t="s">
        <v>386</v>
      </c>
      <c r="G201" t="str">
        <f>VLOOKUP(F201,Codes!$A$4:$B$91,2,FALSE)</f>
        <v>Elasmobranchii</v>
      </c>
      <c r="H201">
        <f>VLOOKUP(F201,Codes!$E$4:$F$91,2,FALSE)</f>
        <v>51</v>
      </c>
      <c r="I201">
        <f>VLOOKUP(F201,Codes!$I$4:$J$91,2,FALSE)</f>
        <v>4.2</v>
      </c>
      <c r="L201" t="s">
        <v>454</v>
      </c>
      <c r="M201">
        <v>1059</v>
      </c>
      <c r="N201">
        <v>273442.66668596072</v>
      </c>
      <c r="O201">
        <f t="shared" si="18"/>
        <v>258.20837269684677</v>
      </c>
      <c r="P201">
        <v>0</v>
      </c>
      <c r="Q201">
        <v>1</v>
      </c>
      <c r="R201">
        <f t="shared" si="19"/>
        <v>1</v>
      </c>
      <c r="S201">
        <v>1</v>
      </c>
      <c r="T201">
        <v>0</v>
      </c>
      <c r="U201">
        <f t="shared" si="20"/>
        <v>1</v>
      </c>
      <c r="V201" t="s">
        <v>4</v>
      </c>
      <c r="W201" t="str">
        <f>VLOOKUP(V201,Codes!$M$4:$N$6,2,FALSE)</f>
        <v>Full</v>
      </c>
      <c r="X201" t="s">
        <v>93</v>
      </c>
      <c r="Y201" t="str">
        <f>VLOOKUP(X201,Codes!$Q$4:$R$29,2,FALSE)</f>
        <v>Partial</v>
      </c>
      <c r="Z201" t="str">
        <f t="shared" si="21"/>
        <v>Bycatch</v>
      </c>
      <c r="AA201" t="str">
        <f>VLOOKUP(A201,Codes!$AA$4:$AB$230,2,FALSE)</f>
        <v>Bycatch</v>
      </c>
      <c r="AB201" t="str">
        <f>VLOOKUP(A201,Codes!$U$4:$V$230,2,FALSE)</f>
        <v>None</v>
      </c>
    </row>
    <row r="202" spans="1:28" ht="18" customHeight="1" x14ac:dyDescent="0.2">
      <c r="A202" t="s">
        <v>387</v>
      </c>
      <c r="B202" t="str">
        <f>VLOOKUP(A202,Codes!$AJ$4:$AK$230,2,FALSE)</f>
        <v>N/A</v>
      </c>
      <c r="C202" t="str">
        <f>VLOOKUP(A202,Codes!$AF$4:$AG$230,2,FALSE)</f>
        <v>TSKA4T</v>
      </c>
      <c r="D202" t="s">
        <v>6</v>
      </c>
      <c r="E202" t="s">
        <v>385</v>
      </c>
      <c r="F202" t="s">
        <v>386</v>
      </c>
      <c r="G202" t="str">
        <f>VLOOKUP(F202,Codes!$A$4:$B$91,2,FALSE)</f>
        <v>Elasmobranchii</v>
      </c>
      <c r="H202">
        <f>VLOOKUP(F202,Codes!$E$4:$F$91,2,FALSE)</f>
        <v>51</v>
      </c>
      <c r="I202">
        <f>VLOOKUP(F202,Codes!$I$4:$J$91,2,FALSE)</f>
        <v>4.2</v>
      </c>
      <c r="L202" t="s">
        <v>25</v>
      </c>
      <c r="M202">
        <v>5</v>
      </c>
      <c r="N202">
        <v>1291.0418634842338</v>
      </c>
      <c r="O202">
        <f t="shared" si="18"/>
        <v>258.20837269684677</v>
      </c>
      <c r="P202">
        <v>0</v>
      </c>
      <c r="Q202">
        <v>0</v>
      </c>
      <c r="R202">
        <f t="shared" si="19"/>
        <v>0</v>
      </c>
      <c r="S202">
        <v>0</v>
      </c>
      <c r="T202">
        <v>0</v>
      </c>
      <c r="U202">
        <f t="shared" si="20"/>
        <v>0</v>
      </c>
      <c r="V202" t="s">
        <v>6</v>
      </c>
      <c r="W202" t="str">
        <f>VLOOKUP(V202,Codes!$M$4:$N$6,2,FALSE)</f>
        <v>Uncertain</v>
      </c>
      <c r="X202" t="s">
        <v>6</v>
      </c>
      <c r="Y202" t="str">
        <f>VLOOKUP(X202,Codes!$Q$4:$R$29,2,FALSE)</f>
        <v>Uncertain</v>
      </c>
      <c r="Z202" t="str">
        <f t="shared" si="21"/>
        <v>Bycatch</v>
      </c>
      <c r="AA202" t="str">
        <f>VLOOKUP(A202,Codes!$AA$4:$AB$230,2,FALSE)</f>
        <v>Bycatch</v>
      </c>
      <c r="AB202" t="str">
        <f>VLOOKUP(A202,Codes!$U$4:$V$230,2,FALSE)</f>
        <v>None</v>
      </c>
    </row>
    <row r="203" spans="1:28" ht="18" customHeight="1" x14ac:dyDescent="0.2">
      <c r="A203" t="s">
        <v>388</v>
      </c>
      <c r="B203" t="str">
        <f>VLOOKUP(A203,Codes!$AJ$4:$AK$230,2,FALSE)</f>
        <v>N/A</v>
      </c>
      <c r="C203" t="str">
        <f>VLOOKUP(A203,Codes!$AF$4:$AG$230,2,FALSE)</f>
        <v>WPOLLBCWN</v>
      </c>
      <c r="D203" t="s">
        <v>12</v>
      </c>
      <c r="E203" t="s">
        <v>389</v>
      </c>
      <c r="F203" t="s">
        <v>390</v>
      </c>
      <c r="G203" t="str">
        <f>VLOOKUP(F203,Codes!$A$4:$B$91,2,FALSE)</f>
        <v>Gadiformes</v>
      </c>
      <c r="H203">
        <f>VLOOKUP(F203,Codes!$E$4:$F$91,2,FALSE)</f>
        <v>45</v>
      </c>
      <c r="I203">
        <f>VLOOKUP(F203,Codes!$I$4:$J$91,2,FALSE)</f>
        <v>3.6</v>
      </c>
      <c r="L203" t="s">
        <v>17</v>
      </c>
      <c r="M203">
        <v>992</v>
      </c>
      <c r="N203">
        <v>456320.00000000006</v>
      </c>
      <c r="O203">
        <f t="shared" si="18"/>
        <v>460.00000000000006</v>
      </c>
      <c r="P203">
        <v>0</v>
      </c>
      <c r="Q203">
        <v>1</v>
      </c>
      <c r="R203">
        <f t="shared" si="19"/>
        <v>1</v>
      </c>
      <c r="S203">
        <v>1</v>
      </c>
      <c r="T203">
        <v>1</v>
      </c>
      <c r="U203">
        <f t="shared" si="20"/>
        <v>2</v>
      </c>
      <c r="V203" t="s">
        <v>4</v>
      </c>
      <c r="W203" t="str">
        <f>VLOOKUP(V203,Codes!$M$4:$N$6,2,FALSE)</f>
        <v>Full</v>
      </c>
      <c r="X203" t="s">
        <v>4</v>
      </c>
      <c r="Y203" t="str">
        <f>VLOOKUP(X203,Codes!$Q$4:$R$29,2,FALSE)</f>
        <v>Full</v>
      </c>
      <c r="Z203" t="str">
        <f t="shared" si="21"/>
        <v>Bottom trawl</v>
      </c>
      <c r="AA203" t="str">
        <f>VLOOKUP(A203,Codes!$AA$4:$AB$230,2,FALSE)</f>
        <v>Bottom trawl</v>
      </c>
      <c r="AB203" t="str">
        <f>VLOOKUP(A203,Codes!$U$4:$V$230,2,FALSE)</f>
        <v>None</v>
      </c>
    </row>
    <row r="204" spans="1:28" ht="18" customHeight="1" x14ac:dyDescent="0.2">
      <c r="A204" t="s">
        <v>391</v>
      </c>
      <c r="B204" t="str">
        <f>VLOOKUP(A204,Codes!$AJ$4:$AK$230,2,FALSE)</f>
        <v>N/A</v>
      </c>
      <c r="C204" t="str">
        <f>VLOOKUP(A204,Codes!$AF$4:$AG$230,2,FALSE)</f>
        <v>WPOLLBCWS</v>
      </c>
      <c r="D204" t="s">
        <v>12</v>
      </c>
      <c r="E204" t="s">
        <v>389</v>
      </c>
      <c r="F204" t="s">
        <v>390</v>
      </c>
      <c r="G204" t="str">
        <f>VLOOKUP(F204,Codes!$A$4:$B$91,2,FALSE)</f>
        <v>Gadiformes</v>
      </c>
      <c r="H204">
        <f>VLOOKUP(F204,Codes!$E$4:$F$91,2,FALSE)</f>
        <v>45</v>
      </c>
      <c r="I204">
        <f>VLOOKUP(F204,Codes!$I$4:$J$91,2,FALSE)</f>
        <v>3.6</v>
      </c>
      <c r="L204" t="s">
        <v>17</v>
      </c>
      <c r="M204">
        <v>3256</v>
      </c>
      <c r="N204">
        <v>1497760.0000000002</v>
      </c>
      <c r="O204">
        <f t="shared" si="18"/>
        <v>460.00000000000006</v>
      </c>
      <c r="P204">
        <v>0</v>
      </c>
      <c r="Q204">
        <v>1</v>
      </c>
      <c r="R204">
        <f t="shared" si="19"/>
        <v>1</v>
      </c>
      <c r="S204">
        <v>1</v>
      </c>
      <c r="T204">
        <v>1</v>
      </c>
      <c r="U204">
        <f t="shared" si="20"/>
        <v>2</v>
      </c>
      <c r="V204" t="s">
        <v>4</v>
      </c>
      <c r="W204" t="str">
        <f>VLOOKUP(V204,Codes!$M$4:$N$6,2,FALSE)</f>
        <v>Full</v>
      </c>
      <c r="X204" t="s">
        <v>4</v>
      </c>
      <c r="Y204" t="str">
        <f>VLOOKUP(X204,Codes!$Q$4:$R$29,2,FALSE)</f>
        <v>Full</v>
      </c>
      <c r="Z204" t="str">
        <f t="shared" si="21"/>
        <v>Bottom trawl</v>
      </c>
      <c r="AA204" t="str">
        <f>VLOOKUP(A204,Codes!$AA$4:$AB$230,2,FALSE)</f>
        <v>Bottom trawl</v>
      </c>
      <c r="AB204" t="str">
        <f>VLOOKUP(A204,Codes!$U$4:$V$230,2,FALSE)</f>
        <v>None</v>
      </c>
    </row>
    <row r="205" spans="1:28" ht="18" customHeight="1" x14ac:dyDescent="0.2">
      <c r="A205" t="s">
        <v>392</v>
      </c>
      <c r="B205" t="str">
        <f>VLOOKUP(A205,Codes!$AJ$4:$AK$230,2,FALSE)</f>
        <v>N/A</v>
      </c>
      <c r="C205" t="str">
        <f>VLOOKUP(A205,Codes!$AF$4:$AG$230,2,FALSE)</f>
        <v>N/A</v>
      </c>
      <c r="D205" t="s">
        <v>6</v>
      </c>
      <c r="E205" t="s">
        <v>393</v>
      </c>
      <c r="F205" t="s">
        <v>394</v>
      </c>
      <c r="G205" t="str">
        <f>VLOOKUP(F205,Codes!$A$4:$B$91,2,FALSE)</f>
        <v>Molluscs</v>
      </c>
      <c r="H205">
        <f>VLOOKUP(F205,Codes!$E$4:$F$91,2,FALSE)</f>
        <v>10</v>
      </c>
      <c r="I205">
        <f>VLOOKUP(F205,Codes!$I$4:$J$91,2,FALSE)</f>
        <v>3.35</v>
      </c>
      <c r="L205" t="s">
        <v>454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 t="shared" si="19"/>
        <v>0</v>
      </c>
      <c r="S205">
        <v>0</v>
      </c>
      <c r="T205">
        <v>0</v>
      </c>
      <c r="U205">
        <f t="shared" si="20"/>
        <v>0</v>
      </c>
      <c r="V205" t="s">
        <v>6</v>
      </c>
      <c r="W205" t="str">
        <f>VLOOKUP(V205,Codes!$M$4:$N$6,2,FALSE)</f>
        <v>Uncertain</v>
      </c>
      <c r="X205" t="s">
        <v>6</v>
      </c>
      <c r="Y205" t="str">
        <f>VLOOKUP(X205,Codes!$Q$4:$R$29,2,FALSE)</f>
        <v>Uncertain</v>
      </c>
      <c r="Z205" t="str">
        <f t="shared" si="21"/>
        <v>No catch</v>
      </c>
      <c r="AA205" t="str">
        <f>VLOOKUP(A205,Codes!$AA$4:$AB$230,2,FALSE)</f>
        <v>Trap</v>
      </c>
      <c r="AB205" t="str">
        <f>VLOOKUP(A205,Codes!$U$4:$V$230,2,FALSE)</f>
        <v>None</v>
      </c>
    </row>
    <row r="206" spans="1:28" ht="18" customHeight="1" x14ac:dyDescent="0.2">
      <c r="A206" t="s">
        <v>395</v>
      </c>
      <c r="B206" t="str">
        <f>VLOOKUP(A206,Codes!$AJ$4:$AK$230,2,FALSE)</f>
        <v>Whelk - 3PS</v>
      </c>
      <c r="C206" t="str">
        <f>VLOOKUP(A206,Codes!$AF$4:$AG$230,2,FALSE)</f>
        <v>N/A</v>
      </c>
      <c r="D206" t="s">
        <v>6</v>
      </c>
      <c r="E206" t="s">
        <v>393</v>
      </c>
      <c r="F206" t="s">
        <v>394</v>
      </c>
      <c r="G206" t="str">
        <f>VLOOKUP(F206,Codes!$A$4:$B$91,2,FALSE)</f>
        <v>Molluscs</v>
      </c>
      <c r="H206">
        <f>VLOOKUP(F206,Codes!$E$4:$F$91,2,FALSE)</f>
        <v>10</v>
      </c>
      <c r="I206">
        <f>VLOOKUP(F206,Codes!$I$4:$J$91,2,FALSE)</f>
        <v>3.35</v>
      </c>
      <c r="L206" t="s">
        <v>454</v>
      </c>
      <c r="M206">
        <v>5819</v>
      </c>
      <c r="N206">
        <v>22677822.605111226</v>
      </c>
      <c r="O206">
        <f>N206/M206</f>
        <v>3897.2027161215374</v>
      </c>
      <c r="P206">
        <v>0</v>
      </c>
      <c r="Q206">
        <v>0</v>
      </c>
      <c r="R206">
        <f t="shared" si="19"/>
        <v>0</v>
      </c>
      <c r="S206">
        <v>0</v>
      </c>
      <c r="T206">
        <v>0</v>
      </c>
      <c r="U206">
        <f t="shared" si="20"/>
        <v>0</v>
      </c>
      <c r="V206" t="s">
        <v>4</v>
      </c>
      <c r="W206" t="str">
        <f>VLOOKUP(V206,Codes!$M$4:$N$6,2,FALSE)</f>
        <v>Full</v>
      </c>
      <c r="X206" t="s">
        <v>5</v>
      </c>
      <c r="Y206" t="str">
        <f>VLOOKUP(X206,Codes!$Q$4:$R$29,2,FALSE)</f>
        <v>Partial</v>
      </c>
      <c r="Z206" t="str">
        <f t="shared" si="21"/>
        <v>Trap</v>
      </c>
      <c r="AA206" t="str">
        <f>VLOOKUP(A206,Codes!$AA$4:$AB$230,2,FALSE)</f>
        <v>Trap</v>
      </c>
      <c r="AB206" t="str">
        <f>VLOOKUP(A206,Codes!$U$4:$V$230,2,FALSE)</f>
        <v>None</v>
      </c>
    </row>
    <row r="207" spans="1:28" ht="18" customHeight="1" x14ac:dyDescent="0.2">
      <c r="A207" t="s">
        <v>396</v>
      </c>
      <c r="B207" t="str">
        <f>VLOOKUP(A207,Codes!$AJ$4:$AK$230,2,FALSE)</f>
        <v>N/A</v>
      </c>
      <c r="C207" t="str">
        <f>VLOOKUP(A207,Codes!$AF$4:$AG$230,2,FALSE)</f>
        <v>WWHELKQCW</v>
      </c>
      <c r="D207" t="s">
        <v>6</v>
      </c>
      <c r="E207" t="s">
        <v>393</v>
      </c>
      <c r="F207" t="s">
        <v>394</v>
      </c>
      <c r="G207" t="str">
        <f>VLOOKUP(F207,Codes!$A$4:$B$91,2,FALSE)</f>
        <v>Molluscs</v>
      </c>
      <c r="H207">
        <f>VLOOKUP(F207,Codes!$E$4:$F$91,2,FALSE)</f>
        <v>10</v>
      </c>
      <c r="I207">
        <f>VLOOKUP(F207,Codes!$I$4:$J$91,2,FALSE)</f>
        <v>3.35</v>
      </c>
      <c r="L207" t="s">
        <v>56</v>
      </c>
      <c r="M207">
        <v>1329</v>
      </c>
      <c r="N207">
        <v>5179382.4097255236</v>
      </c>
      <c r="O207">
        <f>N207/M207</f>
        <v>3897.2027161215378</v>
      </c>
      <c r="P207">
        <v>0</v>
      </c>
      <c r="Q207">
        <v>0</v>
      </c>
      <c r="R207">
        <f t="shared" si="19"/>
        <v>0</v>
      </c>
      <c r="S207">
        <v>0</v>
      </c>
      <c r="T207">
        <v>0</v>
      </c>
      <c r="U207">
        <f t="shared" si="20"/>
        <v>0</v>
      </c>
      <c r="V207" t="s">
        <v>6</v>
      </c>
      <c r="W207" t="str">
        <f>VLOOKUP(V207,Codes!$M$4:$N$6,2,FALSE)</f>
        <v>Uncertain</v>
      </c>
      <c r="X207" t="s">
        <v>6</v>
      </c>
      <c r="Y207" t="str">
        <f>VLOOKUP(X207,Codes!$Q$4:$R$29,2,FALSE)</f>
        <v>Uncertain</v>
      </c>
      <c r="Z207" t="str">
        <f t="shared" si="21"/>
        <v>Trap</v>
      </c>
      <c r="AA207" t="str">
        <f>VLOOKUP(A207,Codes!$AA$4:$AB$230,2,FALSE)</f>
        <v>Trap</v>
      </c>
      <c r="AB207" t="str">
        <f>VLOOKUP(A207,Codes!$U$4:$V$230,2,FALSE)</f>
        <v>None</v>
      </c>
    </row>
    <row r="208" spans="1:28" ht="18" customHeight="1" x14ac:dyDescent="0.2">
      <c r="A208" t="s">
        <v>397</v>
      </c>
      <c r="B208" t="str">
        <f>VLOOKUP(A208,Codes!$AJ$4:$AK$230,2,FALSE)</f>
        <v>White Hake - 3NOPs</v>
      </c>
      <c r="C208" t="str">
        <f>VLOOKUP(A208,Codes!$AF$4:$AG$230,2,FALSE)</f>
        <v>WHAKE3Ps</v>
      </c>
      <c r="D208" t="s">
        <v>6</v>
      </c>
      <c r="E208" t="s">
        <v>398</v>
      </c>
      <c r="F208" t="s">
        <v>399</v>
      </c>
      <c r="G208" t="str">
        <f>VLOOKUP(F208,Codes!$A$4:$B$91,2,FALSE)</f>
        <v>Gadiformes</v>
      </c>
      <c r="H208">
        <f>VLOOKUP(F208,Codes!$E$4:$F$91,2,FALSE)</f>
        <v>72</v>
      </c>
      <c r="I208">
        <f>VLOOKUP(F208,Codes!$I$4:$J$91,2,FALSE)</f>
        <v>4.3</v>
      </c>
      <c r="L208" t="s">
        <v>454</v>
      </c>
      <c r="M208">
        <v>691</v>
      </c>
      <c r="N208">
        <v>575784.65330149431</v>
      </c>
      <c r="O208">
        <f>N208/M208</f>
        <v>833.26288466207575</v>
      </c>
      <c r="P208">
        <v>0</v>
      </c>
      <c r="Q208">
        <v>1</v>
      </c>
      <c r="R208">
        <f t="shared" si="19"/>
        <v>1</v>
      </c>
      <c r="S208">
        <v>0</v>
      </c>
      <c r="T208">
        <v>0</v>
      </c>
      <c r="U208">
        <f t="shared" si="20"/>
        <v>0</v>
      </c>
      <c r="V208" t="s">
        <v>4</v>
      </c>
      <c r="W208" t="str">
        <f>VLOOKUP(V208,Codes!$M$4:$N$6,2,FALSE)</f>
        <v>Full</v>
      </c>
      <c r="X208" t="s">
        <v>93</v>
      </c>
      <c r="Y208" t="str">
        <f>VLOOKUP(X208,Codes!$Q$4:$R$29,2,FALSE)</f>
        <v>Partial</v>
      </c>
      <c r="Z208" t="str">
        <f t="shared" si="21"/>
        <v>Bycatch</v>
      </c>
      <c r="AA208" t="str">
        <f>VLOOKUP(A208,Codes!$AA$4:$AB$230,2,FALSE)</f>
        <v>Bycatch</v>
      </c>
      <c r="AB208" t="str">
        <f>VLOOKUP(A208,Codes!$U$4:$V$230,2,FALSE)</f>
        <v>None</v>
      </c>
    </row>
    <row r="209" spans="1:28" s="1" customFormat="1" ht="18" customHeight="1" x14ac:dyDescent="0.2">
      <c r="A209" t="s">
        <v>400</v>
      </c>
      <c r="B209" t="str">
        <f>VLOOKUP(A209,Codes!$AJ$4:$AK$230,2,FALSE)</f>
        <v>N/A</v>
      </c>
      <c r="C209" t="str">
        <f>VLOOKUP(A209,Codes!$AF$4:$AG$230,2,FALSE)</f>
        <v>WHAKE4RS</v>
      </c>
      <c r="D209" t="s">
        <v>3</v>
      </c>
      <c r="E209" t="s">
        <v>398</v>
      </c>
      <c r="F209" t="s">
        <v>399</v>
      </c>
      <c r="G209" t="str">
        <f>VLOOKUP(F209,Codes!$A$4:$B$91,2,FALSE)</f>
        <v>Gadiformes</v>
      </c>
      <c r="H209">
        <f>VLOOKUP(F209,Codes!$E$4:$F$91,2,FALSE)</f>
        <v>72</v>
      </c>
      <c r="I209">
        <f>VLOOKUP(F209,Codes!$I$4:$J$91,2,FALSE)</f>
        <v>4.3</v>
      </c>
      <c r="J209"/>
      <c r="K209"/>
      <c r="L209" t="s">
        <v>56</v>
      </c>
      <c r="M209">
        <v>0</v>
      </c>
      <c r="N209">
        <v>0</v>
      </c>
      <c r="O209">
        <v>0</v>
      </c>
      <c r="P209">
        <v>0</v>
      </c>
      <c r="Q209">
        <v>1</v>
      </c>
      <c r="R209">
        <f t="shared" si="19"/>
        <v>1</v>
      </c>
      <c r="S209">
        <v>1</v>
      </c>
      <c r="T209">
        <v>1</v>
      </c>
      <c r="U209">
        <f t="shared" si="20"/>
        <v>2</v>
      </c>
      <c r="V209" t="s">
        <v>6</v>
      </c>
      <c r="W209" t="str">
        <f>VLOOKUP(V209,Codes!$M$4:$N$6,2,FALSE)</f>
        <v>Uncertain</v>
      </c>
      <c r="X209" t="s">
        <v>5</v>
      </c>
      <c r="Y209" t="str">
        <f>VLOOKUP(X209,Codes!$Q$4:$R$29,2,FALSE)</f>
        <v>Partial</v>
      </c>
      <c r="Z209" t="str">
        <f t="shared" si="21"/>
        <v>No catch</v>
      </c>
      <c r="AA209" t="str">
        <f>VLOOKUP(A209,Codes!$AA$4:$AB$230,2,FALSE)</f>
        <v>Bycatch</v>
      </c>
      <c r="AB209" t="str">
        <f>VLOOKUP(A209,Codes!$U$4:$V$230,2,FALSE)</f>
        <v>None</v>
      </c>
    </row>
    <row r="210" spans="1:28" ht="18" customHeight="1" x14ac:dyDescent="0.2">
      <c r="A210" t="s">
        <v>401</v>
      </c>
      <c r="B210" t="str">
        <f>VLOOKUP(A210,Codes!$AJ$4:$AK$230,2,FALSE)</f>
        <v>White Hake - 4T</v>
      </c>
      <c r="C210" t="str">
        <f>VLOOKUP(A210,Codes!$AF$4:$AG$230,2,FALSE)</f>
        <v>WHAKE4T</v>
      </c>
      <c r="D210" t="s">
        <v>3</v>
      </c>
      <c r="E210" t="s">
        <v>398</v>
      </c>
      <c r="F210" t="s">
        <v>399</v>
      </c>
      <c r="G210" t="str">
        <f>VLOOKUP(F210,Codes!$A$4:$B$91,2,FALSE)</f>
        <v>Gadiformes</v>
      </c>
      <c r="H210">
        <f>VLOOKUP(F210,Codes!$E$4:$F$91,2,FALSE)</f>
        <v>72</v>
      </c>
      <c r="I210">
        <f>VLOOKUP(F210,Codes!$I$4:$J$91,2,FALSE)</f>
        <v>4.3</v>
      </c>
      <c r="L210" t="s">
        <v>25</v>
      </c>
      <c r="M210">
        <v>20</v>
      </c>
      <c r="N210">
        <v>16665.257693241514</v>
      </c>
      <c r="O210">
        <f t="shared" ref="O210:O216" si="22">N210/M210</f>
        <v>833.26288466207575</v>
      </c>
      <c r="P210">
        <v>1</v>
      </c>
      <c r="Q210">
        <v>1</v>
      </c>
      <c r="R210">
        <f t="shared" si="19"/>
        <v>1</v>
      </c>
      <c r="S210">
        <v>1</v>
      </c>
      <c r="T210">
        <v>0</v>
      </c>
      <c r="U210">
        <f t="shared" si="20"/>
        <v>1</v>
      </c>
      <c r="V210" t="s">
        <v>4</v>
      </c>
      <c r="W210" t="str">
        <f>VLOOKUP(V210,Codes!$M$4:$N$6,2,FALSE)</f>
        <v>Full</v>
      </c>
      <c r="X210" t="s">
        <v>5</v>
      </c>
      <c r="Y210" t="str">
        <f>VLOOKUP(X210,Codes!$Q$4:$R$29,2,FALSE)</f>
        <v>Partial</v>
      </c>
      <c r="Z210" t="str">
        <f t="shared" si="21"/>
        <v>Bycatch</v>
      </c>
      <c r="AA210" t="str">
        <f>VLOOKUP(A210,Codes!$AA$4:$AB$230,2,FALSE)</f>
        <v>Bycatch</v>
      </c>
      <c r="AB210" t="str">
        <f>VLOOKUP(A210,Codes!$U$4:$V$230,2,FALSE)</f>
        <v>None</v>
      </c>
    </row>
    <row r="211" spans="1:28" ht="18" customHeight="1" x14ac:dyDescent="0.2">
      <c r="A211" t="s">
        <v>402</v>
      </c>
      <c r="B211" t="str">
        <f>VLOOKUP(A211,Codes!$AJ$4:$AK$230,2,FALSE)</f>
        <v>N/A</v>
      </c>
      <c r="C211" t="str">
        <f>VLOOKUP(A211,Codes!$AF$4:$AG$230,2,FALSE)</f>
        <v>WHAKE4VWX5</v>
      </c>
      <c r="D211" t="s">
        <v>3</v>
      </c>
      <c r="E211" t="s">
        <v>398</v>
      </c>
      <c r="F211" t="s">
        <v>399</v>
      </c>
      <c r="G211" t="str">
        <f>VLOOKUP(F211,Codes!$A$4:$B$91,2,FALSE)</f>
        <v>Gadiformes</v>
      </c>
      <c r="H211">
        <f>VLOOKUP(F211,Codes!$E$4:$F$91,2,FALSE)</f>
        <v>72</v>
      </c>
      <c r="I211">
        <f>VLOOKUP(F211,Codes!$I$4:$J$91,2,FALSE)</f>
        <v>4.3</v>
      </c>
      <c r="L211" t="s">
        <v>11</v>
      </c>
      <c r="M211">
        <v>128</v>
      </c>
      <c r="N211">
        <v>106657.64923674568</v>
      </c>
      <c r="O211">
        <f t="shared" si="22"/>
        <v>833.26288466207563</v>
      </c>
      <c r="P211">
        <v>0</v>
      </c>
      <c r="Q211">
        <v>1</v>
      </c>
      <c r="R211">
        <f t="shared" si="19"/>
        <v>1</v>
      </c>
      <c r="S211">
        <v>1</v>
      </c>
      <c r="T211">
        <v>1</v>
      </c>
      <c r="U211">
        <f t="shared" si="20"/>
        <v>2</v>
      </c>
      <c r="V211" t="s">
        <v>5</v>
      </c>
      <c r="W211" t="str">
        <f>VLOOKUP(V211,Codes!$M$4:$N$6,2,FALSE)</f>
        <v>Partial</v>
      </c>
      <c r="X211" t="s">
        <v>5</v>
      </c>
      <c r="Y211" t="str">
        <f>VLOOKUP(X211,Codes!$Q$4:$R$29,2,FALSE)</f>
        <v>Partial</v>
      </c>
      <c r="Z211" t="str">
        <f t="shared" si="21"/>
        <v>Bycatch</v>
      </c>
      <c r="AA211" t="str">
        <f>VLOOKUP(A211,Codes!$AA$4:$AB$230,2,FALSE)</f>
        <v>Bycatch</v>
      </c>
      <c r="AB211" t="str">
        <f>VLOOKUP(A211,Codes!$U$4:$V$230,2,FALSE)</f>
        <v>None</v>
      </c>
    </row>
    <row r="212" spans="1:28" ht="18" customHeight="1" x14ac:dyDescent="0.2">
      <c r="A212" t="s">
        <v>403</v>
      </c>
      <c r="B212" t="str">
        <f>VLOOKUP(A212,Codes!$AJ$4:$AK$230,2,FALSE)</f>
        <v>N/A</v>
      </c>
      <c r="C212" t="str">
        <f>VLOOKUP(A212,Codes!$AF$4:$AG$230,2,FALSE)</f>
        <v>WHAKE4VWX5</v>
      </c>
      <c r="D212" t="s">
        <v>8</v>
      </c>
      <c r="E212" t="s">
        <v>398</v>
      </c>
      <c r="F212" t="s">
        <v>399</v>
      </c>
      <c r="G212" t="str">
        <f>VLOOKUP(F212,Codes!$A$4:$B$91,2,FALSE)</f>
        <v>Gadiformes</v>
      </c>
      <c r="H212">
        <f>VLOOKUP(F212,Codes!$E$4:$F$91,2,FALSE)</f>
        <v>72</v>
      </c>
      <c r="I212">
        <f>VLOOKUP(F212,Codes!$I$4:$J$91,2,FALSE)</f>
        <v>4.3</v>
      </c>
      <c r="L212" t="s">
        <v>11</v>
      </c>
      <c r="M212">
        <v>570</v>
      </c>
      <c r="N212">
        <v>474959.84425738308</v>
      </c>
      <c r="O212">
        <f t="shared" si="22"/>
        <v>833.26288466207563</v>
      </c>
      <c r="P212">
        <v>0</v>
      </c>
      <c r="Q212">
        <v>1</v>
      </c>
      <c r="R212">
        <f t="shared" si="19"/>
        <v>1</v>
      </c>
      <c r="S212">
        <v>1</v>
      </c>
      <c r="T212">
        <v>1</v>
      </c>
      <c r="U212">
        <f t="shared" si="20"/>
        <v>2</v>
      </c>
      <c r="V212" t="s">
        <v>5</v>
      </c>
      <c r="W212" t="str">
        <f>VLOOKUP(V212,Codes!$M$4:$N$6,2,FALSE)</f>
        <v>Partial</v>
      </c>
      <c r="X212" t="s">
        <v>5</v>
      </c>
      <c r="Y212" t="str">
        <f>VLOOKUP(X212,Codes!$Q$4:$R$29,2,FALSE)</f>
        <v>Partial</v>
      </c>
      <c r="Z212" t="str">
        <f t="shared" si="21"/>
        <v>Bycatch</v>
      </c>
      <c r="AA212" t="str">
        <f>VLOOKUP(A212,Codes!$AA$4:$AB$230,2,FALSE)</f>
        <v>Bycatch</v>
      </c>
      <c r="AB212" t="str">
        <f>VLOOKUP(A212,Codes!$U$4:$V$230,2,FALSE)</f>
        <v>None</v>
      </c>
    </row>
    <row r="213" spans="1:28" ht="18" customHeight="1" x14ac:dyDescent="0.2">
      <c r="A213" t="s">
        <v>404</v>
      </c>
      <c r="B213" t="str">
        <f>VLOOKUP(A213,Codes!$AJ$4:$AK$230,2,FALSE)</f>
        <v>N/A</v>
      </c>
      <c r="C213" t="str">
        <f>VLOOKUP(A213,Codes!$AF$4:$AG$230,2,FALSE)</f>
        <v>WITFLOUN2J3KL</v>
      </c>
      <c r="D213" t="s">
        <v>3</v>
      </c>
      <c r="E213" t="s">
        <v>405</v>
      </c>
      <c r="F213" t="s">
        <v>406</v>
      </c>
      <c r="G213" t="str">
        <f>VLOOKUP(F213,Codes!$A$4:$B$91,2,FALSE)</f>
        <v>Pleuronectidae</v>
      </c>
      <c r="H213">
        <f>VLOOKUP(F213,Codes!$E$4:$F$91,2,FALSE)</f>
        <v>68</v>
      </c>
      <c r="I213">
        <f>VLOOKUP(F213,Codes!$I$4:$J$91,2,FALSE)</f>
        <v>3.2</v>
      </c>
      <c r="L213" t="s">
        <v>454</v>
      </c>
      <c r="M213">
        <v>141</v>
      </c>
      <c r="N213">
        <v>213388.43854810533</v>
      </c>
      <c r="O213">
        <f t="shared" si="22"/>
        <v>1513.3931811922364</v>
      </c>
      <c r="P213">
        <v>0</v>
      </c>
      <c r="Q213">
        <v>0</v>
      </c>
      <c r="R213">
        <f t="shared" si="19"/>
        <v>0</v>
      </c>
      <c r="S213">
        <v>1</v>
      </c>
      <c r="T213">
        <v>0</v>
      </c>
      <c r="U213">
        <f t="shared" si="20"/>
        <v>1</v>
      </c>
      <c r="V213" t="s">
        <v>4</v>
      </c>
      <c r="W213" t="str">
        <f>VLOOKUP(V213,Codes!$M$4:$N$6,2,FALSE)</f>
        <v>Full</v>
      </c>
      <c r="X213" t="s">
        <v>5</v>
      </c>
      <c r="Y213" t="str">
        <f>VLOOKUP(X213,Codes!$Q$4:$R$29,2,FALSE)</f>
        <v>Partial</v>
      </c>
      <c r="Z213" t="str">
        <f t="shared" si="21"/>
        <v>Bycatch</v>
      </c>
      <c r="AA213" t="str">
        <f>VLOOKUP(A213,Codes!$AA$4:$AB$230,2,FALSE)</f>
        <v>Bycatch</v>
      </c>
      <c r="AB213" t="str">
        <f>VLOOKUP(A213,Codes!$U$4:$V$230,2,FALSE)</f>
        <v>None</v>
      </c>
    </row>
    <row r="214" spans="1:28" ht="18" customHeight="1" x14ac:dyDescent="0.2">
      <c r="A214" t="s">
        <v>407</v>
      </c>
      <c r="B214" t="str">
        <f>VLOOKUP(A214,Codes!$AJ$4:$AK$230,2,FALSE)</f>
        <v>N/A</v>
      </c>
      <c r="C214" t="str">
        <f>VLOOKUP(A214,Codes!$AF$4:$AG$230,2,FALSE)</f>
        <v>N/A</v>
      </c>
      <c r="D214" t="s">
        <v>6</v>
      </c>
      <c r="E214" t="s">
        <v>408</v>
      </c>
      <c r="F214" t="s">
        <v>409</v>
      </c>
      <c r="G214" t="str">
        <f>VLOOKUP(F214,Codes!$A$4:$B$91,2,FALSE)</f>
        <v>Pleuronectidae</v>
      </c>
      <c r="H214">
        <f>VLOOKUP(F214,Codes!$E$4:$F$91,2,FALSE)</f>
        <v>34</v>
      </c>
      <c r="I214">
        <f>VLOOKUP(F214,Codes!$I$4:$J$91,2,FALSE)</f>
        <v>3.6</v>
      </c>
      <c r="L214" t="s">
        <v>454</v>
      </c>
      <c r="M214">
        <v>1000</v>
      </c>
      <c r="N214">
        <v>1513393.1811922365</v>
      </c>
      <c r="O214">
        <f t="shared" si="22"/>
        <v>1513.3931811922364</v>
      </c>
      <c r="P214">
        <v>0</v>
      </c>
      <c r="Q214">
        <v>0</v>
      </c>
      <c r="R214">
        <f t="shared" si="19"/>
        <v>0</v>
      </c>
      <c r="S214">
        <v>0</v>
      </c>
      <c r="T214">
        <v>0</v>
      </c>
      <c r="U214">
        <f t="shared" si="20"/>
        <v>0</v>
      </c>
      <c r="V214" t="s">
        <v>4</v>
      </c>
      <c r="W214" t="str">
        <f>VLOOKUP(V214,Codes!$M$4:$N$6,2,FALSE)</f>
        <v>Full</v>
      </c>
      <c r="X214" t="s">
        <v>5</v>
      </c>
      <c r="Y214" t="str">
        <f>VLOOKUP(X214,Codes!$Q$4:$R$29,2,FALSE)</f>
        <v>Partial</v>
      </c>
      <c r="Z214" t="str">
        <f t="shared" si="21"/>
        <v>Gillnet</v>
      </c>
      <c r="AA214" t="str">
        <f>VLOOKUP(A214,Codes!$AA$4:$AB$230,2,FALSE)</f>
        <v>Gillnet</v>
      </c>
      <c r="AB214" t="str">
        <f>VLOOKUP(A214,Codes!$U$4:$V$230,2,FALSE)</f>
        <v>None</v>
      </c>
    </row>
    <row r="215" spans="1:28" ht="18" customHeight="1" x14ac:dyDescent="0.2">
      <c r="A215" t="s">
        <v>410</v>
      </c>
      <c r="B215" t="str">
        <f>VLOOKUP(A215,Codes!$AJ$4:$AK$230,2,FALSE)</f>
        <v>Winter Flounder - 4RST</v>
      </c>
      <c r="C215" t="str">
        <f>VLOOKUP(A215,Codes!$AF$4:$AG$230,2,FALSE)</f>
        <v>WINFLOUN4T</v>
      </c>
      <c r="D215" t="s">
        <v>3</v>
      </c>
      <c r="E215" t="s">
        <v>408</v>
      </c>
      <c r="F215" t="s">
        <v>409</v>
      </c>
      <c r="G215" t="str">
        <f>VLOOKUP(F215,Codes!$A$4:$B$91,2,FALSE)</f>
        <v>Pleuronectidae</v>
      </c>
      <c r="H215">
        <f>VLOOKUP(F215,Codes!$E$4:$F$91,2,FALSE)</f>
        <v>34</v>
      </c>
      <c r="I215">
        <f>VLOOKUP(F215,Codes!$I$4:$J$91,2,FALSE)</f>
        <v>3.6</v>
      </c>
      <c r="L215" t="s">
        <v>25</v>
      </c>
      <c r="M215">
        <v>191.9</v>
      </c>
      <c r="N215">
        <v>290420.15147079015</v>
      </c>
      <c r="O215">
        <f t="shared" si="22"/>
        <v>1513.3931811922362</v>
      </c>
      <c r="P215">
        <v>1</v>
      </c>
      <c r="Q215">
        <v>0</v>
      </c>
      <c r="R215">
        <f t="shared" si="19"/>
        <v>1</v>
      </c>
      <c r="S215">
        <v>1</v>
      </c>
      <c r="T215">
        <v>1</v>
      </c>
      <c r="U215">
        <f t="shared" si="20"/>
        <v>2</v>
      </c>
      <c r="V215" t="s">
        <v>4</v>
      </c>
      <c r="W215" t="str">
        <f>VLOOKUP(V215,Codes!$M$4:$N$6,2,FALSE)</f>
        <v>Full</v>
      </c>
      <c r="X215" t="s">
        <v>411</v>
      </c>
      <c r="Y215" t="str">
        <f>VLOOKUP(X215,Codes!$Q$4:$R$29,2,FALSE)</f>
        <v>Partial</v>
      </c>
      <c r="Z215" t="str">
        <f t="shared" si="21"/>
        <v>Bottom trawl</v>
      </c>
      <c r="AA215" t="str">
        <f>VLOOKUP(A215,Codes!$AA$4:$AB$230,2,FALSE)</f>
        <v>Bottom trawl</v>
      </c>
      <c r="AB215" t="str">
        <f>VLOOKUP(A215,Codes!$U$4:$V$230,2,FALSE)</f>
        <v>None</v>
      </c>
    </row>
    <row r="216" spans="1:28" ht="18" customHeight="1" x14ac:dyDescent="0.2">
      <c r="A216" t="s">
        <v>412</v>
      </c>
      <c r="B216" t="str">
        <f>VLOOKUP(A216,Codes!$AJ$4:$AK$230,2,FALSE)</f>
        <v>N/A</v>
      </c>
      <c r="C216" t="str">
        <f>VLOOKUP(A216,Codes!$AF$4:$AG$230,2,FALSE)</f>
        <v>WROCKBCW</v>
      </c>
      <c r="D216" t="s">
        <v>12</v>
      </c>
      <c r="E216" t="s">
        <v>413</v>
      </c>
      <c r="F216" t="s">
        <v>414</v>
      </c>
      <c r="G216" t="str">
        <f>VLOOKUP(F216,Codes!$A$4:$B$91,2,FALSE)</f>
        <v>Scorpaeniformes</v>
      </c>
      <c r="H216">
        <f>VLOOKUP(F216,Codes!$E$4:$F$91,2,FALSE)</f>
        <v>65</v>
      </c>
      <c r="I216">
        <f>VLOOKUP(F216,Codes!$I$4:$J$91,2,FALSE)</f>
        <v>3.7</v>
      </c>
      <c r="L216" t="s">
        <v>17</v>
      </c>
      <c r="M216">
        <v>2001</v>
      </c>
      <c r="N216">
        <v>2800019.2845045039</v>
      </c>
      <c r="O216">
        <f t="shared" si="22"/>
        <v>1399.3099872586226</v>
      </c>
      <c r="P216">
        <v>0</v>
      </c>
      <c r="Q216">
        <v>1</v>
      </c>
      <c r="R216">
        <f t="shared" si="19"/>
        <v>1</v>
      </c>
      <c r="S216">
        <v>1</v>
      </c>
      <c r="T216">
        <v>1</v>
      </c>
      <c r="U216">
        <f t="shared" si="20"/>
        <v>2</v>
      </c>
      <c r="V216" t="s">
        <v>4</v>
      </c>
      <c r="W216" t="str">
        <f>VLOOKUP(V216,Codes!$M$4:$N$6,2,FALSE)</f>
        <v>Full</v>
      </c>
      <c r="X216" t="s">
        <v>80</v>
      </c>
      <c r="Y216" t="str">
        <f>VLOOKUP(X216,Codes!$Q$4:$R$29,2,FALSE)</f>
        <v>Full</v>
      </c>
      <c r="Z216" t="str">
        <f t="shared" si="21"/>
        <v>Bottom trawl</v>
      </c>
      <c r="AA216" t="str">
        <f>VLOOKUP(A216,Codes!$AA$4:$AB$230,2,FALSE)</f>
        <v>Bottom trawl</v>
      </c>
      <c r="AB216" t="str">
        <f>VLOOKUP(A216,Codes!$U$4:$V$230,2,FALSE)</f>
        <v>None</v>
      </c>
    </row>
    <row r="217" spans="1:28" ht="18" customHeight="1" x14ac:dyDescent="0.2">
      <c r="A217" t="s">
        <v>415</v>
      </c>
      <c r="B217" t="str">
        <f>VLOOKUP(A217,Codes!$AJ$4:$AK$230,2,FALSE)</f>
        <v>N/A</v>
      </c>
      <c r="C217" t="str">
        <f>VLOOKUP(A217,Codes!$AF$4:$AG$230,2,FALSE)</f>
        <v>N/A</v>
      </c>
      <c r="D217" t="s">
        <v>6</v>
      </c>
      <c r="E217" t="s">
        <v>416</v>
      </c>
      <c r="F217" t="s">
        <v>417</v>
      </c>
      <c r="G217" t="str">
        <f>VLOOKUP(F217,Codes!$A$4:$B$91,2,FALSE)</f>
        <v>Elasmobranchii</v>
      </c>
      <c r="H217">
        <f>VLOOKUP(F217,Codes!$E$4:$F$91,2,FALSE)</f>
        <v>56</v>
      </c>
      <c r="I217">
        <f>VLOOKUP(F217,Codes!$I$4:$J$91,2,FALSE)</f>
        <v>4.4000000000000004</v>
      </c>
      <c r="L217" t="s">
        <v>454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19"/>
        <v>0</v>
      </c>
      <c r="S217">
        <v>1</v>
      </c>
      <c r="T217">
        <v>0</v>
      </c>
      <c r="U217">
        <f t="shared" si="20"/>
        <v>1</v>
      </c>
      <c r="V217" t="s">
        <v>4</v>
      </c>
      <c r="W217" t="str">
        <f>VLOOKUP(V217,Codes!$M$4:$N$6,2,FALSE)</f>
        <v>Full</v>
      </c>
      <c r="X217" t="s">
        <v>93</v>
      </c>
      <c r="Y217" t="str">
        <f>VLOOKUP(X217,Codes!$Q$4:$R$29,2,FALSE)</f>
        <v>Partial</v>
      </c>
      <c r="Z217" t="str">
        <f t="shared" si="21"/>
        <v>No catch</v>
      </c>
      <c r="AA217" t="str">
        <f>VLOOKUP(A217,Codes!$AA$4:$AB$230,2,FALSE)</f>
        <v>Bottom trawl</v>
      </c>
      <c r="AB217" t="str">
        <f>VLOOKUP(A217,Codes!$U$4:$V$230,2,FALSE)</f>
        <v>None</v>
      </c>
    </row>
    <row r="218" spans="1:28" ht="18" customHeight="1" x14ac:dyDescent="0.2">
      <c r="A218" t="s">
        <v>418</v>
      </c>
      <c r="B218" t="str">
        <f>VLOOKUP(A218,Codes!$AJ$4:$AK$230,2,FALSE)</f>
        <v>N/A</v>
      </c>
      <c r="C218" t="str">
        <f>VLOOKUP(A218,Codes!$AF$4:$AG$230,2,FALSE)</f>
        <v>N/A</v>
      </c>
      <c r="D218" t="s">
        <v>3</v>
      </c>
      <c r="E218" t="s">
        <v>416</v>
      </c>
      <c r="F218" t="s">
        <v>417</v>
      </c>
      <c r="G218" t="str">
        <f>VLOOKUP(F218,Codes!$A$4:$B$91,2,FALSE)</f>
        <v>Elasmobranchii</v>
      </c>
      <c r="H218">
        <f>VLOOKUP(F218,Codes!$E$4:$F$91,2,FALSE)</f>
        <v>56</v>
      </c>
      <c r="I218">
        <f>VLOOKUP(F218,Codes!$I$4:$J$91,2,FALSE)</f>
        <v>4.4000000000000004</v>
      </c>
      <c r="L218" t="s">
        <v>25</v>
      </c>
      <c r="M218">
        <v>34.6</v>
      </c>
      <c r="N218">
        <v>8934.0096953108987</v>
      </c>
      <c r="O218">
        <f>N218/M218</f>
        <v>258.20837269684677</v>
      </c>
      <c r="P218">
        <v>1</v>
      </c>
      <c r="Q218">
        <v>0</v>
      </c>
      <c r="R218">
        <f t="shared" si="19"/>
        <v>1</v>
      </c>
      <c r="S218">
        <v>1</v>
      </c>
      <c r="T218">
        <v>0</v>
      </c>
      <c r="U218">
        <f t="shared" si="20"/>
        <v>1</v>
      </c>
      <c r="V218" t="s">
        <v>5</v>
      </c>
      <c r="W218" t="str">
        <f>VLOOKUP(V218,Codes!$M$4:$N$6,2,FALSE)</f>
        <v>Partial</v>
      </c>
      <c r="X218" t="s">
        <v>5</v>
      </c>
      <c r="Y218" t="str">
        <f>VLOOKUP(X218,Codes!$Q$4:$R$29,2,FALSE)</f>
        <v>Partial</v>
      </c>
      <c r="Z218" t="str">
        <f t="shared" si="21"/>
        <v>Bycatch</v>
      </c>
      <c r="AA218" t="str">
        <f>VLOOKUP(A218,Codes!$AA$4:$AB$230,2,FALSE)</f>
        <v>Bycatch</v>
      </c>
      <c r="AB218" t="str">
        <f>VLOOKUP(A218,Codes!$U$4:$V$230,2,FALSE)</f>
        <v>None</v>
      </c>
    </row>
    <row r="219" spans="1:28" ht="18" customHeight="1" x14ac:dyDescent="0.2">
      <c r="A219" t="s">
        <v>419</v>
      </c>
      <c r="B219" t="str">
        <f>VLOOKUP(A219,Codes!$AJ$4:$AK$230,2,FALSE)</f>
        <v>N/A</v>
      </c>
      <c r="C219" t="str">
        <f>VLOOKUP(A219,Codes!$AF$4:$AG$230,2,FALSE)</f>
        <v>N/A</v>
      </c>
      <c r="D219" t="s">
        <v>3</v>
      </c>
      <c r="E219" t="s">
        <v>416</v>
      </c>
      <c r="F219" t="s">
        <v>417</v>
      </c>
      <c r="G219" t="str">
        <f>VLOOKUP(F219,Codes!$A$4:$B$91,2,FALSE)</f>
        <v>Elasmobranchii</v>
      </c>
      <c r="H219">
        <f>VLOOKUP(F219,Codes!$E$4:$F$91,2,FALSE)</f>
        <v>56</v>
      </c>
      <c r="I219">
        <f>VLOOKUP(F219,Codes!$I$4:$J$91,2,FALSE)</f>
        <v>4.4000000000000004</v>
      </c>
      <c r="L219" t="s">
        <v>11</v>
      </c>
      <c r="M219">
        <v>0</v>
      </c>
      <c r="N219">
        <v>0</v>
      </c>
      <c r="O219">
        <v>0</v>
      </c>
      <c r="P219">
        <v>0</v>
      </c>
      <c r="Q219">
        <v>1</v>
      </c>
      <c r="R219">
        <f t="shared" si="19"/>
        <v>1</v>
      </c>
      <c r="S219">
        <v>1</v>
      </c>
      <c r="T219">
        <v>0</v>
      </c>
      <c r="U219">
        <f t="shared" si="20"/>
        <v>1</v>
      </c>
      <c r="V219" t="s">
        <v>5</v>
      </c>
      <c r="W219" t="str">
        <f>VLOOKUP(V219,Codes!$M$4:$N$6,2,FALSE)</f>
        <v>Partial</v>
      </c>
      <c r="X219" t="s">
        <v>5</v>
      </c>
      <c r="Y219" t="str">
        <f>VLOOKUP(X219,Codes!$Q$4:$R$29,2,FALSE)</f>
        <v>Partial</v>
      </c>
      <c r="Z219" t="str">
        <f t="shared" si="21"/>
        <v>No catch</v>
      </c>
      <c r="AA219" t="str">
        <f>VLOOKUP(A219,Codes!$AA$4:$AB$230,2,FALSE)</f>
        <v>Bycatch</v>
      </c>
      <c r="AB219" t="str">
        <f>VLOOKUP(A219,Codes!$U$4:$V$230,2,FALSE)</f>
        <v>None</v>
      </c>
    </row>
    <row r="220" spans="1:28" ht="18" customHeight="1" x14ac:dyDescent="0.2">
      <c r="A220" t="s">
        <v>420</v>
      </c>
      <c r="B220" t="str">
        <f>VLOOKUP(A220,Codes!$AJ$4:$AK$230,2,FALSE)</f>
        <v>Witch Flounder - 3NO</v>
      </c>
      <c r="C220" t="str">
        <f>VLOOKUP(A220,Codes!$AF$4:$AG$230,2,FALSE)</f>
        <v>N/A</v>
      </c>
      <c r="D220" t="s">
        <v>8</v>
      </c>
      <c r="E220" t="s">
        <v>405</v>
      </c>
      <c r="F220" t="s">
        <v>406</v>
      </c>
      <c r="G220" t="str">
        <f>VLOOKUP(F220,Codes!$A$4:$B$91,2,FALSE)</f>
        <v>Pleuronectidae</v>
      </c>
      <c r="H220">
        <f>VLOOKUP(F220,Codes!$E$4:$F$91,2,FALSE)</f>
        <v>68</v>
      </c>
      <c r="I220">
        <f>VLOOKUP(F220,Codes!$I$4:$J$91,2,FALSE)</f>
        <v>3.2</v>
      </c>
      <c r="L220" t="s">
        <v>454</v>
      </c>
      <c r="M220">
        <v>478</v>
      </c>
      <c r="N220">
        <v>723401.94060988899</v>
      </c>
      <c r="O220">
        <f t="shared" ref="O220:O228" si="23">N220/M220</f>
        <v>1513.3931811922364</v>
      </c>
      <c r="P220">
        <v>0</v>
      </c>
      <c r="Q220">
        <v>1</v>
      </c>
      <c r="R220">
        <f t="shared" si="19"/>
        <v>1</v>
      </c>
      <c r="S220">
        <v>1</v>
      </c>
      <c r="T220">
        <v>0</v>
      </c>
      <c r="U220">
        <f t="shared" si="20"/>
        <v>1</v>
      </c>
      <c r="V220" t="s">
        <v>4</v>
      </c>
      <c r="W220" t="str">
        <f>VLOOKUP(V220,Codes!$M$4:$N$6,2,FALSE)</f>
        <v>Full</v>
      </c>
      <c r="X220" t="s">
        <v>93</v>
      </c>
      <c r="Y220" t="str">
        <f>VLOOKUP(X220,Codes!$Q$4:$R$29,2,FALSE)</f>
        <v>Partial</v>
      </c>
      <c r="Z220" t="str">
        <f t="shared" si="21"/>
        <v>Bottom trawl</v>
      </c>
      <c r="AA220" t="str">
        <f>VLOOKUP(A220,Codes!$AA$4:$AB$230,2,FALSE)</f>
        <v>Bottom trawl</v>
      </c>
      <c r="AB220" t="str">
        <f>VLOOKUP(A220,Codes!$U$4:$V$230,2,FALSE)</f>
        <v>None</v>
      </c>
    </row>
    <row r="221" spans="1:28" ht="18" customHeight="1" x14ac:dyDescent="0.2">
      <c r="A221" t="s">
        <v>421</v>
      </c>
      <c r="B221" t="str">
        <f>VLOOKUP(A221,Codes!$AJ$4:$AK$230,2,FALSE)</f>
        <v>Witch Flounder - 3Ps</v>
      </c>
      <c r="C221" t="str">
        <f>VLOOKUP(A221,Codes!$AF$4:$AG$230,2,FALSE)</f>
        <v>WITFLOUN3Ps</v>
      </c>
      <c r="D221" t="s">
        <v>6</v>
      </c>
      <c r="E221" t="s">
        <v>405</v>
      </c>
      <c r="F221" t="s">
        <v>406</v>
      </c>
      <c r="G221" t="str">
        <f>VLOOKUP(F221,Codes!$A$4:$B$91,2,FALSE)</f>
        <v>Pleuronectidae</v>
      </c>
      <c r="H221">
        <f>VLOOKUP(F221,Codes!$E$4:$F$91,2,FALSE)</f>
        <v>68</v>
      </c>
      <c r="I221">
        <f>VLOOKUP(F221,Codes!$I$4:$J$91,2,FALSE)</f>
        <v>3.2</v>
      </c>
      <c r="L221" t="s">
        <v>454</v>
      </c>
      <c r="M221">
        <v>472</v>
      </c>
      <c r="N221">
        <v>714321.58152273553</v>
      </c>
      <c r="O221">
        <f t="shared" si="23"/>
        <v>1513.3931811922364</v>
      </c>
      <c r="P221">
        <v>0</v>
      </c>
      <c r="Q221">
        <v>1</v>
      </c>
      <c r="R221">
        <f t="shared" si="19"/>
        <v>1</v>
      </c>
      <c r="S221">
        <v>1</v>
      </c>
      <c r="T221">
        <v>0</v>
      </c>
      <c r="U221">
        <f t="shared" si="20"/>
        <v>1</v>
      </c>
      <c r="V221" t="s">
        <v>4</v>
      </c>
      <c r="W221" t="str">
        <f>VLOOKUP(V221,Codes!$M$4:$N$6,2,FALSE)</f>
        <v>Full</v>
      </c>
      <c r="X221" t="s">
        <v>5</v>
      </c>
      <c r="Y221" t="str">
        <f>VLOOKUP(X221,Codes!$Q$4:$R$29,2,FALSE)</f>
        <v>Partial</v>
      </c>
      <c r="Z221" t="str">
        <f t="shared" si="21"/>
        <v>Bottom trawl</v>
      </c>
      <c r="AA221" t="str">
        <f>VLOOKUP(A221,Codes!$AA$4:$AB$230,2,FALSE)</f>
        <v>Bottom trawl</v>
      </c>
      <c r="AB221" t="str">
        <f>VLOOKUP(A221,Codes!$U$4:$V$230,2,FALSE)</f>
        <v>None</v>
      </c>
    </row>
    <row r="222" spans="1:28" ht="18" customHeight="1" x14ac:dyDescent="0.2">
      <c r="A222" t="s">
        <v>422</v>
      </c>
      <c r="B222" t="str">
        <f>VLOOKUP(A222,Codes!$AJ$4:$AK$230,2,FALSE)</f>
        <v>Witch Flounder - 4RST</v>
      </c>
      <c r="C222" t="str">
        <f>VLOOKUP(A222,Codes!$AF$4:$AG$230,2,FALSE)</f>
        <v>WITFLOUN4RST</v>
      </c>
      <c r="D222" t="s">
        <v>8</v>
      </c>
      <c r="E222" t="s">
        <v>405</v>
      </c>
      <c r="F222" t="s">
        <v>406</v>
      </c>
      <c r="G222" t="str">
        <f>VLOOKUP(F222,Codes!$A$4:$B$91,2,FALSE)</f>
        <v>Pleuronectidae</v>
      </c>
      <c r="H222">
        <f>VLOOKUP(F222,Codes!$E$4:$F$91,2,FALSE)</f>
        <v>68</v>
      </c>
      <c r="I222">
        <f>VLOOKUP(F222,Codes!$I$4:$J$91,2,FALSE)</f>
        <v>3.2</v>
      </c>
      <c r="L222" t="s">
        <v>25</v>
      </c>
      <c r="M222">
        <v>263</v>
      </c>
      <c r="N222">
        <v>398022.4066535582</v>
      </c>
      <c r="O222">
        <f t="shared" si="23"/>
        <v>1513.3931811922364</v>
      </c>
      <c r="P222">
        <v>0</v>
      </c>
      <c r="Q222">
        <v>1</v>
      </c>
      <c r="R222">
        <f t="shared" si="19"/>
        <v>1</v>
      </c>
      <c r="S222">
        <v>1</v>
      </c>
      <c r="T222">
        <v>1</v>
      </c>
      <c r="U222">
        <f t="shared" si="20"/>
        <v>2</v>
      </c>
      <c r="V222" t="s">
        <v>4</v>
      </c>
      <c r="W222" t="str">
        <f>VLOOKUP(V222,Codes!$M$4:$N$6,2,FALSE)</f>
        <v>Full</v>
      </c>
      <c r="X222" t="s">
        <v>411</v>
      </c>
      <c r="Y222" t="str">
        <f>VLOOKUP(X222,Codes!$Q$4:$R$29,2,FALSE)</f>
        <v>Partial</v>
      </c>
      <c r="Z222" t="str">
        <f t="shared" si="21"/>
        <v>Bottom trawl</v>
      </c>
      <c r="AA222" t="str">
        <f>VLOOKUP(A222,Codes!$AA$4:$AB$230,2,FALSE)</f>
        <v>Bottom trawl</v>
      </c>
      <c r="AB222" t="str">
        <f>VLOOKUP(A222,Codes!$U$4:$V$230,2,FALSE)</f>
        <v>None</v>
      </c>
    </row>
    <row r="223" spans="1:28" ht="18" customHeight="1" x14ac:dyDescent="0.2">
      <c r="A223" t="s">
        <v>423</v>
      </c>
      <c r="B223" t="str">
        <f>VLOOKUP(A223,Codes!$AJ$4:$AK$230,2,FALSE)</f>
        <v>Yelloweye Rockfish - Inside Population</v>
      </c>
      <c r="C223" t="str">
        <f>VLOOKUP(A223,Codes!$AF$4:$AG$230,2,FALSE)</f>
        <v>YEYEROCKPCOASTIN</v>
      </c>
      <c r="D223" t="s">
        <v>3</v>
      </c>
      <c r="E223" t="s">
        <v>424</v>
      </c>
      <c r="F223" t="s">
        <v>425</v>
      </c>
      <c r="G223" t="str">
        <f>VLOOKUP(F223,Codes!$A$4:$B$91,2,FALSE)</f>
        <v>Scorpaeniformes</v>
      </c>
      <c r="H223">
        <f>VLOOKUP(F223,Codes!$E$4:$F$91,2,FALSE)</f>
        <v>73</v>
      </c>
      <c r="I223">
        <f>VLOOKUP(F223,Codes!$I$4:$J$91,2,FALSE)</f>
        <v>4.4000000000000004</v>
      </c>
      <c r="L223" t="s">
        <v>17</v>
      </c>
      <c r="M223">
        <v>8.1</v>
      </c>
      <c r="N223">
        <v>11334.410896794843</v>
      </c>
      <c r="O223">
        <f t="shared" si="23"/>
        <v>1399.3099872586226</v>
      </c>
      <c r="P223">
        <v>1</v>
      </c>
      <c r="Q223">
        <v>0</v>
      </c>
      <c r="R223">
        <f t="shared" si="19"/>
        <v>1</v>
      </c>
      <c r="S223">
        <v>1</v>
      </c>
      <c r="T223">
        <v>1</v>
      </c>
      <c r="U223">
        <f t="shared" si="20"/>
        <v>2</v>
      </c>
      <c r="V223" t="s">
        <v>4</v>
      </c>
      <c r="W223" t="str">
        <f>VLOOKUP(V223,Codes!$M$4:$N$6,2,FALSE)</f>
        <v>Full</v>
      </c>
      <c r="X223" t="s">
        <v>80</v>
      </c>
      <c r="Y223" t="str">
        <f>VLOOKUP(X223,Codes!$Q$4:$R$29,2,FALSE)</f>
        <v>Full</v>
      </c>
      <c r="Z223" t="str">
        <f t="shared" si="21"/>
        <v>Bottom longline</v>
      </c>
      <c r="AA223" t="str">
        <f>VLOOKUP(A223,Codes!$AA$4:$AB$230,2,FALSE)</f>
        <v>Bottom longline</v>
      </c>
      <c r="AB223" t="str">
        <f>VLOOKUP(A223,Codes!$U$4:$V$230,2,FALSE)</f>
        <v>None</v>
      </c>
    </row>
    <row r="224" spans="1:28" ht="18" customHeight="1" x14ac:dyDescent="0.2">
      <c r="A224" t="s">
        <v>426</v>
      </c>
      <c r="B224" t="str">
        <f>VLOOKUP(A224,Codes!$AJ$4:$AK$230,2,FALSE)</f>
        <v>Yelloweye Rockfish - Outside Population</v>
      </c>
      <c r="C224" t="str">
        <f>VLOOKUP(A224,Codes!$AF$4:$AG$230,2,FALSE)</f>
        <v>YEYEROCKPCOAST</v>
      </c>
      <c r="D224" t="s">
        <v>12</v>
      </c>
      <c r="E224" t="s">
        <v>424</v>
      </c>
      <c r="F224" t="s">
        <v>425</v>
      </c>
      <c r="G224" t="str">
        <f>VLOOKUP(F224,Codes!$A$4:$B$91,2,FALSE)</f>
        <v>Scorpaeniformes</v>
      </c>
      <c r="H224">
        <f>VLOOKUP(F224,Codes!$E$4:$F$91,2,FALSE)</f>
        <v>73</v>
      </c>
      <c r="I224">
        <f>VLOOKUP(F224,Codes!$I$4:$J$91,2,FALSE)</f>
        <v>4.4000000000000004</v>
      </c>
      <c r="L224" t="s">
        <v>17</v>
      </c>
      <c r="M224">
        <v>156</v>
      </c>
      <c r="N224">
        <v>218292.35801234512</v>
      </c>
      <c r="O224">
        <f t="shared" si="23"/>
        <v>1399.3099872586226</v>
      </c>
      <c r="P224">
        <v>1</v>
      </c>
      <c r="Q224">
        <v>1</v>
      </c>
      <c r="R224">
        <f t="shared" si="19"/>
        <v>1</v>
      </c>
      <c r="S224">
        <v>1</v>
      </c>
      <c r="T224">
        <v>1</v>
      </c>
      <c r="U224">
        <f t="shared" si="20"/>
        <v>2</v>
      </c>
      <c r="V224" t="s">
        <v>4</v>
      </c>
      <c r="W224" t="str">
        <f>VLOOKUP(V224,Codes!$M$4:$N$6,2,FALSE)</f>
        <v>Full</v>
      </c>
      <c r="X224" t="s">
        <v>80</v>
      </c>
      <c r="Y224" t="str">
        <f>VLOOKUP(X224,Codes!$Q$4:$R$29,2,FALSE)</f>
        <v>Full</v>
      </c>
      <c r="Z224" t="str">
        <f t="shared" si="21"/>
        <v>Bottom longline</v>
      </c>
      <c r="AA224" t="str">
        <f>VLOOKUP(A224,Codes!$AA$4:$AB$230,2,FALSE)</f>
        <v>Bottom longline</v>
      </c>
      <c r="AB224" t="str">
        <f>VLOOKUP(A224,Codes!$U$4:$V$230,2,FALSE)</f>
        <v>None</v>
      </c>
    </row>
    <row r="225" spans="1:28" ht="18" customHeight="1" x14ac:dyDescent="0.2">
      <c r="A225" t="s">
        <v>427</v>
      </c>
      <c r="B225" t="str">
        <f>VLOOKUP(A225,Codes!$AJ$4:$AK$230,2,FALSE)</f>
        <v>Yellowtail Flounder - 3LNO</v>
      </c>
      <c r="C225" t="str">
        <f>VLOOKUP(A225,Codes!$AF$4:$AG$230,2,FALSE)</f>
        <v>YELL3LNO</v>
      </c>
      <c r="D225" t="s">
        <v>12</v>
      </c>
      <c r="E225" t="s">
        <v>428</v>
      </c>
      <c r="F225" t="s">
        <v>429</v>
      </c>
      <c r="G225" t="str">
        <f>VLOOKUP(F225,Codes!$A$4:$B$91,2,FALSE)</f>
        <v>Pleuronectidae</v>
      </c>
      <c r="H225">
        <f>VLOOKUP(F225,Codes!$E$4:$F$91,2,FALSE)</f>
        <v>37</v>
      </c>
      <c r="I225">
        <f>VLOOKUP(F225,Codes!$I$4:$J$91,2,FALSE)</f>
        <v>3.3</v>
      </c>
      <c r="L225" t="s">
        <v>454</v>
      </c>
      <c r="M225">
        <v>8700</v>
      </c>
      <c r="N225">
        <v>13166520.676372457</v>
      </c>
      <c r="O225">
        <f t="shared" si="23"/>
        <v>1513.3931811922364</v>
      </c>
      <c r="P225">
        <v>1</v>
      </c>
      <c r="Q225">
        <v>1</v>
      </c>
      <c r="R225">
        <f t="shared" si="19"/>
        <v>1</v>
      </c>
      <c r="S225">
        <v>1</v>
      </c>
      <c r="T225">
        <v>0</v>
      </c>
      <c r="U225">
        <f t="shared" si="20"/>
        <v>1</v>
      </c>
      <c r="V225" t="s">
        <v>4</v>
      </c>
      <c r="W225" t="str">
        <f>VLOOKUP(V225,Codes!$M$4:$N$6,2,FALSE)</f>
        <v>Full</v>
      </c>
      <c r="X225" t="s">
        <v>26</v>
      </c>
      <c r="Y225" t="str">
        <f>VLOOKUP(X225,Codes!$Q$4:$R$29,2,FALSE)</f>
        <v>Partial</v>
      </c>
      <c r="Z225" t="str">
        <f t="shared" si="21"/>
        <v>Bottom trawl</v>
      </c>
      <c r="AA225" t="str">
        <f>VLOOKUP(A225,Codes!$AA$4:$AB$230,2,FALSE)</f>
        <v>Bottom trawl</v>
      </c>
      <c r="AB225" t="str">
        <f>VLOOKUP(A225,Codes!$U$4:$V$230,2,FALSE)</f>
        <v>None</v>
      </c>
    </row>
    <row r="226" spans="1:28" ht="18" customHeight="1" x14ac:dyDescent="0.2">
      <c r="A226" t="s">
        <v>430</v>
      </c>
      <c r="B226" t="str">
        <f>VLOOKUP(A226,Codes!$AJ$4:$AK$230,2,FALSE)</f>
        <v>N/A</v>
      </c>
      <c r="C226" t="str">
        <f>VLOOKUP(A226,Codes!$AF$4:$AG$230,2,FALSE)</f>
        <v>YELL4T</v>
      </c>
      <c r="D226" t="s">
        <v>3</v>
      </c>
      <c r="E226" t="s">
        <v>428</v>
      </c>
      <c r="F226" t="s">
        <v>429</v>
      </c>
      <c r="G226" t="str">
        <f>VLOOKUP(F226,Codes!$A$4:$B$91,2,FALSE)</f>
        <v>Pleuronectidae</v>
      </c>
      <c r="H226">
        <f>VLOOKUP(F226,Codes!$E$4:$F$91,2,FALSE)</f>
        <v>37</v>
      </c>
      <c r="I226">
        <f>VLOOKUP(F226,Codes!$I$4:$J$91,2,FALSE)</f>
        <v>3.3</v>
      </c>
      <c r="L226" t="s">
        <v>25</v>
      </c>
      <c r="M226">
        <v>101.52</v>
      </c>
      <c r="N226">
        <v>153639.67575463583</v>
      </c>
      <c r="O226">
        <f t="shared" si="23"/>
        <v>1513.3931811922364</v>
      </c>
      <c r="P226">
        <v>1</v>
      </c>
      <c r="Q226">
        <v>1</v>
      </c>
      <c r="R226">
        <f t="shared" si="19"/>
        <v>1</v>
      </c>
      <c r="S226">
        <v>1</v>
      </c>
      <c r="T226">
        <v>1</v>
      </c>
      <c r="U226">
        <f t="shared" si="20"/>
        <v>2</v>
      </c>
      <c r="V226" t="s">
        <v>4</v>
      </c>
      <c r="W226" t="str">
        <f>VLOOKUP(V226,Codes!$M$4:$N$6,2,FALSE)</f>
        <v>Full</v>
      </c>
      <c r="X226" t="s">
        <v>5</v>
      </c>
      <c r="Y226" t="str">
        <f>VLOOKUP(X226,Codes!$Q$4:$R$29,2,FALSE)</f>
        <v>Partial</v>
      </c>
      <c r="Z226" t="str">
        <f t="shared" si="21"/>
        <v>Bottom trawl</v>
      </c>
      <c r="AA226" t="str">
        <f>VLOOKUP(A226,Codes!$AA$4:$AB$230,2,FALSE)</f>
        <v>Bottom trawl</v>
      </c>
      <c r="AB226" t="str">
        <f>VLOOKUP(A226,Codes!$U$4:$V$230,2,FALSE)</f>
        <v>None</v>
      </c>
    </row>
    <row r="227" spans="1:28" ht="18" customHeight="1" x14ac:dyDescent="0.2">
      <c r="A227" t="s">
        <v>431</v>
      </c>
      <c r="B227" t="str">
        <f>VLOOKUP(A227,Codes!$AJ$4:$AK$230,2,FALSE)</f>
        <v>Yellowtail Flounder - 5Z</v>
      </c>
      <c r="C227" t="str">
        <f>VLOOKUP(A227,Codes!$AF$4:$AG$230,2,FALSE)</f>
        <v>N/A</v>
      </c>
      <c r="D227" t="s">
        <v>6</v>
      </c>
      <c r="E227" t="s">
        <v>428</v>
      </c>
      <c r="F227" t="s">
        <v>429</v>
      </c>
      <c r="G227" t="str">
        <f>VLOOKUP(F227,Codes!$A$4:$B$91,2,FALSE)</f>
        <v>Pleuronectidae</v>
      </c>
      <c r="H227">
        <f>VLOOKUP(F227,Codes!$E$4:$F$91,2,FALSE)</f>
        <v>37</v>
      </c>
      <c r="I227">
        <f>VLOOKUP(F227,Codes!$I$4:$J$91,2,FALSE)</f>
        <v>3.3</v>
      </c>
      <c r="L227" t="s">
        <v>11</v>
      </c>
      <c r="M227">
        <v>1</v>
      </c>
      <c r="N227">
        <v>1513.3931811922364</v>
      </c>
      <c r="O227">
        <f t="shared" si="23"/>
        <v>1513.3931811922364</v>
      </c>
      <c r="P227">
        <v>0</v>
      </c>
      <c r="Q227">
        <v>1</v>
      </c>
      <c r="R227">
        <f t="shared" si="19"/>
        <v>1</v>
      </c>
      <c r="S227">
        <v>0</v>
      </c>
      <c r="T227">
        <v>0</v>
      </c>
      <c r="U227">
        <f t="shared" si="20"/>
        <v>0</v>
      </c>
      <c r="V227" t="s">
        <v>4</v>
      </c>
      <c r="W227" t="str">
        <f>VLOOKUP(V227,Codes!$M$4:$N$6,2,FALSE)</f>
        <v>Full</v>
      </c>
      <c r="X227" t="s">
        <v>5</v>
      </c>
      <c r="Y227" t="str">
        <f>VLOOKUP(X227,Codes!$Q$4:$R$29,2,FALSE)</f>
        <v>Partial</v>
      </c>
      <c r="Z227" t="str">
        <f t="shared" si="21"/>
        <v>Bycatch</v>
      </c>
      <c r="AA227" t="str">
        <f>VLOOKUP(A227,Codes!$AA$4:$AB$230,2,FALSE)</f>
        <v>Bycatch</v>
      </c>
      <c r="AB227" t="str">
        <f>VLOOKUP(A227,Codes!$U$4:$V$230,2,FALSE)</f>
        <v>None</v>
      </c>
    </row>
    <row r="228" spans="1:28" ht="18" customHeight="1" x14ac:dyDescent="0.2">
      <c r="A228" t="s">
        <v>433</v>
      </c>
      <c r="B228" t="str">
        <f>VLOOKUP(A228,Codes!$AJ$4:$AK$230,2,FALSE)</f>
        <v>Yellowmouth Rockfish</v>
      </c>
      <c r="C228" t="str">
        <f>VLOOKUP(A228,Codes!$AF$4:$AG$230,2,FALSE)</f>
        <v>N/A</v>
      </c>
      <c r="D228" t="s">
        <v>12</v>
      </c>
      <c r="E228" t="s">
        <v>434</v>
      </c>
      <c r="F228" t="s">
        <v>435</v>
      </c>
      <c r="G228" t="str">
        <f>VLOOKUP(F228,Codes!$A$4:$B$91,2,FALSE)</f>
        <v>Scorpaeniformes</v>
      </c>
      <c r="H228">
        <f>VLOOKUP(F228,Codes!$E$4:$F$91,2,FALSE)</f>
        <v>63</v>
      </c>
      <c r="I228">
        <f>VLOOKUP(F228,Codes!$I$4:$J$91,2,FALSE)</f>
        <v>3.9</v>
      </c>
      <c r="L228" t="s">
        <v>17</v>
      </c>
      <c r="M228">
        <v>1442</v>
      </c>
      <c r="N228">
        <v>2017805.0016269339</v>
      </c>
      <c r="O228">
        <f t="shared" si="23"/>
        <v>1399.3099872586226</v>
      </c>
      <c r="P228">
        <v>1</v>
      </c>
      <c r="Q228">
        <v>1</v>
      </c>
      <c r="R228">
        <f t="shared" si="19"/>
        <v>1</v>
      </c>
      <c r="S228">
        <v>1</v>
      </c>
      <c r="T228">
        <v>1</v>
      </c>
      <c r="U228">
        <f t="shared" si="20"/>
        <v>2</v>
      </c>
      <c r="V228" t="s">
        <v>4</v>
      </c>
      <c r="W228" t="str">
        <f>VLOOKUP(V228,Codes!$M$4:$N$6,2,FALSE)</f>
        <v>Full</v>
      </c>
      <c r="X228" t="s">
        <v>80</v>
      </c>
      <c r="Y228" t="str">
        <f>VLOOKUP(X228,Codes!$Q$4:$R$29,2,FALSE)</f>
        <v>Full</v>
      </c>
      <c r="Z228" t="str">
        <f t="shared" si="21"/>
        <v>Bottom trawl</v>
      </c>
      <c r="AA228" t="str">
        <f>VLOOKUP(A228,Codes!$AA$4:$AB$230,2,FALSE)</f>
        <v>Bottom trawl</v>
      </c>
      <c r="AB228" t="str">
        <f>VLOOKUP(A228,Codes!$U$4:$V$230,2,FALSE)</f>
        <v>None</v>
      </c>
    </row>
  </sheetData>
  <sortState xmlns:xlrd2="http://schemas.microsoft.com/office/spreadsheetml/2017/richdata2" ref="A2:AB228">
    <sortCondition ref="A1:A228"/>
  </sortState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fields</vt:lpstr>
      <vt:lpstr>Codes</vt:lpstr>
      <vt:lpstr>2022 Fishery attributes</vt:lpstr>
      <vt:lpstr>2021 Fishery attributes</vt:lpstr>
      <vt:lpstr>2020 Fishery attributes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2022-07-21T14:44:32Z</dcterms:created>
  <dcterms:modified xsi:type="dcterms:W3CDTF">2022-12-01T16:50:24Z</dcterms:modified>
</cp:coreProperties>
</file>