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siskos\.anaconda\"/>
    </mc:Choice>
  </mc:AlternateContent>
  <xr:revisionPtr revIDLastSave="0" documentId="13_ncr:1_{4F309166-44C4-4BF2-B33B-BCAC3ACC3C76}" xr6:coauthVersionLast="47" xr6:coauthVersionMax="47" xr10:uidLastSave="{00000000-0000-0000-0000-000000000000}"/>
  <bookViews>
    <workbookView xWindow="28680" yWindow="-120" windowWidth="29040" windowHeight="15840" activeTab="2" autoFilterDateGrouping="0" xr2:uid="{00000000-000D-0000-FFFF-FFFF00000000}"/>
  </bookViews>
  <sheets>
    <sheet name="Charts" sheetId="25" r:id="rId1"/>
    <sheet name="Calculations" sheetId="2" r:id="rId2"/>
    <sheet name="Factors" sheetId="16" r:id="rId3"/>
  </sheets>
  <externalReferences>
    <externalReference r:id="rId4"/>
  </externalReferences>
  <definedNames>
    <definedName name="GBPperEUR">[1]Inventory_Factors!$K$2</definedName>
    <definedName name="USDperEUR">[1]Inventory_Factors!$L$2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88" i="2" l="1"/>
  <c r="O988" i="2"/>
  <c r="N988" i="2"/>
  <c r="M988" i="2"/>
  <c r="P199" i="2" l="1"/>
  <c r="O199" i="2"/>
  <c r="N199" i="2"/>
  <c r="M199" i="2"/>
  <c r="I631" i="2" l="1"/>
  <c r="M981" i="2" l="1"/>
  <c r="M982" i="2"/>
  <c r="M990" i="2"/>
  <c r="M994" i="2"/>
  <c r="N981" i="2"/>
  <c r="N982" i="2"/>
  <c r="N990" i="2"/>
  <c r="N994" i="2"/>
  <c r="O981" i="2"/>
  <c r="O982" i="2"/>
  <c r="O990" i="2"/>
  <c r="O994" i="2"/>
  <c r="P981" i="2"/>
  <c r="P982" i="2"/>
  <c r="P990" i="2"/>
  <c r="P994" i="2"/>
  <c r="M858" i="2" l="1"/>
  <c r="M859" i="2"/>
  <c r="M872" i="2"/>
  <c r="M885" i="2"/>
  <c r="M943" i="2"/>
  <c r="M948" i="2"/>
  <c r="M991" i="2"/>
  <c r="N943" i="2"/>
  <c r="N948" i="2"/>
  <c r="N991" i="2"/>
  <c r="O943" i="2"/>
  <c r="O948" i="2"/>
  <c r="O991" i="2"/>
  <c r="P943" i="2"/>
  <c r="P948" i="2"/>
  <c r="P991" i="2"/>
  <c r="M992" i="2" l="1"/>
  <c r="M833" i="2"/>
  <c r="M856" i="2"/>
  <c r="M918" i="2"/>
  <c r="M938" i="2"/>
  <c r="M962" i="2"/>
  <c r="M993" i="2"/>
  <c r="M822" i="2"/>
  <c r="M867" i="2"/>
  <c r="M883" i="2"/>
  <c r="M919" i="2"/>
  <c r="M928" i="2"/>
  <c r="M939" i="2"/>
  <c r="M844" i="2"/>
  <c r="M849" i="2"/>
  <c r="M850" i="2"/>
  <c r="M868" i="2"/>
  <c r="M912" i="2"/>
  <c r="M929" i="2"/>
  <c r="M931" i="2"/>
  <c r="M952" i="2"/>
  <c r="M956" i="2"/>
  <c r="M963" i="2"/>
  <c r="M975" i="2"/>
  <c r="M980" i="2"/>
  <c r="M989" i="2"/>
  <c r="M892" i="2"/>
  <c r="N992" i="2"/>
  <c r="N833" i="2"/>
  <c r="N856" i="2"/>
  <c r="N918" i="2"/>
  <c r="N938" i="2"/>
  <c r="N962" i="2"/>
  <c r="N993" i="2"/>
  <c r="N822" i="2"/>
  <c r="N867" i="2"/>
  <c r="N883" i="2"/>
  <c r="N919" i="2"/>
  <c r="N928" i="2"/>
  <c r="N939" i="2"/>
  <c r="N844" i="2"/>
  <c r="N849" i="2"/>
  <c r="N850" i="2"/>
  <c r="N868" i="2"/>
  <c r="N912" i="2"/>
  <c r="N929" i="2"/>
  <c r="N931" i="2"/>
  <c r="N952" i="2"/>
  <c r="N956" i="2"/>
  <c r="N963" i="2"/>
  <c r="N975" i="2"/>
  <c r="N980" i="2"/>
  <c r="N989" i="2"/>
  <c r="N892" i="2"/>
  <c r="O992" i="2"/>
  <c r="O833" i="2"/>
  <c r="O856" i="2"/>
  <c r="O918" i="2"/>
  <c r="O938" i="2"/>
  <c r="O962" i="2"/>
  <c r="O993" i="2"/>
  <c r="O822" i="2"/>
  <c r="O867" i="2"/>
  <c r="O883" i="2"/>
  <c r="O919" i="2"/>
  <c r="O928" i="2"/>
  <c r="O939" i="2"/>
  <c r="O844" i="2"/>
  <c r="O849" i="2"/>
  <c r="O850" i="2"/>
  <c r="O868" i="2"/>
  <c r="O912" i="2"/>
  <c r="O929" i="2"/>
  <c r="O931" i="2"/>
  <c r="O952" i="2"/>
  <c r="O956" i="2"/>
  <c r="O963" i="2"/>
  <c r="O975" i="2"/>
  <c r="O980" i="2"/>
  <c r="O989" i="2"/>
  <c r="O892" i="2"/>
  <c r="P992" i="2"/>
  <c r="P833" i="2"/>
  <c r="P856" i="2"/>
  <c r="P918" i="2"/>
  <c r="P938" i="2"/>
  <c r="P962" i="2"/>
  <c r="P993" i="2"/>
  <c r="P822" i="2"/>
  <c r="P867" i="2"/>
  <c r="P883" i="2"/>
  <c r="P919" i="2"/>
  <c r="P928" i="2"/>
  <c r="P939" i="2"/>
  <c r="P844" i="2"/>
  <c r="P849" i="2"/>
  <c r="P850" i="2"/>
  <c r="P868" i="2"/>
  <c r="P912" i="2"/>
  <c r="P929" i="2"/>
  <c r="P931" i="2"/>
  <c r="P952" i="2"/>
  <c r="P956" i="2"/>
  <c r="P963" i="2"/>
  <c r="P975" i="2"/>
  <c r="P980" i="2"/>
  <c r="P989" i="2"/>
  <c r="P892" i="2"/>
  <c r="M959" i="2"/>
  <c r="M973" i="2"/>
  <c r="M979" i="2"/>
  <c r="M984" i="2"/>
  <c r="N959" i="2"/>
  <c r="N973" i="2"/>
  <c r="N979" i="2"/>
  <c r="N984" i="2"/>
  <c r="O959" i="2"/>
  <c r="O973" i="2"/>
  <c r="O979" i="2"/>
  <c r="O984" i="2"/>
  <c r="P959" i="2"/>
  <c r="P973" i="2"/>
  <c r="P979" i="2"/>
  <c r="P984" i="2"/>
  <c r="I198" i="2" l="1"/>
  <c r="I526" i="2" l="1" a="1"/>
  <c r="I526" i="2" s="1"/>
  <c r="I800" i="2" l="1"/>
  <c r="M770" i="2"/>
  <c r="M771" i="2"/>
  <c r="M772" i="2"/>
  <c r="O770" i="2"/>
  <c r="O771" i="2"/>
  <c r="O772" i="2"/>
  <c r="P770" i="2"/>
  <c r="P771" i="2"/>
  <c r="P772" i="2"/>
  <c r="I773" i="2"/>
  <c r="M282" i="2" l="1"/>
  <c r="N282" i="2"/>
  <c r="O282" i="2"/>
  <c r="P282" i="2"/>
  <c r="I617" i="2" l="1"/>
  <c r="M609" i="2"/>
  <c r="O609" i="2"/>
  <c r="P609" i="2"/>
  <c r="I71" i="2"/>
  <c r="I615" i="2"/>
  <c r="M615" i="2"/>
  <c r="O615" i="2"/>
  <c r="P615" i="2"/>
  <c r="M35" i="2"/>
  <c r="M36" i="2"/>
  <c r="M37" i="2"/>
  <c r="O35" i="2"/>
  <c r="O36" i="2"/>
  <c r="O37" i="2"/>
  <c r="P35" i="2"/>
  <c r="P36" i="2"/>
  <c r="P37" i="2"/>
  <c r="I619" i="2" l="1"/>
  <c r="M619" i="2"/>
  <c r="M620" i="2"/>
  <c r="O619" i="2"/>
  <c r="O620" i="2"/>
  <c r="P619" i="2"/>
  <c r="P620" i="2"/>
  <c r="I611" i="2"/>
  <c r="I632" i="2" l="1"/>
  <c r="M116" i="2"/>
  <c r="M117" i="2"/>
  <c r="M118" i="2"/>
  <c r="O116" i="2"/>
  <c r="O117" i="2"/>
  <c r="O118" i="2"/>
  <c r="P116" i="2"/>
  <c r="P117" i="2"/>
  <c r="P118" i="2"/>
  <c r="M631" i="2"/>
  <c r="M632" i="2"/>
  <c r="O631" i="2"/>
  <c r="O632" i="2"/>
  <c r="P631" i="2"/>
  <c r="P632" i="2"/>
  <c r="I628" i="2"/>
  <c r="I627" i="2"/>
  <c r="M627" i="2"/>
  <c r="M628" i="2"/>
  <c r="O627" i="2"/>
  <c r="O628" i="2"/>
  <c r="P627" i="2"/>
  <c r="P628" i="2"/>
  <c r="I605" i="2"/>
  <c r="I629" i="2"/>
  <c r="M707" i="2" l="1"/>
  <c r="M708" i="2"/>
  <c r="M709" i="2"/>
  <c r="M710" i="2"/>
  <c r="M711" i="2"/>
  <c r="M712" i="2"/>
  <c r="M713" i="2"/>
  <c r="M714" i="2"/>
  <c r="M715" i="2"/>
  <c r="O707" i="2"/>
  <c r="O708" i="2"/>
  <c r="O709" i="2"/>
  <c r="O710" i="2"/>
  <c r="O711" i="2"/>
  <c r="O712" i="2"/>
  <c r="O713" i="2"/>
  <c r="O714" i="2"/>
  <c r="O715" i="2"/>
  <c r="P707" i="2"/>
  <c r="P708" i="2"/>
  <c r="P709" i="2"/>
  <c r="P710" i="2"/>
  <c r="P711" i="2"/>
  <c r="P712" i="2"/>
  <c r="P713" i="2"/>
  <c r="P714" i="2"/>
  <c r="P715" i="2"/>
  <c r="M716" i="2"/>
  <c r="M717" i="2"/>
  <c r="M718" i="2"/>
  <c r="M719" i="2"/>
  <c r="M720" i="2"/>
  <c r="M721" i="2"/>
  <c r="M722" i="2"/>
  <c r="M723" i="2"/>
  <c r="M724" i="2"/>
  <c r="O716" i="2"/>
  <c r="O717" i="2"/>
  <c r="O718" i="2"/>
  <c r="O719" i="2"/>
  <c r="O720" i="2"/>
  <c r="O721" i="2"/>
  <c r="O722" i="2"/>
  <c r="O723" i="2"/>
  <c r="O724" i="2"/>
  <c r="P716" i="2"/>
  <c r="P717" i="2"/>
  <c r="P718" i="2"/>
  <c r="P719" i="2"/>
  <c r="P720" i="2"/>
  <c r="P721" i="2"/>
  <c r="P722" i="2"/>
  <c r="P723" i="2"/>
  <c r="P724" i="2"/>
  <c r="M706" i="2"/>
  <c r="O706" i="2"/>
  <c r="P706" i="2"/>
  <c r="M702" i="2"/>
  <c r="O702" i="2"/>
  <c r="P702" i="2"/>
  <c r="M700" i="2"/>
  <c r="O700" i="2"/>
  <c r="P700" i="2"/>
  <c r="M698" i="2"/>
  <c r="O698" i="2"/>
  <c r="P698" i="2"/>
  <c r="M694" i="2"/>
  <c r="O694" i="2"/>
  <c r="P694" i="2"/>
  <c r="M690" i="2"/>
  <c r="O690" i="2"/>
  <c r="P690" i="2"/>
  <c r="M686" i="2"/>
  <c r="O686" i="2"/>
  <c r="P686" i="2"/>
  <c r="M682" i="2"/>
  <c r="O682" i="2"/>
  <c r="P682" i="2"/>
  <c r="M678" i="2"/>
  <c r="O678" i="2"/>
  <c r="P678" i="2"/>
  <c r="M674" i="2"/>
  <c r="O674" i="2"/>
  <c r="P674" i="2"/>
  <c r="M670" i="2"/>
  <c r="O670" i="2"/>
  <c r="P670" i="2"/>
  <c r="M666" i="2"/>
  <c r="O666" i="2"/>
  <c r="P666" i="2"/>
  <c r="M662" i="2"/>
  <c r="O662" i="2"/>
  <c r="P662" i="2"/>
  <c r="M658" i="2"/>
  <c r="O658" i="2"/>
  <c r="P658" i="2"/>
  <c r="M654" i="2"/>
  <c r="O654" i="2"/>
  <c r="P654" i="2"/>
  <c r="M650" i="2"/>
  <c r="O650" i="2"/>
  <c r="P650" i="2"/>
  <c r="M646" i="2"/>
  <c r="O646" i="2"/>
  <c r="P646" i="2"/>
  <c r="M644" i="2"/>
  <c r="O644" i="2"/>
  <c r="P644" i="2"/>
  <c r="M640" i="2"/>
  <c r="O640" i="2"/>
  <c r="P640" i="2"/>
  <c r="M636" i="2"/>
  <c r="O636" i="2"/>
  <c r="P636" i="2"/>
  <c r="I167" i="2" l="1" a="1"/>
  <c r="I167" i="2" s="1"/>
  <c r="M704" i="2"/>
  <c r="M705" i="2"/>
  <c r="O704" i="2"/>
  <c r="O705" i="2"/>
  <c r="P704" i="2"/>
  <c r="P705" i="2"/>
  <c r="M696" i="2"/>
  <c r="M697" i="2"/>
  <c r="O696" i="2"/>
  <c r="O697" i="2"/>
  <c r="P696" i="2"/>
  <c r="P697" i="2"/>
  <c r="M692" i="2"/>
  <c r="M693" i="2"/>
  <c r="O692" i="2"/>
  <c r="O693" i="2"/>
  <c r="P692" i="2"/>
  <c r="P693" i="2"/>
  <c r="M688" i="2"/>
  <c r="M689" i="2"/>
  <c r="O688" i="2"/>
  <c r="O689" i="2"/>
  <c r="P688" i="2"/>
  <c r="P689" i="2"/>
  <c r="M684" i="2"/>
  <c r="M685" i="2"/>
  <c r="O684" i="2"/>
  <c r="O685" i="2"/>
  <c r="P684" i="2"/>
  <c r="P685" i="2"/>
  <c r="M680" i="2"/>
  <c r="M681" i="2"/>
  <c r="O680" i="2"/>
  <c r="O681" i="2"/>
  <c r="P680" i="2"/>
  <c r="P681" i="2"/>
  <c r="M676" i="2"/>
  <c r="M677" i="2"/>
  <c r="O676" i="2"/>
  <c r="O677" i="2"/>
  <c r="P676" i="2"/>
  <c r="P677" i="2"/>
  <c r="M672" i="2"/>
  <c r="M673" i="2"/>
  <c r="O672" i="2"/>
  <c r="O673" i="2"/>
  <c r="P672" i="2"/>
  <c r="P673" i="2"/>
  <c r="M668" i="2"/>
  <c r="M669" i="2"/>
  <c r="O668" i="2"/>
  <c r="O669" i="2"/>
  <c r="P668" i="2"/>
  <c r="P669" i="2"/>
  <c r="M664" i="2"/>
  <c r="M665" i="2"/>
  <c r="O664" i="2"/>
  <c r="O665" i="2"/>
  <c r="P664" i="2"/>
  <c r="P665" i="2"/>
  <c r="M660" i="2"/>
  <c r="M661" i="2"/>
  <c r="O660" i="2"/>
  <c r="O661" i="2"/>
  <c r="P660" i="2"/>
  <c r="P661" i="2"/>
  <c r="M656" i="2"/>
  <c r="M657" i="2"/>
  <c r="O656" i="2"/>
  <c r="O657" i="2"/>
  <c r="P656" i="2"/>
  <c r="P657" i="2"/>
  <c r="M652" i="2"/>
  <c r="M653" i="2"/>
  <c r="O652" i="2"/>
  <c r="O653" i="2"/>
  <c r="P652" i="2"/>
  <c r="P653" i="2"/>
  <c r="M648" i="2"/>
  <c r="M649" i="2"/>
  <c r="O648" i="2"/>
  <c r="O649" i="2"/>
  <c r="P648" i="2"/>
  <c r="P649" i="2"/>
  <c r="M642" i="2"/>
  <c r="M643" i="2"/>
  <c r="O642" i="2"/>
  <c r="O643" i="2"/>
  <c r="P642" i="2"/>
  <c r="P643" i="2"/>
  <c r="M638" i="2"/>
  <c r="M639" i="2"/>
  <c r="O638" i="2"/>
  <c r="O639" i="2"/>
  <c r="P638" i="2"/>
  <c r="P639" i="2"/>
  <c r="M634" i="2"/>
  <c r="M635" i="2"/>
  <c r="O634" i="2"/>
  <c r="O635" i="2"/>
  <c r="P634" i="2"/>
  <c r="P635" i="2"/>
  <c r="N705" i="2"/>
  <c r="N704" i="2"/>
  <c r="N703" i="2"/>
  <c r="M703" i="2"/>
  <c r="O703" i="2"/>
  <c r="P703" i="2"/>
  <c r="N118" i="2" l="1"/>
  <c r="N116" i="2" l="1"/>
  <c r="N117" i="2"/>
  <c r="N772" i="2"/>
  <c r="N770" i="2"/>
  <c r="N771" i="2"/>
  <c r="I56" i="2" l="1"/>
  <c r="M59" i="2"/>
  <c r="M60" i="2"/>
  <c r="M61" i="2"/>
  <c r="M62" i="2"/>
  <c r="M63" i="2"/>
  <c r="M64" i="2"/>
  <c r="O59" i="2"/>
  <c r="O60" i="2"/>
  <c r="O61" i="2"/>
  <c r="O62" i="2"/>
  <c r="O63" i="2"/>
  <c r="O64" i="2"/>
  <c r="P59" i="2"/>
  <c r="P60" i="2"/>
  <c r="P61" i="2"/>
  <c r="P62" i="2"/>
  <c r="P63" i="2"/>
  <c r="P64" i="2"/>
  <c r="I5" i="2"/>
  <c r="M8" i="2"/>
  <c r="M9" i="2"/>
  <c r="M10" i="2"/>
  <c r="O8" i="2"/>
  <c r="O9" i="2"/>
  <c r="O10" i="2"/>
  <c r="P8" i="2"/>
  <c r="P9" i="2"/>
  <c r="P10" i="2"/>
  <c r="M23" i="2"/>
  <c r="M24" i="2"/>
  <c r="M25" i="2"/>
  <c r="O23" i="2"/>
  <c r="O24" i="2"/>
  <c r="O25" i="2"/>
  <c r="P23" i="2"/>
  <c r="P24" i="2"/>
  <c r="P25" i="2"/>
  <c r="M26" i="2"/>
  <c r="M27" i="2"/>
  <c r="M28" i="2"/>
  <c r="O26" i="2"/>
  <c r="O27" i="2"/>
  <c r="O28" i="2"/>
  <c r="P26" i="2"/>
  <c r="P27" i="2"/>
  <c r="P28" i="2"/>
  <c r="I159" i="2"/>
  <c r="I160" i="2" s="1" a="1"/>
  <c r="I160" i="2" s="1"/>
  <c r="M162" i="2"/>
  <c r="M163" i="2"/>
  <c r="M164" i="2"/>
  <c r="O162" i="2"/>
  <c r="O163" i="2"/>
  <c r="O164" i="2"/>
  <c r="P162" i="2"/>
  <c r="P163" i="2"/>
  <c r="P164" i="2"/>
  <c r="M165" i="2"/>
  <c r="O165" i="2"/>
  <c r="P165" i="2"/>
  <c r="I166" i="2" a="1"/>
  <c r="I166" i="2" s="1"/>
  <c r="M166" i="2"/>
  <c r="O166" i="2"/>
  <c r="P166" i="2"/>
  <c r="M167" i="2"/>
  <c r="O167" i="2"/>
  <c r="P167" i="2"/>
  <c r="I186" i="2"/>
  <c r="M189" i="2"/>
  <c r="M190" i="2"/>
  <c r="M191" i="2"/>
  <c r="O189" i="2"/>
  <c r="O190" i="2"/>
  <c r="O191" i="2"/>
  <c r="P189" i="2"/>
  <c r="P190" i="2"/>
  <c r="P191" i="2"/>
  <c r="I120" i="2"/>
  <c r="M123" i="2"/>
  <c r="M124" i="2"/>
  <c r="M125" i="2"/>
  <c r="O123" i="2"/>
  <c r="O124" i="2"/>
  <c r="O125" i="2"/>
  <c r="P123" i="2"/>
  <c r="P124" i="2"/>
  <c r="P125" i="2"/>
  <c r="I782" i="2" l="1"/>
  <c r="M785" i="2"/>
  <c r="M786" i="2"/>
  <c r="M787" i="2"/>
  <c r="O785" i="2"/>
  <c r="O786" i="2"/>
  <c r="O787" i="2"/>
  <c r="P785" i="2"/>
  <c r="P786" i="2"/>
  <c r="P787" i="2"/>
  <c r="P790" i="2"/>
  <c r="P789" i="2"/>
  <c r="P788" i="2"/>
  <c r="O790" i="2"/>
  <c r="O789" i="2"/>
  <c r="O788" i="2"/>
  <c r="M790" i="2"/>
  <c r="M789" i="2"/>
  <c r="M788" i="2"/>
  <c r="I776" i="2"/>
  <c r="M776" i="2"/>
  <c r="M777" i="2"/>
  <c r="M778" i="2"/>
  <c r="M779" i="2"/>
  <c r="M780" i="2"/>
  <c r="M781" i="2"/>
  <c r="M782" i="2"/>
  <c r="M783" i="2"/>
  <c r="M784" i="2"/>
  <c r="O776" i="2"/>
  <c r="O777" i="2"/>
  <c r="O778" i="2"/>
  <c r="O779" i="2"/>
  <c r="O780" i="2"/>
  <c r="O781" i="2"/>
  <c r="O782" i="2"/>
  <c r="O783" i="2"/>
  <c r="O784" i="2"/>
  <c r="P776" i="2"/>
  <c r="P777" i="2"/>
  <c r="P778" i="2"/>
  <c r="P779" i="2"/>
  <c r="P780" i="2"/>
  <c r="P781" i="2"/>
  <c r="P782" i="2"/>
  <c r="P783" i="2"/>
  <c r="P784" i="2"/>
  <c r="M758" i="2"/>
  <c r="M759" i="2"/>
  <c r="M760" i="2"/>
  <c r="O758" i="2"/>
  <c r="O759" i="2"/>
  <c r="O760" i="2"/>
  <c r="P758" i="2"/>
  <c r="P759" i="2"/>
  <c r="P760" i="2"/>
  <c r="I746" i="2"/>
  <c r="M751" i="2"/>
  <c r="M752" i="2"/>
  <c r="M753" i="2"/>
  <c r="M754" i="2"/>
  <c r="O751" i="2"/>
  <c r="O752" i="2"/>
  <c r="O753" i="2"/>
  <c r="O754" i="2"/>
  <c r="P751" i="2"/>
  <c r="P752" i="2"/>
  <c r="P753" i="2"/>
  <c r="P754" i="2"/>
  <c r="M743" i="2"/>
  <c r="M744" i="2"/>
  <c r="M745" i="2"/>
  <c r="M746" i="2"/>
  <c r="M747" i="2"/>
  <c r="M748" i="2"/>
  <c r="O743" i="2"/>
  <c r="O744" i="2"/>
  <c r="O745" i="2"/>
  <c r="O746" i="2"/>
  <c r="O747" i="2"/>
  <c r="O748" i="2"/>
  <c r="P743" i="2"/>
  <c r="P744" i="2"/>
  <c r="P745" i="2"/>
  <c r="P746" i="2"/>
  <c r="P747" i="2"/>
  <c r="P748" i="2"/>
  <c r="M749" i="2"/>
  <c r="M750" i="2"/>
  <c r="O749" i="2"/>
  <c r="O750" i="2"/>
  <c r="P749" i="2"/>
  <c r="P750" i="2"/>
  <c r="M731" i="2"/>
  <c r="M732" i="2"/>
  <c r="M733" i="2"/>
  <c r="M734" i="2"/>
  <c r="M735" i="2"/>
  <c r="M736" i="2"/>
  <c r="O731" i="2"/>
  <c r="O732" i="2"/>
  <c r="O733" i="2"/>
  <c r="O734" i="2"/>
  <c r="O735" i="2"/>
  <c r="O736" i="2"/>
  <c r="P731" i="2"/>
  <c r="P732" i="2"/>
  <c r="P733" i="2"/>
  <c r="P734" i="2"/>
  <c r="P735" i="2"/>
  <c r="P736" i="2"/>
  <c r="M737" i="2"/>
  <c r="M738" i="2"/>
  <c r="M739" i="2"/>
  <c r="O737" i="2"/>
  <c r="O738" i="2"/>
  <c r="O739" i="2"/>
  <c r="P737" i="2"/>
  <c r="P738" i="2"/>
  <c r="P739" i="2"/>
  <c r="M740" i="2"/>
  <c r="M741" i="2"/>
  <c r="M742" i="2"/>
  <c r="O740" i="2"/>
  <c r="O741" i="2"/>
  <c r="O742" i="2"/>
  <c r="P740" i="2"/>
  <c r="P741" i="2"/>
  <c r="P742" i="2"/>
  <c r="I145" i="2" l="1"/>
  <c r="I144" i="2"/>
  <c r="M144" i="2"/>
  <c r="N144" i="2"/>
  <c r="O144" i="2"/>
  <c r="P144" i="2"/>
  <c r="M145" i="2"/>
  <c r="N145" i="2"/>
  <c r="O145" i="2"/>
  <c r="P145" i="2"/>
  <c r="I157" i="2"/>
  <c r="I156" i="2"/>
  <c r="I155" i="2"/>
  <c r="I154" i="2"/>
  <c r="I153" i="2"/>
  <c r="M153" i="2"/>
  <c r="M154" i="2"/>
  <c r="M155" i="2"/>
  <c r="M156" i="2"/>
  <c r="M157" i="2"/>
  <c r="N153" i="2"/>
  <c r="N154" i="2"/>
  <c r="N155" i="2"/>
  <c r="N156" i="2"/>
  <c r="N157" i="2"/>
  <c r="O153" i="2"/>
  <c r="O154" i="2"/>
  <c r="O155" i="2"/>
  <c r="O156" i="2"/>
  <c r="O157" i="2"/>
  <c r="P153" i="2"/>
  <c r="P154" i="2"/>
  <c r="P155" i="2"/>
  <c r="P156" i="2"/>
  <c r="P157" i="2"/>
  <c r="I152" i="2"/>
  <c r="I151" i="2"/>
  <c r="I150" i="2"/>
  <c r="I149" i="2"/>
  <c r="I148" i="2"/>
  <c r="I147" i="2"/>
  <c r="I158" i="2"/>
  <c r="I146" i="2"/>
  <c r="M158" i="2"/>
  <c r="N158" i="2"/>
  <c r="O158" i="2"/>
  <c r="P158" i="2"/>
  <c r="M110" i="2"/>
  <c r="M111" i="2"/>
  <c r="M112" i="2"/>
  <c r="O110" i="2"/>
  <c r="O111" i="2"/>
  <c r="O112" i="2"/>
  <c r="P110" i="2"/>
  <c r="P111" i="2"/>
  <c r="P112" i="2"/>
  <c r="M101" i="2"/>
  <c r="M102" i="2"/>
  <c r="M103" i="2"/>
  <c r="O101" i="2"/>
  <c r="O102" i="2"/>
  <c r="O103" i="2"/>
  <c r="P101" i="2"/>
  <c r="P102" i="2"/>
  <c r="P103" i="2"/>
  <c r="M80" i="2"/>
  <c r="M81" i="2"/>
  <c r="M82" i="2"/>
  <c r="O80" i="2"/>
  <c r="O81" i="2"/>
  <c r="O82" i="2"/>
  <c r="P80" i="2"/>
  <c r="P81" i="2"/>
  <c r="P82" i="2"/>
  <c r="I42" i="2" a="1"/>
  <c r="I42" i="2" s="1"/>
  <c r="I49" i="2" a="1"/>
  <c r="I49" i="2" s="1"/>
  <c r="I48" i="2" a="1"/>
  <c r="I48" i="2" s="1"/>
  <c r="M44" i="2"/>
  <c r="M45" i="2"/>
  <c r="M46" i="2"/>
  <c r="O44" i="2"/>
  <c r="O45" i="2"/>
  <c r="O46" i="2"/>
  <c r="P44" i="2"/>
  <c r="P45" i="2"/>
  <c r="P46" i="2"/>
  <c r="M47" i="2"/>
  <c r="M48" i="2"/>
  <c r="M49" i="2"/>
  <c r="O47" i="2"/>
  <c r="O48" i="2"/>
  <c r="O49" i="2"/>
  <c r="P47" i="2"/>
  <c r="P48" i="2"/>
  <c r="P49" i="2"/>
  <c r="I119" i="2"/>
  <c r="I618" i="2" l="1"/>
  <c r="I798" i="2" l="1"/>
  <c r="M536" i="2" l="1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I532" i="2" a="1"/>
  <c r="I532" i="2" s="1"/>
  <c r="I531" i="2" a="1"/>
  <c r="I531" i="2" s="1"/>
  <c r="M533" i="2"/>
  <c r="M534" i="2"/>
  <c r="M535" i="2"/>
  <c r="N533" i="2"/>
  <c r="N534" i="2"/>
  <c r="N535" i="2"/>
  <c r="O533" i="2"/>
  <c r="O534" i="2"/>
  <c r="O535" i="2"/>
  <c r="P533" i="2"/>
  <c r="P534" i="2"/>
  <c r="P535" i="2"/>
  <c r="M551" i="2"/>
  <c r="N551" i="2"/>
  <c r="O551" i="2"/>
  <c r="P551" i="2"/>
  <c r="M552" i="2"/>
  <c r="N552" i="2"/>
  <c r="O552" i="2"/>
  <c r="P552" i="2"/>
  <c r="M598" i="2"/>
  <c r="M599" i="2"/>
  <c r="M600" i="2"/>
  <c r="M601" i="2"/>
  <c r="M602" i="2"/>
  <c r="N598" i="2"/>
  <c r="N599" i="2"/>
  <c r="N600" i="2"/>
  <c r="N601" i="2"/>
  <c r="N602" i="2"/>
  <c r="O598" i="2"/>
  <c r="O599" i="2"/>
  <c r="O600" i="2"/>
  <c r="O601" i="2"/>
  <c r="O602" i="2"/>
  <c r="P598" i="2"/>
  <c r="P599" i="2"/>
  <c r="P600" i="2"/>
  <c r="P601" i="2"/>
  <c r="P602" i="2"/>
  <c r="M523" i="2" l="1"/>
  <c r="N523" i="2"/>
  <c r="O523" i="2"/>
  <c r="P523" i="2"/>
  <c r="P361" i="2"/>
  <c r="P522" i="2"/>
  <c r="P360" i="2"/>
  <c r="P359" i="2"/>
  <c r="P521" i="2"/>
  <c r="P358" i="2"/>
  <c r="P357" i="2"/>
  <c r="P356" i="2"/>
  <c r="P355" i="2"/>
  <c r="P520" i="2"/>
  <c r="P354" i="2"/>
  <c r="P353" i="2"/>
  <c r="P352" i="2"/>
  <c r="P351" i="2"/>
  <c r="P350" i="2"/>
  <c r="P349" i="2"/>
  <c r="P348" i="2"/>
  <c r="P347" i="2"/>
  <c r="P519" i="2"/>
  <c r="P518" i="2"/>
  <c r="P517" i="2"/>
  <c r="P346" i="2"/>
  <c r="P345" i="2"/>
  <c r="P516" i="2"/>
  <c r="P51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372" i="2"/>
  <c r="P371" i="2"/>
  <c r="P370" i="2"/>
  <c r="P369" i="2"/>
  <c r="P368" i="2"/>
  <c r="P367" i="2"/>
  <c r="P281" i="2"/>
  <c r="P280" i="2"/>
  <c r="P279" i="2"/>
  <c r="P278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285" i="2"/>
  <c r="P284" i="2"/>
  <c r="P283" i="2"/>
  <c r="P384" i="2"/>
  <c r="P383" i="2"/>
  <c r="P382" i="2"/>
  <c r="P381" i="2"/>
  <c r="P380" i="2"/>
  <c r="P379" i="2"/>
  <c r="P378" i="2"/>
  <c r="P377" i="2"/>
  <c r="P388" i="2"/>
  <c r="P387" i="2"/>
  <c r="P386" i="2"/>
  <c r="P385" i="2"/>
  <c r="P363" i="2"/>
  <c r="P362" i="2"/>
  <c r="P376" i="2"/>
  <c r="P375" i="2"/>
  <c r="P374" i="2"/>
  <c r="P394" i="2"/>
  <c r="P373" i="2"/>
  <c r="P366" i="2"/>
  <c r="P365" i="2"/>
  <c r="P364" i="2"/>
  <c r="P393" i="2"/>
  <c r="P392" i="2"/>
  <c r="P391" i="2"/>
  <c r="P390" i="2"/>
  <c r="P389" i="2"/>
  <c r="O361" i="2"/>
  <c r="O522" i="2"/>
  <c r="O360" i="2"/>
  <c r="O359" i="2"/>
  <c r="O521" i="2"/>
  <c r="O358" i="2"/>
  <c r="O357" i="2"/>
  <c r="O356" i="2"/>
  <c r="O355" i="2"/>
  <c r="O520" i="2"/>
  <c r="O354" i="2"/>
  <c r="O353" i="2"/>
  <c r="O352" i="2"/>
  <c r="O351" i="2"/>
  <c r="O350" i="2"/>
  <c r="O349" i="2"/>
  <c r="O348" i="2"/>
  <c r="O347" i="2"/>
  <c r="O519" i="2"/>
  <c r="O518" i="2"/>
  <c r="O517" i="2"/>
  <c r="O346" i="2"/>
  <c r="O345" i="2"/>
  <c r="O516" i="2"/>
  <c r="O51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372" i="2"/>
  <c r="O371" i="2"/>
  <c r="O370" i="2"/>
  <c r="O369" i="2"/>
  <c r="O368" i="2"/>
  <c r="O367" i="2"/>
  <c r="O281" i="2"/>
  <c r="O280" i="2"/>
  <c r="O279" i="2"/>
  <c r="O278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285" i="2"/>
  <c r="O284" i="2"/>
  <c r="O283" i="2"/>
  <c r="O384" i="2"/>
  <c r="O383" i="2"/>
  <c r="O382" i="2"/>
  <c r="O381" i="2"/>
  <c r="O380" i="2"/>
  <c r="O379" i="2"/>
  <c r="O378" i="2"/>
  <c r="O377" i="2"/>
  <c r="O388" i="2"/>
  <c r="O387" i="2"/>
  <c r="O386" i="2"/>
  <c r="O385" i="2"/>
  <c r="O363" i="2"/>
  <c r="O362" i="2"/>
  <c r="O376" i="2"/>
  <c r="O375" i="2"/>
  <c r="O374" i="2"/>
  <c r="O394" i="2"/>
  <c r="O373" i="2"/>
  <c r="O366" i="2"/>
  <c r="O365" i="2"/>
  <c r="O364" i="2"/>
  <c r="O393" i="2"/>
  <c r="O392" i="2"/>
  <c r="O391" i="2"/>
  <c r="O390" i="2"/>
  <c r="O389" i="2"/>
  <c r="N361" i="2"/>
  <c r="N522" i="2"/>
  <c r="N360" i="2"/>
  <c r="N359" i="2"/>
  <c r="N521" i="2"/>
  <c r="N358" i="2"/>
  <c r="N357" i="2"/>
  <c r="N356" i="2"/>
  <c r="N355" i="2"/>
  <c r="N520" i="2"/>
  <c r="N354" i="2"/>
  <c r="N353" i="2"/>
  <c r="N352" i="2"/>
  <c r="N351" i="2"/>
  <c r="N350" i="2"/>
  <c r="N349" i="2"/>
  <c r="N348" i="2"/>
  <c r="N347" i="2"/>
  <c r="N519" i="2"/>
  <c r="N518" i="2"/>
  <c r="N517" i="2"/>
  <c r="N346" i="2"/>
  <c r="N345" i="2"/>
  <c r="N516" i="2"/>
  <c r="N51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372" i="2"/>
  <c r="N371" i="2"/>
  <c r="N370" i="2"/>
  <c r="N369" i="2"/>
  <c r="N368" i="2"/>
  <c r="N367" i="2"/>
  <c r="N281" i="2"/>
  <c r="N280" i="2"/>
  <c r="N279" i="2"/>
  <c r="N278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285" i="2"/>
  <c r="N284" i="2"/>
  <c r="N283" i="2"/>
  <c r="N384" i="2"/>
  <c r="N383" i="2"/>
  <c r="N382" i="2"/>
  <c r="N381" i="2"/>
  <c r="N380" i="2"/>
  <c r="N379" i="2"/>
  <c r="N378" i="2"/>
  <c r="N377" i="2"/>
  <c r="N388" i="2"/>
  <c r="N387" i="2"/>
  <c r="N386" i="2"/>
  <c r="N385" i="2"/>
  <c r="N363" i="2"/>
  <c r="N362" i="2"/>
  <c r="N376" i="2"/>
  <c r="N375" i="2"/>
  <c r="N374" i="2"/>
  <c r="N394" i="2"/>
  <c r="N373" i="2"/>
  <c r="N366" i="2"/>
  <c r="N365" i="2"/>
  <c r="N364" i="2"/>
  <c r="N393" i="2"/>
  <c r="N392" i="2"/>
  <c r="N391" i="2"/>
  <c r="N390" i="2"/>
  <c r="N389" i="2"/>
  <c r="M361" i="2"/>
  <c r="M522" i="2"/>
  <c r="M360" i="2"/>
  <c r="M359" i="2"/>
  <c r="M521" i="2"/>
  <c r="M358" i="2"/>
  <c r="M357" i="2"/>
  <c r="M356" i="2"/>
  <c r="M355" i="2"/>
  <c r="M520" i="2"/>
  <c r="M354" i="2"/>
  <c r="M353" i="2"/>
  <c r="M352" i="2"/>
  <c r="M351" i="2"/>
  <c r="M350" i="2"/>
  <c r="M349" i="2"/>
  <c r="M348" i="2"/>
  <c r="M347" i="2"/>
  <c r="M519" i="2"/>
  <c r="M518" i="2"/>
  <c r="M517" i="2"/>
  <c r="M346" i="2"/>
  <c r="M345" i="2"/>
  <c r="M516" i="2"/>
  <c r="M51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372" i="2"/>
  <c r="M371" i="2"/>
  <c r="M370" i="2"/>
  <c r="M369" i="2"/>
  <c r="M368" i="2"/>
  <c r="M367" i="2"/>
  <c r="M281" i="2"/>
  <c r="M280" i="2"/>
  <c r="M279" i="2"/>
  <c r="M278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285" i="2"/>
  <c r="M284" i="2"/>
  <c r="M283" i="2"/>
  <c r="M384" i="2"/>
  <c r="M383" i="2"/>
  <c r="M382" i="2"/>
  <c r="M381" i="2"/>
  <c r="M380" i="2"/>
  <c r="M379" i="2"/>
  <c r="M378" i="2"/>
  <c r="M377" i="2"/>
  <c r="M388" i="2"/>
  <c r="M387" i="2"/>
  <c r="M386" i="2"/>
  <c r="M385" i="2"/>
  <c r="M363" i="2"/>
  <c r="M362" i="2"/>
  <c r="M376" i="2"/>
  <c r="M375" i="2"/>
  <c r="M374" i="2"/>
  <c r="M394" i="2"/>
  <c r="M373" i="2"/>
  <c r="M366" i="2"/>
  <c r="M365" i="2"/>
  <c r="M364" i="2"/>
  <c r="M393" i="2"/>
  <c r="M392" i="2"/>
  <c r="M391" i="2"/>
  <c r="M390" i="2"/>
  <c r="M389" i="2"/>
  <c r="M275" i="2" l="1"/>
  <c r="M276" i="2"/>
  <c r="M277" i="2"/>
  <c r="O275" i="2"/>
  <c r="O276" i="2"/>
  <c r="O277" i="2"/>
  <c r="P275" i="2"/>
  <c r="P276" i="2"/>
  <c r="P277" i="2"/>
  <c r="I263" i="2" a="1"/>
  <c r="I263" i="2" s="1"/>
  <c r="M263" i="2"/>
  <c r="O263" i="2"/>
  <c r="P263" i="2"/>
  <c r="I262" i="2" a="1"/>
  <c r="I262" i="2" s="1"/>
  <c r="I258" i="2" a="1"/>
  <c r="I258" i="2" s="1"/>
  <c r="I253" i="2" a="1"/>
  <c r="I253" i="2" s="1"/>
  <c r="I256" i="2" a="1"/>
  <c r="I256" i="2" s="1"/>
  <c r="M260" i="2"/>
  <c r="O260" i="2"/>
  <c r="P260" i="2"/>
  <c r="I255" i="2" a="1"/>
  <c r="I255" i="2" s="1"/>
  <c r="I250" i="2" a="1"/>
  <c r="I250" i="2" s="1"/>
  <c r="I249" i="2" a="1"/>
  <c r="I249" i="2" s="1"/>
  <c r="I245" i="2" a="1"/>
  <c r="I245" i="2" s="1"/>
  <c r="I244" i="2" a="1"/>
  <c r="I244" i="2" s="1"/>
  <c r="I242" i="2" a="1"/>
  <c r="I242" i="2" s="1"/>
  <c r="I241" i="2" a="1"/>
  <c r="I241" i="2" s="1"/>
  <c r="I236" i="2" a="1"/>
  <c r="I236" i="2" s="1"/>
  <c r="I235" i="2" a="1"/>
  <c r="I235" i="2" s="1"/>
  <c r="I232" i="2" a="1"/>
  <c r="I232" i="2" s="1"/>
  <c r="I228" i="2" a="1"/>
  <c r="I228" i="2" s="1"/>
  <c r="I226" i="2" a="1"/>
  <c r="I226" i="2" s="1"/>
  <c r="I225" i="2" a="1"/>
  <c r="I225" i="2" s="1"/>
  <c r="I223" i="2" a="1"/>
  <c r="I223" i="2" s="1"/>
  <c r="I222" i="2" a="1"/>
  <c r="I222" i="2" s="1"/>
  <c r="I220" i="2" a="1"/>
  <c r="I220" i="2" s="1"/>
  <c r="I219" i="2" a="1"/>
  <c r="I219" i="2" s="1"/>
  <c r="I217" i="2" a="1"/>
  <c r="I217" i="2" s="1"/>
  <c r="I216" i="2" a="1"/>
  <c r="I216" i="2" s="1"/>
  <c r="I214" i="2" a="1"/>
  <c r="I214" i="2" s="1"/>
  <c r="I213" i="2" a="1"/>
  <c r="I213" i="2" s="1"/>
  <c r="I211" i="2" a="1"/>
  <c r="I211" i="2" s="1"/>
  <c r="I210" i="2" a="1"/>
  <c r="I210" i="2" s="1"/>
  <c r="I208" i="2" a="1"/>
  <c r="I208" i="2" s="1"/>
  <c r="I207" i="2" a="1"/>
  <c r="I207" i="2" s="1"/>
  <c r="I205" i="2" a="1"/>
  <c r="I205" i="2" s="1"/>
  <c r="I204" i="2" a="1"/>
  <c r="I204" i="2" s="1"/>
  <c r="I202" i="2" a="1"/>
  <c r="I202" i="2" s="1"/>
  <c r="I201" i="2" a="1"/>
  <c r="I201" i="2" s="1"/>
  <c r="M203" i="2"/>
  <c r="M204" i="2"/>
  <c r="M205" i="2"/>
  <c r="N203" i="2"/>
  <c r="N204" i="2"/>
  <c r="N205" i="2"/>
  <c r="O203" i="2"/>
  <c r="O204" i="2"/>
  <c r="O205" i="2"/>
  <c r="P203" i="2"/>
  <c r="P204" i="2"/>
  <c r="P205" i="2"/>
  <c r="M206" i="2"/>
  <c r="M207" i="2"/>
  <c r="M208" i="2"/>
  <c r="M209" i="2"/>
  <c r="M210" i="2"/>
  <c r="M211" i="2"/>
  <c r="M212" i="2"/>
  <c r="M213" i="2"/>
  <c r="M214" i="2"/>
  <c r="N206" i="2"/>
  <c r="N207" i="2"/>
  <c r="N208" i="2"/>
  <c r="N209" i="2"/>
  <c r="N210" i="2"/>
  <c r="N211" i="2"/>
  <c r="N212" i="2"/>
  <c r="N213" i="2"/>
  <c r="N214" i="2"/>
  <c r="O206" i="2"/>
  <c r="O207" i="2"/>
  <c r="O208" i="2"/>
  <c r="O209" i="2"/>
  <c r="O210" i="2"/>
  <c r="O211" i="2"/>
  <c r="O212" i="2"/>
  <c r="O213" i="2"/>
  <c r="O214" i="2"/>
  <c r="P206" i="2"/>
  <c r="P207" i="2"/>
  <c r="P208" i="2"/>
  <c r="P209" i="2"/>
  <c r="P210" i="2"/>
  <c r="P211" i="2"/>
  <c r="P212" i="2"/>
  <c r="P213" i="2"/>
  <c r="P214" i="2"/>
  <c r="M215" i="2"/>
  <c r="M216" i="2"/>
  <c r="M217" i="2"/>
  <c r="M218" i="2"/>
  <c r="M219" i="2"/>
  <c r="M220" i="2"/>
  <c r="M221" i="2"/>
  <c r="M222" i="2"/>
  <c r="M223" i="2"/>
  <c r="N215" i="2"/>
  <c r="N216" i="2"/>
  <c r="N217" i="2"/>
  <c r="N218" i="2"/>
  <c r="N219" i="2"/>
  <c r="N220" i="2"/>
  <c r="N221" i="2"/>
  <c r="N222" i="2"/>
  <c r="N223" i="2"/>
  <c r="O215" i="2"/>
  <c r="O216" i="2"/>
  <c r="O217" i="2"/>
  <c r="O218" i="2"/>
  <c r="O219" i="2"/>
  <c r="O220" i="2"/>
  <c r="O221" i="2"/>
  <c r="O222" i="2"/>
  <c r="O223" i="2"/>
  <c r="P215" i="2"/>
  <c r="P216" i="2"/>
  <c r="P217" i="2"/>
  <c r="P218" i="2"/>
  <c r="P219" i="2"/>
  <c r="P220" i="2"/>
  <c r="P221" i="2"/>
  <c r="P222" i="2"/>
  <c r="P223" i="2"/>
  <c r="N620" i="2" l="1"/>
  <c r="N632" i="2"/>
  <c r="N628" i="2"/>
  <c r="N615" i="2"/>
  <c r="N609" i="2"/>
  <c r="N619" i="2"/>
  <c r="N627" i="2"/>
  <c r="N631" i="2"/>
  <c r="N260" i="2" l="1"/>
  <c r="N275" i="2" l="1"/>
  <c r="N263" i="2"/>
  <c r="N276" i="2"/>
  <c r="N277" i="2"/>
  <c r="N688" i="2" l="1"/>
  <c r="N684" i="2"/>
  <c r="N652" i="2"/>
  <c r="N634" i="2"/>
  <c r="N696" i="2"/>
  <c r="N680" i="2"/>
  <c r="N664" i="2"/>
  <c r="N653" i="2" l="1"/>
  <c r="N689" i="2"/>
  <c r="N685" i="2"/>
  <c r="N635" i="2"/>
  <c r="N697" i="2"/>
  <c r="N681" i="2"/>
  <c r="N665" i="2"/>
  <c r="M553" i="2" l="1"/>
  <c r="M554" i="2"/>
  <c r="M555" i="2"/>
  <c r="M556" i="2"/>
  <c r="M557" i="2"/>
  <c r="M558" i="2"/>
  <c r="M559" i="2"/>
  <c r="M560" i="2"/>
  <c r="N553" i="2"/>
  <c r="N554" i="2"/>
  <c r="N555" i="2"/>
  <c r="N556" i="2"/>
  <c r="N557" i="2"/>
  <c r="N558" i="2"/>
  <c r="N559" i="2"/>
  <c r="N560" i="2"/>
  <c r="O553" i="2"/>
  <c r="O554" i="2"/>
  <c r="O555" i="2"/>
  <c r="O556" i="2"/>
  <c r="O557" i="2"/>
  <c r="O558" i="2"/>
  <c r="O559" i="2"/>
  <c r="O560" i="2"/>
  <c r="P553" i="2"/>
  <c r="P554" i="2"/>
  <c r="P555" i="2"/>
  <c r="P556" i="2"/>
  <c r="P557" i="2"/>
  <c r="P558" i="2"/>
  <c r="P559" i="2"/>
  <c r="P560" i="2"/>
  <c r="N227" i="2" l="1"/>
  <c r="M806" i="2" l="1"/>
  <c r="N806" i="2"/>
  <c r="O806" i="2"/>
  <c r="P806" i="2"/>
  <c r="M596" i="2" l="1"/>
  <c r="M597" i="2"/>
  <c r="N596" i="2"/>
  <c r="N597" i="2"/>
  <c r="O596" i="2"/>
  <c r="O597" i="2"/>
  <c r="P596" i="2"/>
  <c r="P597" i="2"/>
  <c r="M1004" i="2" l="1"/>
  <c r="N1004" i="2"/>
  <c r="O1004" i="2"/>
  <c r="P1004" i="2"/>
  <c r="M1006" i="2"/>
  <c r="N1006" i="2"/>
  <c r="O1006" i="2"/>
  <c r="P1006" i="2"/>
  <c r="M999" i="2"/>
  <c r="N999" i="2"/>
  <c r="O999" i="2"/>
  <c r="P999" i="2"/>
  <c r="M530" i="2"/>
  <c r="M531" i="2"/>
  <c r="M532" i="2"/>
  <c r="O530" i="2"/>
  <c r="O531" i="2"/>
  <c r="O532" i="2"/>
  <c r="P530" i="2"/>
  <c r="P531" i="2"/>
  <c r="P532" i="2"/>
  <c r="M679" i="2"/>
  <c r="O679" i="2"/>
  <c r="P679" i="2"/>
  <c r="M726" i="2"/>
  <c r="O726" i="2"/>
  <c r="P726" i="2"/>
  <c r="M637" i="2"/>
  <c r="O637" i="2"/>
  <c r="P637" i="2"/>
  <c r="M259" i="2"/>
  <c r="O259" i="2"/>
  <c r="P259" i="2"/>
  <c r="P229" i="2"/>
  <c r="P228" i="2"/>
  <c r="P227" i="2"/>
  <c r="O229" i="2"/>
  <c r="O228" i="2"/>
  <c r="O227" i="2"/>
  <c r="M229" i="2"/>
  <c r="M228" i="2"/>
  <c r="M227" i="2"/>
  <c r="M608" i="2" l="1"/>
  <c r="N608" i="2"/>
  <c r="O608" i="2"/>
  <c r="P608" i="2"/>
  <c r="N997" i="2" l="1"/>
  <c r="M997" i="2"/>
  <c r="O997" i="2"/>
  <c r="P997" i="2"/>
  <c r="M577" i="2" l="1"/>
  <c r="M578" i="2"/>
  <c r="M579" i="2"/>
  <c r="N577" i="2"/>
  <c r="N578" i="2"/>
  <c r="N579" i="2"/>
  <c r="O577" i="2"/>
  <c r="O578" i="2"/>
  <c r="O579" i="2"/>
  <c r="P577" i="2"/>
  <c r="P578" i="2"/>
  <c r="P579" i="2"/>
  <c r="M683" i="2" l="1"/>
  <c r="M687" i="2"/>
  <c r="M691" i="2"/>
  <c r="M695" i="2"/>
  <c r="M699" i="2"/>
  <c r="M701" i="2"/>
  <c r="O683" i="2"/>
  <c r="O687" i="2"/>
  <c r="O691" i="2"/>
  <c r="O695" i="2"/>
  <c r="O699" i="2"/>
  <c r="O701" i="2"/>
  <c r="P683" i="2"/>
  <c r="P687" i="2"/>
  <c r="P691" i="2"/>
  <c r="P695" i="2"/>
  <c r="P699" i="2"/>
  <c r="P701" i="2"/>
  <c r="M725" i="2" l="1"/>
  <c r="O725" i="2"/>
  <c r="P725" i="2"/>
  <c r="N700" i="2" l="1"/>
  <c r="N724" i="2"/>
  <c r="N654" i="2" l="1"/>
  <c r="N717" i="2"/>
  <c r="N646" i="2"/>
  <c r="N702" i="2"/>
  <c r="N723" i="2"/>
  <c r="N726" i="2" l="1"/>
  <c r="N725" i="2"/>
  <c r="N636" i="2"/>
  <c r="N686" i="2"/>
  <c r="N682" i="2"/>
  <c r="N690" i="2"/>
  <c r="N698" i="2"/>
  <c r="N666" i="2"/>
  <c r="N708" i="2"/>
  <c r="N707" i="2"/>
  <c r="N722" i="2"/>
  <c r="N719" i="2"/>
  <c r="N718" i="2"/>
  <c r="N710" i="2"/>
  <c r="N714" i="2"/>
  <c r="N721" i="2"/>
  <c r="N706" i="2"/>
  <c r="N709" i="2"/>
  <c r="N713" i="2"/>
  <c r="N720" i="2"/>
  <c r="N716" i="2"/>
  <c r="N712" i="2"/>
  <c r="N715" i="2"/>
  <c r="N711" i="2"/>
  <c r="N678" i="2"/>
  <c r="N658" i="2"/>
  <c r="N650" i="2"/>
  <c r="N670" i="2"/>
  <c r="N640" i="2"/>
  <c r="N694" i="2"/>
  <c r="N662" i="2"/>
  <c r="N674" i="2"/>
  <c r="N644" i="2"/>
  <c r="M528" i="2"/>
  <c r="M529" i="2"/>
  <c r="O528" i="2"/>
  <c r="O529" i="2"/>
  <c r="P528" i="2"/>
  <c r="P529" i="2"/>
  <c r="M527" i="2"/>
  <c r="O527" i="2"/>
  <c r="P527" i="2"/>
  <c r="M525" i="2"/>
  <c r="M526" i="2"/>
  <c r="O525" i="2"/>
  <c r="O526" i="2"/>
  <c r="P525" i="2"/>
  <c r="P526" i="2"/>
  <c r="M524" i="2" l="1"/>
  <c r="O524" i="2"/>
  <c r="P524" i="2"/>
  <c r="M1007" i="2"/>
  <c r="M1011" i="2"/>
  <c r="M1012" i="2"/>
  <c r="M1013" i="2"/>
  <c r="N1011" i="2"/>
  <c r="N1012" i="2"/>
  <c r="N1013" i="2"/>
  <c r="O1011" i="2"/>
  <c r="O1012" i="2"/>
  <c r="O1013" i="2"/>
  <c r="P1011" i="2"/>
  <c r="P1012" i="2"/>
  <c r="P1013" i="2"/>
  <c r="M1010" i="2"/>
  <c r="N1010" i="2"/>
  <c r="O1010" i="2"/>
  <c r="P1010" i="2"/>
  <c r="M1008" i="2"/>
  <c r="M1009" i="2"/>
  <c r="N1008" i="2"/>
  <c r="N1009" i="2"/>
  <c r="O1008" i="2"/>
  <c r="O1009" i="2"/>
  <c r="P1008" i="2"/>
  <c r="P1009" i="2"/>
  <c r="N1007" i="2" l="1"/>
  <c r="O1007" i="2"/>
  <c r="P1007" i="2"/>
  <c r="M1005" i="2" l="1"/>
  <c r="N1005" i="2"/>
  <c r="O1005" i="2"/>
  <c r="P1005" i="2"/>
  <c r="M1003" i="2"/>
  <c r="N1003" i="2"/>
  <c r="O1003" i="2"/>
  <c r="P1003" i="2"/>
  <c r="M1002" i="2"/>
  <c r="N1002" i="2"/>
  <c r="O1002" i="2"/>
  <c r="P1002" i="2"/>
  <c r="M1001" i="2"/>
  <c r="N1001" i="2"/>
  <c r="O1001" i="2"/>
  <c r="P1001" i="2"/>
  <c r="M1000" i="2"/>
  <c r="N1000" i="2"/>
  <c r="O1000" i="2"/>
  <c r="P1000" i="2"/>
  <c r="M998" i="2"/>
  <c r="N998" i="2"/>
  <c r="O998" i="2"/>
  <c r="P998" i="2"/>
  <c r="M995" i="2"/>
  <c r="M996" i="2"/>
  <c r="N995" i="2"/>
  <c r="N996" i="2"/>
  <c r="O995" i="2"/>
  <c r="O996" i="2"/>
  <c r="P995" i="2"/>
  <c r="P996" i="2"/>
  <c r="M972" i="2" l="1"/>
  <c r="M976" i="2"/>
  <c r="M977" i="2"/>
  <c r="M978" i="2"/>
  <c r="M876" i="2"/>
  <c r="N972" i="2"/>
  <c r="N976" i="2"/>
  <c r="N977" i="2"/>
  <c r="N978" i="2"/>
  <c r="N876" i="2"/>
  <c r="O972" i="2"/>
  <c r="O976" i="2"/>
  <c r="O977" i="2"/>
  <c r="O978" i="2"/>
  <c r="O876" i="2"/>
  <c r="P972" i="2"/>
  <c r="P976" i="2"/>
  <c r="P977" i="2"/>
  <c r="P978" i="2"/>
  <c r="P876" i="2"/>
  <c r="M958" i="2"/>
  <c r="M964" i="2"/>
  <c r="M965" i="2"/>
  <c r="M966" i="2"/>
  <c r="M969" i="2"/>
  <c r="N958" i="2"/>
  <c r="N964" i="2"/>
  <c r="N965" i="2"/>
  <c r="N966" i="2"/>
  <c r="N969" i="2"/>
  <c r="O958" i="2"/>
  <c r="O964" i="2"/>
  <c r="O965" i="2"/>
  <c r="O966" i="2"/>
  <c r="O969" i="2"/>
  <c r="P958" i="2"/>
  <c r="P964" i="2"/>
  <c r="P965" i="2"/>
  <c r="P966" i="2"/>
  <c r="P969" i="2"/>
  <c r="M947" i="2"/>
  <c r="M949" i="2"/>
  <c r="M950" i="2"/>
  <c r="M953" i="2"/>
  <c r="M954" i="2"/>
  <c r="M957" i="2"/>
  <c r="N947" i="2"/>
  <c r="N949" i="2"/>
  <c r="N950" i="2"/>
  <c r="N953" i="2"/>
  <c r="N954" i="2"/>
  <c r="N957" i="2"/>
  <c r="O947" i="2"/>
  <c r="O949" i="2"/>
  <c r="O950" i="2"/>
  <c r="O953" i="2"/>
  <c r="O954" i="2"/>
  <c r="O957" i="2"/>
  <c r="P947" i="2"/>
  <c r="P949" i="2"/>
  <c r="P950" i="2"/>
  <c r="P953" i="2"/>
  <c r="P954" i="2"/>
  <c r="P957" i="2"/>
  <c r="M940" i="2"/>
  <c r="M944" i="2"/>
  <c r="M945" i="2"/>
  <c r="M946" i="2"/>
  <c r="N940" i="2"/>
  <c r="N944" i="2"/>
  <c r="N945" i="2"/>
  <c r="N946" i="2"/>
  <c r="O940" i="2"/>
  <c r="O944" i="2"/>
  <c r="O945" i="2"/>
  <c r="O946" i="2"/>
  <c r="P940" i="2"/>
  <c r="P944" i="2"/>
  <c r="P945" i="2"/>
  <c r="P946" i="2"/>
  <c r="M930" i="2"/>
  <c r="M932" i="2"/>
  <c r="N930" i="2"/>
  <c r="N932" i="2"/>
  <c r="O930" i="2"/>
  <c r="O932" i="2"/>
  <c r="P930" i="2"/>
  <c r="P932" i="2"/>
  <c r="M920" i="2"/>
  <c r="N920" i="2"/>
  <c r="O920" i="2"/>
  <c r="P920" i="2"/>
  <c r="M913" i="2"/>
  <c r="N913" i="2"/>
  <c r="O913" i="2"/>
  <c r="P913" i="2"/>
  <c r="M878" i="2"/>
  <c r="M879" i="2"/>
  <c r="M884" i="2"/>
  <c r="M886" i="2"/>
  <c r="M887" i="2"/>
  <c r="M888" i="2"/>
  <c r="M889" i="2"/>
  <c r="M890" i="2"/>
  <c r="M893" i="2"/>
  <c r="M894" i="2"/>
  <c r="M895" i="2"/>
  <c r="M896" i="2"/>
  <c r="M897" i="2"/>
  <c r="M898" i="2"/>
  <c r="M899" i="2"/>
  <c r="M900" i="2"/>
  <c r="M901" i="2"/>
  <c r="M902" i="2"/>
  <c r="M903" i="2"/>
  <c r="M906" i="2"/>
  <c r="M908" i="2"/>
  <c r="M909" i="2"/>
  <c r="N878" i="2"/>
  <c r="N879" i="2"/>
  <c r="N884" i="2"/>
  <c r="N886" i="2"/>
  <c r="N887" i="2"/>
  <c r="N888" i="2"/>
  <c r="N889" i="2"/>
  <c r="N890" i="2"/>
  <c r="N893" i="2"/>
  <c r="N894" i="2"/>
  <c r="N895" i="2"/>
  <c r="N896" i="2"/>
  <c r="N897" i="2"/>
  <c r="N898" i="2"/>
  <c r="N899" i="2"/>
  <c r="N900" i="2"/>
  <c r="N901" i="2"/>
  <c r="N902" i="2"/>
  <c r="N903" i="2"/>
  <c r="N906" i="2"/>
  <c r="N908" i="2"/>
  <c r="N909" i="2"/>
  <c r="O878" i="2"/>
  <c r="O879" i="2"/>
  <c r="O884" i="2"/>
  <c r="O886" i="2"/>
  <c r="O887" i="2"/>
  <c r="O888" i="2"/>
  <c r="O889" i="2"/>
  <c r="O890" i="2"/>
  <c r="O893" i="2"/>
  <c r="O894" i="2"/>
  <c r="O895" i="2"/>
  <c r="O896" i="2"/>
  <c r="O897" i="2"/>
  <c r="O898" i="2"/>
  <c r="O899" i="2"/>
  <c r="O900" i="2"/>
  <c r="O901" i="2"/>
  <c r="O902" i="2"/>
  <c r="O903" i="2"/>
  <c r="O906" i="2"/>
  <c r="O908" i="2"/>
  <c r="O909" i="2"/>
  <c r="P878" i="2"/>
  <c r="P879" i="2"/>
  <c r="P884" i="2"/>
  <c r="P886" i="2"/>
  <c r="P887" i="2"/>
  <c r="P888" i="2"/>
  <c r="P889" i="2"/>
  <c r="P890" i="2"/>
  <c r="P893" i="2"/>
  <c r="P894" i="2"/>
  <c r="P895" i="2"/>
  <c r="P896" i="2"/>
  <c r="P897" i="2"/>
  <c r="P898" i="2"/>
  <c r="P899" i="2"/>
  <c r="P900" i="2"/>
  <c r="P901" i="2"/>
  <c r="P902" i="2"/>
  <c r="P903" i="2"/>
  <c r="P906" i="2"/>
  <c r="P908" i="2"/>
  <c r="P909" i="2"/>
  <c r="M830" i="2"/>
  <c r="M834" i="2"/>
  <c r="M836" i="2"/>
  <c r="M839" i="2"/>
  <c r="M840" i="2"/>
  <c r="M845" i="2"/>
  <c r="M846" i="2"/>
  <c r="M851" i="2"/>
  <c r="M852" i="2"/>
  <c r="M857" i="2"/>
  <c r="M860" i="2"/>
  <c r="M861" i="2"/>
  <c r="M869" i="2"/>
  <c r="M870" i="2"/>
  <c r="M871" i="2"/>
  <c r="M874" i="2"/>
  <c r="M875" i="2"/>
  <c r="M877" i="2"/>
  <c r="N830" i="2"/>
  <c r="N834" i="2"/>
  <c r="N836" i="2"/>
  <c r="N839" i="2"/>
  <c r="N840" i="2"/>
  <c r="N845" i="2"/>
  <c r="N846" i="2"/>
  <c r="N851" i="2"/>
  <c r="N852" i="2"/>
  <c r="N857" i="2"/>
  <c r="N860" i="2"/>
  <c r="N861" i="2"/>
  <c r="N869" i="2"/>
  <c r="N870" i="2"/>
  <c r="N871" i="2"/>
  <c r="N874" i="2"/>
  <c r="N875" i="2"/>
  <c r="N877" i="2"/>
  <c r="O830" i="2"/>
  <c r="O834" i="2"/>
  <c r="O836" i="2"/>
  <c r="O839" i="2"/>
  <c r="O840" i="2"/>
  <c r="O845" i="2"/>
  <c r="O846" i="2"/>
  <c r="O851" i="2"/>
  <c r="O852" i="2"/>
  <c r="O857" i="2"/>
  <c r="O860" i="2"/>
  <c r="O861" i="2"/>
  <c r="O869" i="2"/>
  <c r="O870" i="2"/>
  <c r="O871" i="2"/>
  <c r="O874" i="2"/>
  <c r="O875" i="2"/>
  <c r="O877" i="2"/>
  <c r="P830" i="2"/>
  <c r="P834" i="2"/>
  <c r="P836" i="2"/>
  <c r="P839" i="2"/>
  <c r="P840" i="2"/>
  <c r="P845" i="2"/>
  <c r="P846" i="2"/>
  <c r="P851" i="2"/>
  <c r="P852" i="2"/>
  <c r="P857" i="2"/>
  <c r="P860" i="2"/>
  <c r="P861" i="2"/>
  <c r="P869" i="2"/>
  <c r="P870" i="2"/>
  <c r="P871" i="2"/>
  <c r="P874" i="2"/>
  <c r="P875" i="2"/>
  <c r="P877" i="2"/>
  <c r="M815" i="2"/>
  <c r="M816" i="2"/>
  <c r="M817" i="2"/>
  <c r="M823" i="2"/>
  <c r="M825" i="2"/>
  <c r="M828" i="2"/>
  <c r="N815" i="2"/>
  <c r="N816" i="2"/>
  <c r="N817" i="2"/>
  <c r="N823" i="2"/>
  <c r="N825" i="2"/>
  <c r="N828" i="2"/>
  <c r="O815" i="2"/>
  <c r="O816" i="2"/>
  <c r="O817" i="2"/>
  <c r="O823" i="2"/>
  <c r="O825" i="2"/>
  <c r="O828" i="2"/>
  <c r="P815" i="2"/>
  <c r="P816" i="2"/>
  <c r="P817" i="2"/>
  <c r="P823" i="2"/>
  <c r="P825" i="2"/>
  <c r="P828" i="2"/>
  <c r="M974" i="2"/>
  <c r="M809" i="2"/>
  <c r="M811" i="2"/>
  <c r="M813" i="2"/>
  <c r="M814" i="2"/>
  <c r="N974" i="2"/>
  <c r="N809" i="2"/>
  <c r="N811" i="2"/>
  <c r="N813" i="2"/>
  <c r="N814" i="2"/>
  <c r="O974" i="2"/>
  <c r="O809" i="2"/>
  <c r="O811" i="2"/>
  <c r="O813" i="2"/>
  <c r="O814" i="2"/>
  <c r="P974" i="2"/>
  <c r="P809" i="2"/>
  <c r="P811" i="2"/>
  <c r="P813" i="2"/>
  <c r="P814" i="2"/>
  <c r="M855" i="2"/>
  <c r="M905" i="2"/>
  <c r="M907" i="2"/>
  <c r="M911" i="2"/>
  <c r="M917" i="2"/>
  <c r="M937" i="2"/>
  <c r="M961" i="2"/>
  <c r="M968" i="2"/>
  <c r="M971" i="2"/>
  <c r="N855" i="2"/>
  <c r="N905" i="2"/>
  <c r="N907" i="2"/>
  <c r="N911" i="2"/>
  <c r="N917" i="2"/>
  <c r="N937" i="2"/>
  <c r="N961" i="2"/>
  <c r="N968" i="2"/>
  <c r="N971" i="2"/>
  <c r="O855" i="2"/>
  <c r="O905" i="2"/>
  <c r="O907" i="2"/>
  <c r="O911" i="2"/>
  <c r="O917" i="2"/>
  <c r="O937" i="2"/>
  <c r="O961" i="2"/>
  <c r="O968" i="2"/>
  <c r="O971" i="2"/>
  <c r="P855" i="2"/>
  <c r="P905" i="2"/>
  <c r="P907" i="2"/>
  <c r="P911" i="2"/>
  <c r="P917" i="2"/>
  <c r="P937" i="2"/>
  <c r="P961" i="2"/>
  <c r="P968" i="2"/>
  <c r="P971" i="2"/>
  <c r="M926" i="2"/>
  <c r="M960" i="2"/>
  <c r="M967" i="2"/>
  <c r="M970" i="2"/>
  <c r="M986" i="2"/>
  <c r="M821" i="2"/>
  <c r="M866" i="2"/>
  <c r="M882" i="2"/>
  <c r="M916" i="2"/>
  <c r="M927" i="2"/>
  <c r="M936" i="2"/>
  <c r="M987" i="2"/>
  <c r="M827" i="2"/>
  <c r="M832" i="2"/>
  <c r="M837" i="2"/>
  <c r="M843" i="2"/>
  <c r="N926" i="2"/>
  <c r="N960" i="2"/>
  <c r="N967" i="2"/>
  <c r="N970" i="2"/>
  <c r="N986" i="2"/>
  <c r="N821" i="2"/>
  <c r="N866" i="2"/>
  <c r="N882" i="2"/>
  <c r="N916" i="2"/>
  <c r="N927" i="2"/>
  <c r="N936" i="2"/>
  <c r="N987" i="2"/>
  <c r="N827" i="2"/>
  <c r="N832" i="2"/>
  <c r="N837" i="2"/>
  <c r="N843" i="2"/>
  <c r="O926" i="2"/>
  <c r="O960" i="2"/>
  <c r="O967" i="2"/>
  <c r="O970" i="2"/>
  <c r="O986" i="2"/>
  <c r="O821" i="2"/>
  <c r="O866" i="2"/>
  <c r="O882" i="2"/>
  <c r="O916" i="2"/>
  <c r="O927" i="2"/>
  <c r="O936" i="2"/>
  <c r="O987" i="2"/>
  <c r="O827" i="2"/>
  <c r="O832" i="2"/>
  <c r="O837" i="2"/>
  <c r="O843" i="2"/>
  <c r="P926" i="2"/>
  <c r="P960" i="2"/>
  <c r="P967" i="2"/>
  <c r="P970" i="2"/>
  <c r="P986" i="2"/>
  <c r="P821" i="2"/>
  <c r="P866" i="2"/>
  <c r="P882" i="2"/>
  <c r="P916" i="2"/>
  <c r="P927" i="2"/>
  <c r="P936" i="2"/>
  <c r="P987" i="2"/>
  <c r="P827" i="2"/>
  <c r="P832" i="2"/>
  <c r="P837" i="2"/>
  <c r="P843" i="2"/>
  <c r="M925" i="2"/>
  <c r="N925" i="2"/>
  <c r="O925" i="2"/>
  <c r="P925" i="2"/>
  <c r="M826" i="2"/>
  <c r="M831" i="2"/>
  <c r="M842" i="2"/>
  <c r="M847" i="2"/>
  <c r="M854" i="2"/>
  <c r="M865" i="2"/>
  <c r="M891" i="2"/>
  <c r="N826" i="2"/>
  <c r="N831" i="2"/>
  <c r="N842" i="2"/>
  <c r="N847" i="2"/>
  <c r="N854" i="2"/>
  <c r="N865" i="2"/>
  <c r="N891" i="2"/>
  <c r="O826" i="2"/>
  <c r="O831" i="2"/>
  <c r="O842" i="2"/>
  <c r="O847" i="2"/>
  <c r="O854" i="2"/>
  <c r="O865" i="2"/>
  <c r="O891" i="2"/>
  <c r="P826" i="2"/>
  <c r="P831" i="2"/>
  <c r="P842" i="2"/>
  <c r="P847" i="2"/>
  <c r="P854" i="2"/>
  <c r="P865" i="2"/>
  <c r="P891" i="2"/>
  <c r="M924" i="2"/>
  <c r="M935" i="2"/>
  <c r="M985" i="2"/>
  <c r="N924" i="2"/>
  <c r="N935" i="2"/>
  <c r="N985" i="2"/>
  <c r="O924" i="2"/>
  <c r="O935" i="2"/>
  <c r="O985" i="2"/>
  <c r="P924" i="2"/>
  <c r="P935" i="2"/>
  <c r="P985" i="2"/>
  <c r="M915" i="2"/>
  <c r="N915" i="2"/>
  <c r="O915" i="2"/>
  <c r="P915" i="2"/>
  <c r="M820" i="2"/>
  <c r="M864" i="2"/>
  <c r="M881" i="2"/>
  <c r="N820" i="2"/>
  <c r="N864" i="2"/>
  <c r="N881" i="2"/>
  <c r="O820" i="2"/>
  <c r="O864" i="2"/>
  <c r="O881" i="2"/>
  <c r="P820" i="2"/>
  <c r="P864" i="2"/>
  <c r="P881" i="2"/>
  <c r="M923" i="2"/>
  <c r="M951" i="2"/>
  <c r="M955" i="2"/>
  <c r="N923" i="2"/>
  <c r="N951" i="2"/>
  <c r="N955" i="2"/>
  <c r="O923" i="2"/>
  <c r="O951" i="2"/>
  <c r="O955" i="2"/>
  <c r="P923" i="2"/>
  <c r="P951" i="2"/>
  <c r="P955" i="2"/>
  <c r="M904" i="2"/>
  <c r="M910" i="2"/>
  <c r="N904" i="2"/>
  <c r="N910" i="2"/>
  <c r="O904" i="2"/>
  <c r="O910" i="2"/>
  <c r="P904" i="2"/>
  <c r="P910" i="2"/>
  <c r="M933" i="2"/>
  <c r="M941" i="2"/>
  <c r="M942" i="2"/>
  <c r="M921" i="2"/>
  <c r="M873" i="2"/>
  <c r="M818" i="2"/>
  <c r="M862" i="2"/>
  <c r="M880" i="2"/>
  <c r="M914" i="2"/>
  <c r="M922" i="2"/>
  <c r="M934" i="2"/>
  <c r="M983" i="2"/>
  <c r="M819" i="2"/>
  <c r="M841" i="2"/>
  <c r="M848" i="2"/>
  <c r="M863" i="2"/>
  <c r="N872" i="2"/>
  <c r="N885" i="2"/>
  <c r="N933" i="2"/>
  <c r="N941" i="2"/>
  <c r="N942" i="2"/>
  <c r="N921" i="2"/>
  <c r="N873" i="2"/>
  <c r="N818" i="2"/>
  <c r="N862" i="2"/>
  <c r="N880" i="2"/>
  <c r="N914" i="2"/>
  <c r="N922" i="2"/>
  <c r="N934" i="2"/>
  <c r="N983" i="2"/>
  <c r="N819" i="2"/>
  <c r="N841" i="2"/>
  <c r="N848" i="2"/>
  <c r="N863" i="2"/>
  <c r="O872" i="2"/>
  <c r="O885" i="2"/>
  <c r="O933" i="2"/>
  <c r="O941" i="2"/>
  <c r="O942" i="2"/>
  <c r="O921" i="2"/>
  <c r="O873" i="2"/>
  <c r="O818" i="2"/>
  <c r="O862" i="2"/>
  <c r="O880" i="2"/>
  <c r="O914" i="2"/>
  <c r="O922" i="2"/>
  <c r="O934" i="2"/>
  <c r="O983" i="2"/>
  <c r="O819" i="2"/>
  <c r="O841" i="2"/>
  <c r="O848" i="2"/>
  <c r="O863" i="2"/>
  <c r="P872" i="2"/>
  <c r="P885" i="2"/>
  <c r="P933" i="2"/>
  <c r="P941" i="2"/>
  <c r="P942" i="2"/>
  <c r="P921" i="2"/>
  <c r="P873" i="2"/>
  <c r="P818" i="2"/>
  <c r="P862" i="2"/>
  <c r="P880" i="2"/>
  <c r="P914" i="2"/>
  <c r="P922" i="2"/>
  <c r="P934" i="2"/>
  <c r="P983" i="2"/>
  <c r="P819" i="2"/>
  <c r="P841" i="2"/>
  <c r="P848" i="2"/>
  <c r="P863" i="2"/>
  <c r="M812" i="2"/>
  <c r="M824" i="2"/>
  <c r="M829" i="2"/>
  <c r="M835" i="2"/>
  <c r="M838" i="2"/>
  <c r="M853" i="2"/>
  <c r="N812" i="2"/>
  <c r="N824" i="2"/>
  <c r="N829" i="2"/>
  <c r="N835" i="2"/>
  <c r="N838" i="2"/>
  <c r="N853" i="2"/>
  <c r="N858" i="2"/>
  <c r="N859" i="2"/>
  <c r="O812" i="2"/>
  <c r="O824" i="2"/>
  <c r="O829" i="2"/>
  <c r="O835" i="2"/>
  <c r="O838" i="2"/>
  <c r="O853" i="2"/>
  <c r="O858" i="2"/>
  <c r="O859" i="2"/>
  <c r="P812" i="2"/>
  <c r="P824" i="2"/>
  <c r="P829" i="2"/>
  <c r="P835" i="2"/>
  <c r="P838" i="2"/>
  <c r="P853" i="2"/>
  <c r="P858" i="2"/>
  <c r="P859" i="2"/>
  <c r="M810" i="2" l="1"/>
  <c r="N810" i="2"/>
  <c r="O810" i="2"/>
  <c r="P810" i="2"/>
  <c r="M800" i="2"/>
  <c r="N800" i="2"/>
  <c r="O800" i="2"/>
  <c r="P800" i="2"/>
  <c r="M799" i="2"/>
  <c r="N799" i="2"/>
  <c r="O799" i="2"/>
  <c r="P799" i="2"/>
  <c r="M797" i="2"/>
  <c r="M798" i="2"/>
  <c r="N797" i="2"/>
  <c r="N798" i="2"/>
  <c r="O797" i="2"/>
  <c r="O798" i="2"/>
  <c r="P797" i="2"/>
  <c r="P798" i="2"/>
  <c r="I796" i="2" a="1"/>
  <c r="I796" i="2" s="1"/>
  <c r="I795" i="2" a="1"/>
  <c r="I795" i="2" s="1"/>
  <c r="I757" i="2" a="1"/>
  <c r="I757" i="2" s="1"/>
  <c r="I756" i="2" a="1"/>
  <c r="I756" i="2" s="1"/>
  <c r="I797" i="2" l="1"/>
  <c r="M728" i="2"/>
  <c r="M729" i="2"/>
  <c r="M730" i="2"/>
  <c r="M755" i="2"/>
  <c r="M756" i="2"/>
  <c r="M757" i="2"/>
  <c r="M761" i="2"/>
  <c r="M762" i="2"/>
  <c r="M763" i="2"/>
  <c r="M764" i="2"/>
  <c r="M765" i="2"/>
  <c r="M766" i="2"/>
  <c r="M767" i="2"/>
  <c r="M768" i="2"/>
  <c r="M769" i="2"/>
  <c r="M773" i="2"/>
  <c r="M774" i="2"/>
  <c r="M775" i="2"/>
  <c r="M791" i="2"/>
  <c r="M792" i="2"/>
  <c r="M793" i="2"/>
  <c r="M794" i="2"/>
  <c r="M795" i="2"/>
  <c r="M796" i="2"/>
  <c r="O728" i="2"/>
  <c r="O729" i="2"/>
  <c r="O730" i="2"/>
  <c r="O755" i="2"/>
  <c r="O756" i="2"/>
  <c r="O757" i="2"/>
  <c r="O761" i="2"/>
  <c r="O762" i="2"/>
  <c r="O763" i="2"/>
  <c r="O764" i="2"/>
  <c r="O765" i="2"/>
  <c r="O766" i="2"/>
  <c r="O767" i="2"/>
  <c r="O768" i="2"/>
  <c r="O769" i="2"/>
  <c r="O773" i="2"/>
  <c r="O774" i="2"/>
  <c r="O775" i="2"/>
  <c r="O791" i="2"/>
  <c r="O792" i="2"/>
  <c r="O793" i="2"/>
  <c r="O794" i="2"/>
  <c r="O795" i="2"/>
  <c r="O796" i="2"/>
  <c r="P728" i="2"/>
  <c r="P729" i="2"/>
  <c r="P730" i="2"/>
  <c r="P755" i="2"/>
  <c r="P756" i="2"/>
  <c r="P757" i="2"/>
  <c r="P761" i="2"/>
  <c r="P762" i="2"/>
  <c r="P763" i="2"/>
  <c r="P764" i="2"/>
  <c r="P765" i="2"/>
  <c r="P766" i="2"/>
  <c r="P767" i="2"/>
  <c r="P768" i="2"/>
  <c r="P769" i="2"/>
  <c r="P773" i="2"/>
  <c r="P774" i="2"/>
  <c r="P775" i="2"/>
  <c r="P791" i="2"/>
  <c r="P792" i="2"/>
  <c r="P793" i="2"/>
  <c r="P794" i="2"/>
  <c r="P795" i="2"/>
  <c r="P796" i="2"/>
  <c r="M808" i="2"/>
  <c r="N808" i="2"/>
  <c r="O808" i="2"/>
  <c r="P808" i="2"/>
  <c r="M807" i="2"/>
  <c r="N807" i="2"/>
  <c r="O807" i="2"/>
  <c r="P807" i="2"/>
  <c r="M802" i="2"/>
  <c r="M803" i="2"/>
  <c r="M804" i="2"/>
  <c r="M805" i="2"/>
  <c r="N802" i="2"/>
  <c r="N803" i="2"/>
  <c r="N804" i="2"/>
  <c r="N805" i="2"/>
  <c r="O802" i="2"/>
  <c r="O803" i="2"/>
  <c r="O804" i="2"/>
  <c r="O805" i="2"/>
  <c r="P802" i="2"/>
  <c r="P803" i="2"/>
  <c r="P804" i="2"/>
  <c r="P805" i="2"/>
  <c r="M801" i="2"/>
  <c r="N801" i="2"/>
  <c r="O801" i="2"/>
  <c r="P801" i="2"/>
  <c r="M655" i="2" l="1"/>
  <c r="O655" i="2"/>
  <c r="P655" i="2"/>
  <c r="M671" i="2"/>
  <c r="O671" i="2"/>
  <c r="P671" i="2"/>
  <c r="M645" i="2"/>
  <c r="O645" i="2"/>
  <c r="P645" i="2"/>
  <c r="M659" i="2" l="1"/>
  <c r="M663" i="2"/>
  <c r="O659" i="2"/>
  <c r="O663" i="2"/>
  <c r="P659" i="2"/>
  <c r="P663" i="2"/>
  <c r="M580" i="2"/>
  <c r="M581" i="2"/>
  <c r="M582" i="2"/>
  <c r="M583" i="2"/>
  <c r="N580" i="2"/>
  <c r="N581" i="2"/>
  <c r="N582" i="2"/>
  <c r="N583" i="2"/>
  <c r="O580" i="2"/>
  <c r="O581" i="2"/>
  <c r="O582" i="2"/>
  <c r="O583" i="2"/>
  <c r="P580" i="2"/>
  <c r="P581" i="2"/>
  <c r="P582" i="2"/>
  <c r="P583" i="2"/>
  <c r="M641" i="2" l="1"/>
  <c r="M647" i="2"/>
  <c r="M651" i="2"/>
  <c r="M667" i="2"/>
  <c r="M675" i="2"/>
  <c r="M727" i="2"/>
  <c r="N727" i="2"/>
  <c r="O641" i="2"/>
  <c r="O647" i="2"/>
  <c r="O651" i="2"/>
  <c r="O667" i="2"/>
  <c r="O675" i="2"/>
  <c r="O727" i="2"/>
  <c r="P641" i="2"/>
  <c r="P647" i="2"/>
  <c r="P651" i="2"/>
  <c r="P667" i="2"/>
  <c r="P675" i="2"/>
  <c r="P727" i="2"/>
  <c r="M633" i="2"/>
  <c r="O633" i="2"/>
  <c r="P633" i="2"/>
  <c r="N629" i="2" l="1"/>
  <c r="M630" i="2"/>
  <c r="N630" i="2"/>
  <c r="O630" i="2"/>
  <c r="P630" i="2"/>
  <c r="M629" i="2"/>
  <c r="O629" i="2"/>
  <c r="P629" i="2"/>
  <c r="M626" i="2"/>
  <c r="O626" i="2"/>
  <c r="P626" i="2"/>
  <c r="M621" i="2"/>
  <c r="M622" i="2"/>
  <c r="M623" i="2"/>
  <c r="M624" i="2"/>
  <c r="M625" i="2"/>
  <c r="N621" i="2"/>
  <c r="N622" i="2"/>
  <c r="N623" i="2"/>
  <c r="N624" i="2"/>
  <c r="N625" i="2"/>
  <c r="O621" i="2"/>
  <c r="O622" i="2"/>
  <c r="O623" i="2"/>
  <c r="O624" i="2"/>
  <c r="O625" i="2"/>
  <c r="P621" i="2"/>
  <c r="P622" i="2"/>
  <c r="P623" i="2"/>
  <c r="P624" i="2"/>
  <c r="P625" i="2"/>
  <c r="N626" i="2" l="1"/>
  <c r="M612" i="2"/>
  <c r="M613" i="2"/>
  <c r="M614" i="2"/>
  <c r="M616" i="2"/>
  <c r="M617" i="2"/>
  <c r="M618" i="2"/>
  <c r="N612" i="2"/>
  <c r="N613" i="2"/>
  <c r="N614" i="2"/>
  <c r="N616" i="2"/>
  <c r="N617" i="2"/>
  <c r="N618" i="2"/>
  <c r="O612" i="2"/>
  <c r="O613" i="2"/>
  <c r="O614" i="2"/>
  <c r="O616" i="2"/>
  <c r="O617" i="2"/>
  <c r="O618" i="2"/>
  <c r="P612" i="2"/>
  <c r="P613" i="2"/>
  <c r="P614" i="2"/>
  <c r="P616" i="2"/>
  <c r="P617" i="2"/>
  <c r="P618" i="2"/>
  <c r="M605" i="2"/>
  <c r="N605" i="2"/>
  <c r="O605" i="2"/>
  <c r="P605" i="2"/>
  <c r="M611" i="2"/>
  <c r="N611" i="2"/>
  <c r="O611" i="2"/>
  <c r="P611" i="2"/>
  <c r="M610" i="2"/>
  <c r="N610" i="2"/>
  <c r="O610" i="2"/>
  <c r="P610" i="2"/>
  <c r="M607" i="2"/>
  <c r="N607" i="2"/>
  <c r="O607" i="2"/>
  <c r="P607" i="2"/>
  <c r="M604" i="2"/>
  <c r="M606" i="2"/>
  <c r="N604" i="2"/>
  <c r="N606" i="2"/>
  <c r="O604" i="2"/>
  <c r="O606" i="2"/>
  <c r="P604" i="2"/>
  <c r="P606" i="2"/>
  <c r="M603" i="2" l="1"/>
  <c r="N603" i="2"/>
  <c r="O603" i="2"/>
  <c r="P603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M561" i="2"/>
  <c r="N561" i="2"/>
  <c r="O561" i="2"/>
  <c r="P561" i="2"/>
  <c r="N269" i="2" l="1"/>
  <c r="N270" i="2"/>
  <c r="N257" i="2"/>
  <c r="N262" i="2"/>
  <c r="N258" i="2"/>
  <c r="M273" i="2"/>
  <c r="M274" i="2"/>
  <c r="O273" i="2"/>
  <c r="O274" i="2"/>
  <c r="P273" i="2"/>
  <c r="P274" i="2"/>
  <c r="M257" i="2"/>
  <c r="M258" i="2"/>
  <c r="M261" i="2"/>
  <c r="M262" i="2"/>
  <c r="M264" i="2"/>
  <c r="M265" i="2"/>
  <c r="M266" i="2"/>
  <c r="M267" i="2"/>
  <c r="M268" i="2"/>
  <c r="M269" i="2"/>
  <c r="M270" i="2"/>
  <c r="M271" i="2"/>
  <c r="M272" i="2"/>
  <c r="O257" i="2"/>
  <c r="O258" i="2"/>
  <c r="O261" i="2"/>
  <c r="O262" i="2"/>
  <c r="O264" i="2"/>
  <c r="O265" i="2"/>
  <c r="O266" i="2"/>
  <c r="O267" i="2"/>
  <c r="O268" i="2"/>
  <c r="O269" i="2"/>
  <c r="O270" i="2"/>
  <c r="O271" i="2"/>
  <c r="O272" i="2"/>
  <c r="P257" i="2"/>
  <c r="P258" i="2"/>
  <c r="P261" i="2"/>
  <c r="P262" i="2"/>
  <c r="P264" i="2"/>
  <c r="P265" i="2"/>
  <c r="P266" i="2"/>
  <c r="P267" i="2"/>
  <c r="P268" i="2"/>
  <c r="P269" i="2"/>
  <c r="P270" i="2"/>
  <c r="P271" i="2"/>
  <c r="P272" i="2"/>
  <c r="M192" i="2"/>
  <c r="M193" i="2"/>
  <c r="M194" i="2"/>
  <c r="O192" i="2"/>
  <c r="O193" i="2"/>
  <c r="O194" i="2"/>
  <c r="P192" i="2"/>
  <c r="P193" i="2"/>
  <c r="P194" i="2"/>
  <c r="N659" i="2" l="1"/>
  <c r="N261" i="2"/>
  <c r="N259" i="2"/>
  <c r="N272" i="2"/>
  <c r="N267" i="2"/>
  <c r="N265" i="2"/>
  <c r="N271" i="2"/>
  <c r="N268" i="2"/>
  <c r="N266" i="2"/>
  <c r="N264" i="2"/>
  <c r="M245" i="2" l="1"/>
  <c r="M246" i="2"/>
  <c r="M247" i="2"/>
  <c r="M248" i="2"/>
  <c r="M249" i="2"/>
  <c r="M250" i="2"/>
  <c r="M251" i="2"/>
  <c r="M252" i="2"/>
  <c r="M253" i="2"/>
  <c r="M254" i="2"/>
  <c r="M255" i="2"/>
  <c r="M256" i="2"/>
  <c r="N246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I115" i="2" a="1"/>
  <c r="I115" i="2" s="1"/>
  <c r="I114" i="2" a="1"/>
  <c r="I114" i="2" s="1"/>
  <c r="M200" i="2"/>
  <c r="M201" i="2"/>
  <c r="M202" i="2"/>
  <c r="M224" i="2"/>
  <c r="M225" i="2"/>
  <c r="M226" i="2"/>
  <c r="M230" i="2"/>
  <c r="M231" i="2"/>
  <c r="M232" i="2"/>
  <c r="M233" i="2"/>
  <c r="M234" i="2"/>
  <c r="M235" i="2"/>
  <c r="M236" i="2"/>
  <c r="O200" i="2"/>
  <c r="O201" i="2"/>
  <c r="O202" i="2"/>
  <c r="O224" i="2"/>
  <c r="O225" i="2"/>
  <c r="O226" i="2"/>
  <c r="O230" i="2"/>
  <c r="O231" i="2"/>
  <c r="O232" i="2"/>
  <c r="O233" i="2"/>
  <c r="O234" i="2"/>
  <c r="O235" i="2"/>
  <c r="O236" i="2"/>
  <c r="P200" i="2"/>
  <c r="P201" i="2"/>
  <c r="P202" i="2"/>
  <c r="P224" i="2"/>
  <c r="P225" i="2"/>
  <c r="P226" i="2"/>
  <c r="P230" i="2"/>
  <c r="P231" i="2"/>
  <c r="P232" i="2"/>
  <c r="P233" i="2"/>
  <c r="P234" i="2"/>
  <c r="P235" i="2"/>
  <c r="P236" i="2"/>
  <c r="M242" i="2"/>
  <c r="M243" i="2"/>
  <c r="M244" i="2"/>
  <c r="O242" i="2"/>
  <c r="O243" i="2"/>
  <c r="O244" i="2"/>
  <c r="P242" i="2"/>
  <c r="P243" i="2"/>
  <c r="P244" i="2"/>
  <c r="M237" i="2"/>
  <c r="M238" i="2"/>
  <c r="M239" i="2"/>
  <c r="M240" i="2"/>
  <c r="M241" i="2"/>
  <c r="O237" i="2"/>
  <c r="O238" i="2"/>
  <c r="O239" i="2"/>
  <c r="O240" i="2"/>
  <c r="O241" i="2"/>
  <c r="P237" i="2"/>
  <c r="P238" i="2"/>
  <c r="P239" i="2"/>
  <c r="P240" i="2"/>
  <c r="P241" i="2"/>
  <c r="I626" i="2" l="1"/>
  <c r="M152" i="2" l="1"/>
  <c r="O152" i="2"/>
  <c r="P152" i="2"/>
  <c r="M150" i="2"/>
  <c r="O150" i="2"/>
  <c r="P150" i="2"/>
  <c r="M148" i="2"/>
  <c r="O148" i="2"/>
  <c r="P148" i="2"/>
  <c r="I109" i="2" a="1"/>
  <c r="I109" i="2" s="1"/>
  <c r="I108" i="2" a="1"/>
  <c r="I108" i="2" s="1"/>
  <c r="I106" i="2" a="1"/>
  <c r="I106" i="2" s="1"/>
  <c r="I105" i="2" a="1"/>
  <c r="I105" i="2" s="1"/>
  <c r="M107" i="2"/>
  <c r="M108" i="2"/>
  <c r="M109" i="2"/>
  <c r="O107" i="2"/>
  <c r="O108" i="2"/>
  <c r="O109" i="2"/>
  <c r="P107" i="2"/>
  <c r="P108" i="2"/>
  <c r="P109" i="2"/>
  <c r="M104" i="2"/>
  <c r="M105" i="2"/>
  <c r="M106" i="2"/>
  <c r="O104" i="2"/>
  <c r="O105" i="2"/>
  <c r="O106" i="2"/>
  <c r="P104" i="2"/>
  <c r="P105" i="2"/>
  <c r="P106" i="2"/>
  <c r="I94" i="2" a="1"/>
  <c r="I94" i="2" s="1"/>
  <c r="I93" i="2" a="1"/>
  <c r="I93" i="2" s="1"/>
  <c r="I100" i="2" a="1"/>
  <c r="I100" i="2" s="1"/>
  <c r="I99" i="2" a="1"/>
  <c r="I99" i="2" s="1"/>
  <c r="I97" i="2" a="1"/>
  <c r="I97" i="2" s="1"/>
  <c r="I96" i="2" a="1"/>
  <c r="I96" i="2" s="1"/>
  <c r="M94" i="2"/>
  <c r="O94" i="2"/>
  <c r="P94" i="2"/>
  <c r="M92" i="2"/>
  <c r="M93" i="2"/>
  <c r="M95" i="2"/>
  <c r="M96" i="2"/>
  <c r="M97" i="2"/>
  <c r="M98" i="2"/>
  <c r="M99" i="2"/>
  <c r="M100" i="2"/>
  <c r="O92" i="2"/>
  <c r="O93" i="2"/>
  <c r="O95" i="2"/>
  <c r="O96" i="2"/>
  <c r="O97" i="2"/>
  <c r="O98" i="2"/>
  <c r="O99" i="2"/>
  <c r="O100" i="2"/>
  <c r="P92" i="2"/>
  <c r="P93" i="2"/>
  <c r="P95" i="2"/>
  <c r="P96" i="2"/>
  <c r="P97" i="2"/>
  <c r="P98" i="2"/>
  <c r="P99" i="2"/>
  <c r="P100" i="2"/>
  <c r="I91" i="2" a="1"/>
  <c r="I91" i="2" s="1"/>
  <c r="I90" i="2" a="1"/>
  <c r="I90" i="2" s="1"/>
  <c r="I88" i="2" a="1"/>
  <c r="I88" i="2" s="1"/>
  <c r="I87" i="2" a="1"/>
  <c r="I87" i="2" s="1"/>
  <c r="M87" i="2"/>
  <c r="O87" i="2"/>
  <c r="P87" i="2"/>
  <c r="M83" i="2"/>
  <c r="M84" i="2"/>
  <c r="M85" i="2"/>
  <c r="M86" i="2"/>
  <c r="M88" i="2"/>
  <c r="O83" i="2"/>
  <c r="O84" i="2"/>
  <c r="O85" i="2"/>
  <c r="O86" i="2"/>
  <c r="O88" i="2"/>
  <c r="P83" i="2"/>
  <c r="P84" i="2"/>
  <c r="P85" i="2"/>
  <c r="P86" i="2"/>
  <c r="P88" i="2"/>
  <c r="I79" i="2" a="1"/>
  <c r="I79" i="2" s="1"/>
  <c r="I78" i="2" a="1"/>
  <c r="I78" i="2" s="1"/>
  <c r="I73" i="2" a="1"/>
  <c r="I73" i="2" s="1"/>
  <c r="I72" i="2" a="1"/>
  <c r="I72" i="2" s="1"/>
  <c r="I70" i="2" a="1"/>
  <c r="I70" i="2" s="1"/>
  <c r="I69" i="2" a="1"/>
  <c r="I69" i="2" s="1"/>
  <c r="I67" i="2" a="1"/>
  <c r="I67" i="2" s="1"/>
  <c r="I66" i="2" a="1"/>
  <c r="I66" i="2" s="1"/>
  <c r="I58" i="2" a="1"/>
  <c r="I58" i="2" s="1"/>
  <c r="I57" i="2" a="1"/>
  <c r="I57" i="2" s="1"/>
  <c r="M53" i="2"/>
  <c r="M54" i="2"/>
  <c r="M55" i="2"/>
  <c r="M56" i="2"/>
  <c r="M57" i="2"/>
  <c r="M58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O53" i="2"/>
  <c r="O54" i="2"/>
  <c r="O55" i="2"/>
  <c r="O56" i="2"/>
  <c r="O57" i="2"/>
  <c r="O58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P53" i="2"/>
  <c r="P54" i="2"/>
  <c r="P55" i="2"/>
  <c r="P56" i="2"/>
  <c r="P57" i="2"/>
  <c r="P58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I43" i="2" a="1"/>
  <c r="I43" i="2" s="1"/>
  <c r="I34" i="2" a="1"/>
  <c r="I34" i="2" s="1"/>
  <c r="I33" i="2" a="1"/>
  <c r="I33" i="2" s="1"/>
  <c r="M20" i="2"/>
  <c r="O20" i="2"/>
  <c r="P20" i="2"/>
  <c r="M21" i="2"/>
  <c r="O21" i="2"/>
  <c r="P21" i="2"/>
  <c r="M22" i="2"/>
  <c r="O22" i="2"/>
  <c r="P22" i="2"/>
  <c r="M29" i="2"/>
  <c r="O29" i="2"/>
  <c r="P29" i="2"/>
  <c r="M30" i="2"/>
  <c r="O30" i="2"/>
  <c r="P30" i="2"/>
  <c r="M31" i="2"/>
  <c r="O31" i="2"/>
  <c r="P31" i="2"/>
  <c r="M52" i="2"/>
  <c r="O52" i="2"/>
  <c r="P52" i="2"/>
  <c r="M51" i="2"/>
  <c r="O51" i="2"/>
  <c r="P51" i="2"/>
  <c r="M32" i="2"/>
  <c r="M33" i="2"/>
  <c r="M34" i="2"/>
  <c r="M38" i="2"/>
  <c r="M39" i="2"/>
  <c r="M40" i="2"/>
  <c r="M41" i="2"/>
  <c r="M42" i="2"/>
  <c r="M43" i="2"/>
  <c r="M50" i="2"/>
  <c r="O32" i="2"/>
  <c r="O33" i="2"/>
  <c r="O34" i="2"/>
  <c r="O38" i="2"/>
  <c r="O39" i="2"/>
  <c r="O40" i="2"/>
  <c r="O41" i="2"/>
  <c r="O42" i="2"/>
  <c r="O43" i="2"/>
  <c r="O50" i="2"/>
  <c r="P32" i="2"/>
  <c r="P33" i="2"/>
  <c r="P34" i="2"/>
  <c r="P38" i="2"/>
  <c r="P39" i="2"/>
  <c r="P40" i="2"/>
  <c r="P41" i="2"/>
  <c r="P42" i="2"/>
  <c r="P43" i="2"/>
  <c r="P50" i="2"/>
  <c r="I19" i="2" a="1"/>
  <c r="I19" i="2" s="1"/>
  <c r="I18" i="2" a="1"/>
  <c r="I18" i="2" s="1"/>
  <c r="I16" i="2" a="1"/>
  <c r="I16" i="2" s="1"/>
  <c r="I15" i="2" a="1"/>
  <c r="I15" i="2" s="1"/>
  <c r="I13" i="2" a="1"/>
  <c r="I13" i="2" s="1"/>
  <c r="I12" i="2" a="1"/>
  <c r="I12" i="2" s="1"/>
  <c r="I7" i="2" a="1"/>
  <c r="I7" i="2" s="1"/>
  <c r="I6" i="2" a="1"/>
  <c r="I6" i="2" s="1"/>
  <c r="M15" i="2"/>
  <c r="M16" i="2"/>
  <c r="O15" i="2"/>
  <c r="O16" i="2"/>
  <c r="P15" i="2"/>
  <c r="P16" i="2"/>
  <c r="M12" i="2"/>
  <c r="M13" i="2"/>
  <c r="O12" i="2"/>
  <c r="O13" i="2"/>
  <c r="P12" i="2"/>
  <c r="P13" i="2"/>
  <c r="M6" i="2"/>
  <c r="M7" i="2"/>
  <c r="O6" i="2"/>
  <c r="O7" i="2"/>
  <c r="P6" i="2"/>
  <c r="P7" i="2"/>
  <c r="M5" i="2"/>
  <c r="M11" i="2"/>
  <c r="M14" i="2"/>
  <c r="O5" i="2"/>
  <c r="O11" i="2"/>
  <c r="O14" i="2"/>
  <c r="P5" i="2"/>
  <c r="P11" i="2"/>
  <c r="P14" i="2"/>
  <c r="I197" i="2" a="1"/>
  <c r="I197" i="2" s="1"/>
  <c r="I196" i="2" a="1"/>
  <c r="I196" i="2" s="1"/>
  <c r="I137" i="2" a="1"/>
  <c r="I137" i="2" s="1"/>
  <c r="I136" i="2" a="1"/>
  <c r="I136" i="2" s="1"/>
  <c r="I134" i="2" a="1"/>
  <c r="I134" i="2" s="1"/>
  <c r="I133" i="2" a="1"/>
  <c r="I133" i="2" s="1"/>
  <c r="I170" i="2" a="1"/>
  <c r="I170" i="2" s="1"/>
  <c r="I169" i="2" a="1"/>
  <c r="I169" i="2" s="1"/>
  <c r="I161" i="2" a="1"/>
  <c r="I161" i="2" s="1"/>
  <c r="M120" i="2"/>
  <c r="M121" i="2"/>
  <c r="M122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O120" i="2"/>
  <c r="O121" i="2"/>
  <c r="O122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P120" i="2"/>
  <c r="P121" i="2"/>
  <c r="P122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M180" i="2"/>
  <c r="M181" i="2"/>
  <c r="M182" i="2"/>
  <c r="O180" i="2"/>
  <c r="O181" i="2"/>
  <c r="O182" i="2"/>
  <c r="P180" i="2"/>
  <c r="P181" i="2"/>
  <c r="P182" i="2"/>
  <c r="M171" i="2"/>
  <c r="M172" i="2"/>
  <c r="M173" i="2"/>
  <c r="M174" i="2"/>
  <c r="M175" i="2"/>
  <c r="M176" i="2"/>
  <c r="O171" i="2"/>
  <c r="O172" i="2"/>
  <c r="O173" i="2"/>
  <c r="O174" i="2"/>
  <c r="O175" i="2"/>
  <c r="O176" i="2"/>
  <c r="P171" i="2"/>
  <c r="P172" i="2"/>
  <c r="P173" i="2"/>
  <c r="P174" i="2"/>
  <c r="P175" i="2"/>
  <c r="P176" i="2"/>
  <c r="M177" i="2"/>
  <c r="M178" i="2"/>
  <c r="M179" i="2"/>
  <c r="O177" i="2"/>
  <c r="O178" i="2"/>
  <c r="O179" i="2"/>
  <c r="P177" i="2"/>
  <c r="P178" i="2"/>
  <c r="P179" i="2"/>
  <c r="I604" i="2" l="1"/>
  <c r="I609" i="2"/>
  <c r="I610" i="2"/>
  <c r="I620" i="2"/>
  <c r="I606" i="2"/>
  <c r="M160" i="2"/>
  <c r="M161" i="2"/>
  <c r="O160" i="2"/>
  <c r="O161" i="2"/>
  <c r="P160" i="2"/>
  <c r="P161" i="2"/>
  <c r="M169" i="2"/>
  <c r="O169" i="2"/>
  <c r="P169" i="2"/>
  <c r="N274" i="2" l="1"/>
  <c r="N273" i="2"/>
  <c r="N3" i="2" l="1"/>
  <c r="N141" i="2"/>
  <c r="N140" i="2"/>
  <c r="M3" i="2"/>
  <c r="O3" i="2"/>
  <c r="P3" i="2"/>
  <c r="M140" i="2"/>
  <c r="O140" i="2"/>
  <c r="P140" i="2"/>
  <c r="M141" i="2"/>
  <c r="O141" i="2"/>
  <c r="P141" i="2"/>
  <c r="N139" i="2" l="1"/>
  <c r="N138" i="2"/>
  <c r="M138" i="2"/>
  <c r="O138" i="2"/>
  <c r="P138" i="2"/>
  <c r="M139" i="2"/>
  <c r="O139" i="2"/>
  <c r="P139" i="2"/>
  <c r="P143" i="2" l="1"/>
  <c r="O143" i="2"/>
  <c r="M143" i="2"/>
  <c r="P142" i="2"/>
  <c r="O142" i="2"/>
  <c r="M142" i="2"/>
  <c r="P4" i="2"/>
  <c r="O4" i="2"/>
  <c r="M4" i="2"/>
  <c r="N143" i="2"/>
  <c r="N142" i="2"/>
  <c r="N4" i="2"/>
  <c r="N152" i="2" l="1"/>
  <c r="M170" i="2" l="1"/>
  <c r="P159" i="2"/>
  <c r="P168" i="2"/>
  <c r="P170" i="2"/>
  <c r="P183" i="2"/>
  <c r="P184" i="2"/>
  <c r="P185" i="2"/>
  <c r="P186" i="2"/>
  <c r="P187" i="2"/>
  <c r="P188" i="2"/>
  <c r="P195" i="2"/>
  <c r="P196" i="2"/>
  <c r="P197" i="2"/>
  <c r="P17" i="2"/>
  <c r="P18" i="2"/>
  <c r="P19" i="2"/>
  <c r="P89" i="2"/>
  <c r="P90" i="2"/>
  <c r="P91" i="2"/>
  <c r="P113" i="2"/>
  <c r="P114" i="2"/>
  <c r="P115" i="2"/>
  <c r="P146" i="2"/>
  <c r="P147" i="2"/>
  <c r="P149" i="2"/>
  <c r="P151" i="2"/>
  <c r="P119" i="2"/>
  <c r="P198" i="2"/>
  <c r="P2" i="2"/>
  <c r="O159" i="2"/>
  <c r="O168" i="2"/>
  <c r="O170" i="2"/>
  <c r="O183" i="2"/>
  <c r="O184" i="2"/>
  <c r="O185" i="2"/>
  <c r="O186" i="2"/>
  <c r="O187" i="2"/>
  <c r="O188" i="2"/>
  <c r="O195" i="2"/>
  <c r="O196" i="2"/>
  <c r="O197" i="2"/>
  <c r="O17" i="2"/>
  <c r="O18" i="2"/>
  <c r="O19" i="2"/>
  <c r="O89" i="2"/>
  <c r="O90" i="2"/>
  <c r="O91" i="2"/>
  <c r="O113" i="2"/>
  <c r="O114" i="2"/>
  <c r="O115" i="2"/>
  <c r="O146" i="2"/>
  <c r="O147" i="2"/>
  <c r="O149" i="2"/>
  <c r="O151" i="2"/>
  <c r="O119" i="2"/>
  <c r="O198" i="2"/>
  <c r="O2" i="2"/>
  <c r="N146" i="2"/>
  <c r="N119" i="2"/>
  <c r="N198" i="2"/>
  <c r="N2" i="2"/>
  <c r="M159" i="2"/>
  <c r="M168" i="2"/>
  <c r="M183" i="2"/>
  <c r="M184" i="2"/>
  <c r="M185" i="2"/>
  <c r="M186" i="2"/>
  <c r="M187" i="2"/>
  <c r="M188" i="2"/>
  <c r="M195" i="2"/>
  <c r="M196" i="2"/>
  <c r="M197" i="2"/>
  <c r="M17" i="2"/>
  <c r="M18" i="2"/>
  <c r="M19" i="2"/>
  <c r="M89" i="2"/>
  <c r="M90" i="2"/>
  <c r="M91" i="2"/>
  <c r="M113" i="2"/>
  <c r="M114" i="2"/>
  <c r="M115" i="2"/>
  <c r="M146" i="2"/>
  <c r="M147" i="2"/>
  <c r="M149" i="2"/>
  <c r="M151" i="2"/>
  <c r="M119" i="2"/>
  <c r="M198" i="2"/>
  <c r="M2" i="2"/>
  <c r="N549" i="2" l="1"/>
  <c r="N548" i="2"/>
  <c r="N550" i="2"/>
  <c r="N532" i="2"/>
  <c r="N229" i="2"/>
  <c r="N531" i="2"/>
  <c r="N228" i="2"/>
  <c r="N679" i="2"/>
  <c r="N529" i="2"/>
  <c r="N526" i="2"/>
  <c r="N528" i="2"/>
  <c r="N525" i="2"/>
  <c r="N250" i="2"/>
  <c r="N233" i="2"/>
  <c r="N253" i="2"/>
  <c r="N242" i="2"/>
  <c r="N202" i="2"/>
  <c r="N236" i="2"/>
  <c r="N256" i="2"/>
  <c r="N245" i="2"/>
  <c r="N239" i="2"/>
  <c r="N226" i="2"/>
  <c r="N241" i="2"/>
  <c r="N249" i="2"/>
  <c r="N232" i="2"/>
  <c r="N244" i="2"/>
  <c r="N252" i="2"/>
  <c r="N201" i="2"/>
  <c r="N235" i="2"/>
  <c r="N255" i="2"/>
  <c r="N238" i="2"/>
  <c r="N225" i="2"/>
  <c r="N184" i="2"/>
  <c r="N175" i="2"/>
  <c r="N178" i="2"/>
  <c r="N181" i="2"/>
  <c r="N172" i="2"/>
  <c r="N185" i="2"/>
  <c r="N176" i="2"/>
  <c r="N182" i="2"/>
  <c r="N179" i="2"/>
  <c r="N173" i="2"/>
  <c r="N183" i="2"/>
  <c r="N180" i="2"/>
  <c r="N177" i="2"/>
  <c r="N171" i="2"/>
  <c r="N174" i="2"/>
  <c r="N113" i="2"/>
  <c r="N115" i="2"/>
  <c r="N114" i="2"/>
  <c r="N673" i="2" l="1"/>
  <c r="N657" i="2"/>
  <c r="N639" i="2"/>
  <c r="N669" i="2"/>
  <c r="N649" i="2"/>
  <c r="N693" i="2"/>
  <c r="N661" i="2"/>
  <c r="N677" i="2"/>
  <c r="N643" i="2"/>
  <c r="N701" i="2"/>
  <c r="N672" i="2"/>
  <c r="N656" i="2"/>
  <c r="N638" i="2"/>
  <c r="N668" i="2"/>
  <c r="N648" i="2"/>
  <c r="N692" i="2"/>
  <c r="N676" i="2"/>
  <c r="N660" i="2"/>
  <c r="N642" i="2"/>
  <c r="N691" i="2"/>
  <c r="N699" i="2"/>
  <c r="N695" i="2"/>
  <c r="N687" i="2"/>
  <c r="N683" i="2"/>
  <c r="N151" i="2" l="1"/>
  <c r="N149" i="2" l="1"/>
  <c r="N150" i="2"/>
  <c r="N147" i="2"/>
  <c r="N148" i="2"/>
  <c r="N111" i="2" l="1"/>
  <c r="N112" i="2"/>
  <c r="N110" i="2"/>
  <c r="N790" i="2"/>
  <c r="N789" i="2"/>
  <c r="N788" i="2"/>
  <c r="N191" i="2"/>
  <c r="N796" i="2"/>
  <c r="N795" i="2"/>
  <c r="N794" i="2"/>
  <c r="N19" i="2"/>
  <c r="N190" i="2"/>
  <c r="N189" i="2"/>
  <c r="N18" i="2"/>
  <c r="N17" i="2"/>
  <c r="N37" i="2"/>
  <c r="N36" i="2"/>
  <c r="N35" i="2"/>
  <c r="N774" i="2" l="1"/>
  <c r="N775" i="2"/>
  <c r="N82" i="2"/>
  <c r="N61" i="2"/>
  <c r="N64" i="2"/>
  <c r="N751" i="2"/>
  <c r="N745" i="2"/>
  <c r="N754" i="2"/>
  <c r="N748" i="2"/>
  <c r="N783" i="2"/>
  <c r="N786" i="2"/>
  <c r="N166" i="2"/>
  <c r="N163" i="2"/>
  <c r="N23" i="2"/>
  <c r="N26" i="2"/>
  <c r="N734" i="2"/>
  <c r="N737" i="2"/>
  <c r="N731" i="2"/>
  <c r="N740" i="2"/>
  <c r="N124" i="2"/>
  <c r="N759" i="2"/>
  <c r="N167" i="2"/>
  <c r="N164" i="2"/>
  <c r="N784" i="2"/>
  <c r="N787" i="2"/>
  <c r="N25" i="2"/>
  <c r="N28" i="2"/>
  <c r="N736" i="2"/>
  <c r="N739" i="2"/>
  <c r="N742" i="2"/>
  <c r="N733" i="2"/>
  <c r="N123" i="2"/>
  <c r="N758" i="2"/>
  <c r="N9" i="2"/>
  <c r="N777" i="2"/>
  <c r="N780" i="2"/>
  <c r="N125" i="2"/>
  <c r="N760" i="2"/>
  <c r="N27" i="2"/>
  <c r="N24" i="2"/>
  <c r="N732" i="2"/>
  <c r="N741" i="2"/>
  <c r="N738" i="2"/>
  <c r="N735" i="2"/>
  <c r="N8" i="2"/>
  <c r="N776" i="2"/>
  <c r="N779" i="2"/>
  <c r="N81" i="2"/>
  <c r="N60" i="2"/>
  <c r="N63" i="2"/>
  <c r="N744" i="2"/>
  <c r="N753" i="2"/>
  <c r="N750" i="2"/>
  <c r="N747" i="2"/>
  <c r="N80" i="2"/>
  <c r="N62" i="2"/>
  <c r="N59" i="2"/>
  <c r="N749" i="2"/>
  <c r="N752" i="2"/>
  <c r="N746" i="2"/>
  <c r="N743" i="2"/>
  <c r="N165" i="2"/>
  <c r="N162" i="2"/>
  <c r="N10" i="2"/>
  <c r="N778" i="2"/>
  <c r="N781" i="2"/>
  <c r="N785" i="2"/>
  <c r="N782" i="2"/>
  <c r="N49" i="2"/>
  <c r="N46" i="2"/>
  <c r="N102" i="2"/>
  <c r="N103" i="2"/>
  <c r="N47" i="2"/>
  <c r="N44" i="2"/>
  <c r="N773" i="2"/>
  <c r="N101" i="2"/>
  <c r="N48" i="2"/>
  <c r="N45" i="2"/>
  <c r="N545" i="2"/>
  <c r="N539" i="2"/>
  <c r="N546" i="2"/>
  <c r="N540" i="2"/>
  <c r="N538" i="2"/>
  <c r="N544" i="2"/>
  <c r="N537" i="2"/>
  <c r="N543" i="2"/>
  <c r="N536" i="2"/>
  <c r="N542" i="2"/>
  <c r="N547" i="2"/>
  <c r="N541" i="2"/>
  <c r="N530" i="2"/>
  <c r="N637" i="2"/>
  <c r="N527" i="2"/>
  <c r="N524" i="2"/>
  <c r="N765" i="2"/>
  <c r="N729" i="2"/>
  <c r="N194" i="2"/>
  <c r="N793" i="2"/>
  <c r="N764" i="2"/>
  <c r="N728" i="2"/>
  <c r="N766" i="2"/>
  <c r="N730" i="2"/>
  <c r="N761" i="2"/>
  <c r="N762" i="2"/>
  <c r="N755" i="2"/>
  <c r="N767" i="2"/>
  <c r="N757" i="2"/>
  <c r="N769" i="2"/>
  <c r="N763" i="2"/>
  <c r="N756" i="2"/>
  <c r="N768" i="2"/>
  <c r="N192" i="2"/>
  <c r="N791" i="2"/>
  <c r="N193" i="2"/>
  <c r="N792" i="2"/>
  <c r="N230" i="2"/>
  <c r="N240" i="2"/>
  <c r="N248" i="2"/>
  <c r="N237" i="2"/>
  <c r="N231" i="2"/>
  <c r="N251" i="2"/>
  <c r="N200" i="2"/>
  <c r="N234" i="2"/>
  <c r="N254" i="2"/>
  <c r="N243" i="2"/>
  <c r="N224" i="2"/>
  <c r="N42" i="2"/>
  <c r="N39" i="2"/>
  <c r="N21" i="2"/>
  <c r="N30" i="2"/>
  <c r="N33" i="2"/>
  <c r="N51" i="2"/>
  <c r="N134" i="2"/>
  <c r="N137" i="2"/>
  <c r="N168" i="2"/>
  <c r="N169" i="2"/>
  <c r="N160" i="2"/>
  <c r="N83" i="2"/>
  <c r="N86" i="2"/>
  <c r="N40" i="2"/>
  <c r="N43" i="2"/>
  <c r="N52" i="2"/>
  <c r="N34" i="2"/>
  <c r="N22" i="2"/>
  <c r="N31" i="2"/>
  <c r="N170" i="2"/>
  <c r="N161" i="2"/>
  <c r="N84" i="2"/>
  <c r="N87" i="2"/>
  <c r="N57" i="2"/>
  <c r="N75" i="2"/>
  <c r="N66" i="2"/>
  <c r="N78" i="2"/>
  <c r="N69" i="2"/>
  <c r="N54" i="2"/>
  <c r="N72" i="2"/>
  <c r="N65" i="2"/>
  <c r="N77" i="2"/>
  <c r="N68" i="2"/>
  <c r="N74" i="2"/>
  <c r="N53" i="2"/>
  <c r="N71" i="2"/>
  <c r="N56" i="2"/>
  <c r="N58" i="2"/>
  <c r="N76" i="2"/>
  <c r="N67" i="2"/>
  <c r="N79" i="2"/>
  <c r="N70" i="2"/>
  <c r="N55" i="2"/>
  <c r="N73" i="2"/>
  <c r="N5" i="2"/>
  <c r="N11" i="2"/>
  <c r="N14" i="2"/>
  <c r="N92" i="2"/>
  <c r="N95" i="2"/>
  <c r="N98" i="2"/>
  <c r="N120" i="2"/>
  <c r="N129" i="2"/>
  <c r="N126" i="2"/>
  <c r="N6" i="2"/>
  <c r="N12" i="2"/>
  <c r="N15" i="2"/>
  <c r="N93" i="2"/>
  <c r="N96" i="2"/>
  <c r="N99" i="2"/>
  <c r="N131" i="2"/>
  <c r="N128" i="2"/>
  <c r="N122" i="2"/>
  <c r="N16" i="2"/>
  <c r="N7" i="2"/>
  <c r="N13" i="2"/>
  <c r="N94" i="2"/>
  <c r="N97" i="2"/>
  <c r="N100" i="2"/>
  <c r="N130" i="2"/>
  <c r="N121" i="2"/>
  <c r="N127" i="2"/>
  <c r="N85" i="2"/>
  <c r="N88" i="2"/>
  <c r="N133" i="2"/>
  <c r="N136" i="2"/>
  <c r="N107" i="2"/>
  <c r="N104" i="2"/>
  <c r="N41" i="2"/>
  <c r="N20" i="2"/>
  <c r="N29" i="2"/>
  <c r="N50" i="2"/>
  <c r="N32" i="2"/>
  <c r="N38" i="2"/>
  <c r="N109" i="2"/>
  <c r="N106" i="2"/>
  <c r="N132" i="2"/>
  <c r="N135" i="2"/>
  <c r="N159" i="2"/>
  <c r="N108" i="2"/>
  <c r="N105" i="2"/>
  <c r="N89" i="2"/>
  <c r="N195" i="2"/>
  <c r="N90" i="2"/>
  <c r="N187" i="2"/>
  <c r="N196" i="2"/>
  <c r="N91" i="2"/>
  <c r="N186" i="2"/>
  <c r="N197" i="2"/>
  <c r="N188" i="2"/>
  <c r="N641" i="2" l="1"/>
  <c r="N647" i="2"/>
  <c r="N651" i="2"/>
  <c r="N667" i="2"/>
  <c r="N675" i="2"/>
  <c r="N633" i="2"/>
  <c r="N645" i="2"/>
  <c r="N671" i="2"/>
  <c r="N655" i="2"/>
  <c r="N663" i="2" l="1"/>
  <c r="N247" i="2"/>
  <c r="I128" i="2" l="1" a="1"/>
  <c r="I128" i="2" s="1"/>
  <c r="I130" i="2" a="1"/>
  <c r="I130" i="2" s="1"/>
  <c r="I131" i="2" a="1"/>
  <c r="I131" i="2" s="1"/>
  <c r="I127" i="2" a="1"/>
  <c r="I127" i="2" s="1"/>
  <c r="I614" i="2" l="1"/>
  <c r="I122" i="2" a="1"/>
  <c r="I122" i="2" s="1"/>
  <c r="I121" i="2" a="1"/>
  <c r="I121" i="2" s="1"/>
  <c r="I187" i="2" l="1" a="1"/>
  <c r="I187" i="2" s="1"/>
  <c r="I193" i="2" l="1" a="1"/>
  <c r="I193" i="2" s="1"/>
  <c r="I188" i="2" a="1"/>
  <c r="I188" i="2" s="1"/>
  <c r="I194" i="2" a="1"/>
  <c r="I194" i="2" s="1"/>
  <c r="I613" i="2" l="1"/>
  <c r="I22" i="2" l="1" a="1"/>
  <c r="I22" i="2" s="1"/>
  <c r="I21" i="2" a="1"/>
  <c r="I21" i="2" s="1"/>
  <c r="I616" i="2" l="1"/>
  <c r="I239" i="2" l="1" a="1"/>
  <c r="I239" i="2" s="1"/>
  <c r="I238" i="2" a="1"/>
  <c r="I238" i="2" s="1"/>
  <c r="I252" i="2" l="1" a="1"/>
  <c r="I252" i="2" s="1"/>
  <c r="I264" i="2" l="1" a="1"/>
  <c r="I264" i="2" s="1"/>
  <c r="I265" i="2" a="1"/>
  <c r="I265" i="2" s="1"/>
  <c r="I266" i="2" a="1"/>
  <c r="I266" i="2" s="1"/>
  <c r="I270" i="2" l="1" a="1"/>
  <c r="I270" i="2" s="1"/>
  <c r="I269" i="2" a="1"/>
  <c r="I269" i="2" s="1"/>
  <c r="I272" i="2" l="1" a="1"/>
  <c r="I272" i="2" s="1"/>
  <c r="I271" i="2" a="1"/>
  <c r="I271" i="2" s="1"/>
  <c r="I275" i="2" l="1" a="1"/>
  <c r="I275" i="2" s="1"/>
  <c r="I277" i="2" a="1"/>
  <c r="I277" i="2" s="1"/>
  <c r="I276" i="2" a="1"/>
  <c r="I276" i="2" s="1"/>
  <c r="I54" i="2" l="1" a="1"/>
  <c r="I54" i="2" s="1"/>
  <c r="I55" i="2" a="1"/>
  <c r="I55" i="2" s="1"/>
  <c r="I607" i="2" l="1"/>
  <c r="I76" i="2" l="1" a="1"/>
  <c r="I76" i="2" s="1"/>
  <c r="I75" i="2" a="1"/>
  <c r="I75" i="2" s="1"/>
  <c r="I608" i="2" l="1"/>
  <c r="I729" i="2" l="1" a="1"/>
  <c r="I729" i="2" s="1"/>
  <c r="I730" i="2" l="1" a="1"/>
  <c r="I730" i="2" s="1"/>
  <c r="I799" i="2" l="1"/>
  <c r="I257" i="2" l="1" a="1"/>
  <c r="I257" i="2" s="1"/>
  <c r="I534" i="2" l="1" a="1"/>
  <c r="I534" i="2" s="1"/>
  <c r="I535" i="2" l="1" a="1"/>
  <c r="I535" i="2" s="1"/>
  <c r="I273" i="2" l="1" a="1"/>
  <c r="I273" i="2" s="1"/>
  <c r="I274" i="2" l="1" a="1"/>
  <c r="I274" i="2" s="1"/>
  <c r="I233" i="2" l="1" a="1"/>
  <c r="I233" i="2" s="1"/>
  <c r="I267" i="2" l="1" a="1"/>
  <c r="I267" i="2" s="1"/>
  <c r="I268" i="2" l="1" a="1"/>
  <c r="I268" i="2" s="1"/>
  <c r="I229" i="2" l="1" a="1"/>
  <c r="I229" i="2" s="1"/>
  <c r="I259" i="2" l="1" a="1"/>
  <c r="I259" i="2" s="1"/>
  <c r="I260" i="2" l="1" a="1"/>
  <c r="I260" i="2" s="1"/>
  <c r="I261" i="2" l="1" a="1"/>
  <c r="I261" i="2" s="1"/>
  <c r="I139" i="2" l="1" a="1"/>
  <c r="I139" i="2" s="1"/>
  <c r="I140" i="2" a="1"/>
  <c r="I140" i="2" s="1"/>
  <c r="I141" i="2" a="1"/>
  <c r="I141" i="2" s="1"/>
  <c r="I143" i="2" a="1"/>
  <c r="I143" i="2" s="1"/>
  <c r="I142" i="2" a="1"/>
  <c r="I142" i="2" s="1"/>
  <c r="I138" i="2" a="1"/>
  <c r="I138" i="2" s="1"/>
  <c r="I525" i="2" l="1" a="1"/>
  <c r="I525" i="2" s="1"/>
  <c r="I176" i="2" l="1" a="1"/>
  <c r="I176" i="2" s="1"/>
  <c r="I185" i="2" a="1"/>
  <c r="I185" i="2" s="1"/>
  <c r="I179" i="2" a="1"/>
  <c r="I179" i="2" s="1"/>
  <c r="I175" i="2" a="1"/>
  <c r="I175" i="2" s="1"/>
  <c r="I184" i="2" a="1"/>
  <c r="I184" i="2" s="1"/>
  <c r="I182" i="2" a="1"/>
  <c r="I182" i="2" s="1"/>
  <c r="I181" i="2" a="1"/>
  <c r="I181" i="2" s="1"/>
  <c r="I173" i="2" a="1"/>
  <c r="I173" i="2" s="1"/>
  <c r="I178" i="2" a="1"/>
  <c r="I178" i="2" s="1"/>
  <c r="I172" i="2" a="1"/>
  <c r="I172" i="2" s="1"/>
  <c r="I621" i="2" l="1"/>
  <c r="I625" i="2"/>
  <c r="I624" i="2"/>
  <c r="I623" i="2"/>
  <c r="I6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tc={6934A33F-E4C7-441A-B65A-5B9BB25ECCFA}</author>
    <author>tc={F941CBF0-444F-4485-990E-E4889C7F99EA}</author>
    <author>tc={11979B35-2C7A-4D51-A89A-E1E027C1E24F}</author>
    <author>tc={2638E077-43CB-4EBE-AB52-FB5A7023E859}</author>
    <author>tc={F1D7E65C-6D8D-47FB-8BB2-6A51133CF488}</author>
    <author>tc={5C02C951-E296-495B-878E-CA6D6C5A6AD5}</author>
    <author>tc={4081D250-6196-4381-AD97-A5F7B9A4952B}</author>
    <author>tc={04737946-B781-45C0-936A-D48D43C17FC0}</author>
    <author>tc={8D989019-71FB-4E97-99FA-EF831A3B4362}</author>
    <author>tc={73547635-5AAB-42A2-8057-1D1EC6752872}</author>
    <author>tc={3BB1E57A-54FB-492B-9D0D-A1E83E19C979}</author>
    <author>tc={87540C5B-73FD-4907-8622-99BA2BCBAEDE}</author>
    <author>tc={4C5FA127-5407-4EDC-A864-457DF24DD1E5}</author>
    <author>tc={E29B83E8-9A34-4261-ADE4-1CD3DCBAE727}</author>
    <author>tc={861D8330-F11B-4322-9193-C239AB7DAA0F}</author>
    <author>tc={1B66A9B5-ECE0-47C0-B01F-AAF259127134}</author>
  </authors>
  <commentList>
    <comment ref="I71" authorId="0" shapeId="0" xr:uid="{6934A33F-E4C7-441A-B65A-5B9BB25ECC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MOREAS ΣΕΑ</t>
      </text>
    </comment>
    <comment ref="I542" authorId="1" shapeId="0" xr:uid="{F941CBF0-444F-4485-990E-E4889C7F99EA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I545" authorId="2" shapeId="0" xr:uid="{11979B35-2C7A-4D51-A89A-E1E027C1E24F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I551" authorId="3" shapeId="0" xr:uid="{2638E077-43CB-4EBE-AB52-FB5A7023E859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I552" authorId="4" shapeId="0" xr:uid="{F1D7E65C-6D8D-47FB-8BB2-6A51133CF488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I553" authorId="5" shapeId="0" xr:uid="{5C02C951-E296-495B-878E-CA6D6C5A6AD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I554" authorId="6" shapeId="0" xr:uid="{4081D250-6196-4381-AD97-A5F7B9A4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I555" authorId="7" shapeId="0" xr:uid="{04737946-B781-45C0-936A-D48D43C17FC0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I556" authorId="8" shapeId="0" xr:uid="{8D989019-71FB-4E97-99FA-EF831A3B436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I557" authorId="9" shapeId="0" xr:uid="{73547635-5AAB-42A2-8057-1D1EC675287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I558" authorId="10" shapeId="0" xr:uid="{3BB1E57A-54FB-492B-9D0D-A1E83E19C979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I559" authorId="11" shapeId="0" xr:uid="{87540C5B-73FD-4907-8622-99BA2BCBAEDE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I560" authorId="12" shapeId="0" xr:uid="{4C5FA127-5407-4EDC-A864-457DF24DD1E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Κερδων - mail 7/04</t>
      </text>
    </comment>
    <comment ref="I746" authorId="13" shapeId="0" xr:uid="{E29B83E8-9A34-4261-ADE4-1CD3DCBAE727}">
      <text>
        <t>[Threaded comment]
Your version of Excel allows you to read this threaded comment; however, any edits to it will get removed if the file is opened in a newer version of Excel. Learn more: https://go.microsoft.com/fwlink/?linkid=870924
Comment:
    +ΜΟΡΕΑΣ ΣΕΑ</t>
      </text>
    </comment>
    <comment ref="I776" authorId="14" shapeId="0" xr:uid="{861D8330-F11B-4322-9193-C239AB7DAA0F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  <comment ref="I782" authorId="15" shapeId="0" xr:uid="{1B66A9B5-ECE0-47C0-B01F-AAF259127134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tc={4D083601-A620-4CE4-9E32-5310B4C3EA92}</author>
    <author>tc={3591338A-51F1-49E8-8A0C-804D5C1F4E03}</author>
    <author>tc={294A81A4-325D-4C69-8B96-6BA3AD2AC67A}</author>
    <author>tc={10F117C9-A387-4DC5-843D-3BA6B178FDC1}</author>
    <author>tc={C9338526-B52E-46B9-9C81-570BC662E1D7}</author>
    <author>tc={1725B7AA-F27A-4542-ABAD-885EB15DFCCA}</author>
    <author>Magdalini Theologiti</author>
  </authors>
  <commentList>
    <comment ref="D34" authorId="0" shapeId="0" xr:uid="{4D083601-A620-4CE4-9E32-5310B4C3E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5" authorId="1" shapeId="0" xr:uid="{3591338A-51F1-49E8-8A0C-804D5C1F4E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6" authorId="2" shapeId="0" xr:uid="{294A81A4-325D-4C69-8B96-6BA3AD2AC67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7" authorId="3" shapeId="0" xr:uid="{10F117C9-A387-4DC5-843D-3BA6B178F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8" authorId="4" shapeId="0" xr:uid="{C9338526-B52E-46B9-9C81-570BC662E1D7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9" authorId="5" shapeId="0" xr:uid="{1725B7AA-F27A-4542-ABAD-885EB15D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F287" authorId="6" shapeId="0" xr:uid="{605B0A59-0DB7-4EBF-98E1-5A2B25756413}">
      <text>
        <r>
          <rPr>
            <b/>
            <sz val="9"/>
            <color indexed="81"/>
            <rFont val="Tahoma"/>
            <family val="2"/>
            <charset val="161"/>
          </rPr>
          <t>Magdalini Theologiti:</t>
        </r>
        <r>
          <rPr>
            <sz val="9"/>
            <color indexed="81"/>
            <rFont val="Tahoma"/>
            <family val="2"/>
            <charset val="161"/>
          </rPr>
          <t xml:space="preserve">
p56/31 pdf
network losses in TWh /
(Total net generaiton (including electricity not fed into general supply networks in TWh)-Network losses(TWh)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<sst xmlns="http://schemas.openxmlformats.org/spreadsheetml/2006/main" count="18484" uniqueCount="1114">
  <si>
    <t>Scope 1</t>
  </si>
  <si>
    <t>GHG Scope</t>
  </si>
  <si>
    <t>Ομάδα πηγών εκπομπών</t>
  </si>
  <si>
    <t>Κατηγορία πηγών εκπομπών</t>
  </si>
  <si>
    <t>Πηγή εκπομπών</t>
  </si>
  <si>
    <t>Μονάδες</t>
  </si>
  <si>
    <t>Πληροφορίες</t>
  </si>
  <si>
    <t>lt</t>
  </si>
  <si>
    <t>Diesel</t>
  </si>
  <si>
    <t>Κατηγορία</t>
  </si>
  <si>
    <t>Factor</t>
  </si>
  <si>
    <t>Value</t>
  </si>
  <si>
    <t>Units</t>
  </si>
  <si>
    <t>Source</t>
  </si>
  <si>
    <t>Description</t>
  </si>
  <si>
    <t>For XLOOKUP</t>
  </si>
  <si>
    <t>NCV</t>
  </si>
  <si>
    <t>GJ/t</t>
  </si>
  <si>
    <t>Diesel_NCV</t>
  </si>
  <si>
    <t>ρ</t>
  </si>
  <si>
    <t>kg/lt</t>
  </si>
  <si>
    <t xml:space="preserve"> ΦΕΚ 241/Β/02.02.2017 </t>
  </si>
  <si>
    <t>Πετρέλαιο εσωτερικής καύσης (DIESEL) που χρησιμοποιείται ως καύσιμο κινητήρων</t>
  </si>
  <si>
    <t>Diesel_density</t>
  </si>
  <si>
    <t>Σ.Ε. CH₄ st.</t>
  </si>
  <si>
    <t>Σ.Ε. CH₄ m.</t>
  </si>
  <si>
    <t>Diesel_base</t>
  </si>
  <si>
    <t>NCV*ρ</t>
  </si>
  <si>
    <t>GJ/lt</t>
  </si>
  <si>
    <t>DIESEL_base</t>
  </si>
  <si>
    <t>ΕΛΟΤ 228:2014</t>
  </si>
  <si>
    <t>Σ.Ε. CO₂ m.</t>
  </si>
  <si>
    <t>Emission Factor</t>
  </si>
  <si>
    <t>t CO2</t>
  </si>
  <si>
    <t>t CH4</t>
  </si>
  <si>
    <t>t N2O</t>
  </si>
  <si>
    <t>Σ.Ε. CO₂ st.</t>
  </si>
  <si>
    <t>LPG</t>
  </si>
  <si>
    <t>ΦΕΚ 1257, 3-9-2003 (Παράρτημα 4)</t>
  </si>
  <si>
    <t>LPG_base</t>
  </si>
  <si>
    <t>LPG_NCV</t>
  </si>
  <si>
    <t>LPG_density</t>
  </si>
  <si>
    <t>Scope 2</t>
  </si>
  <si>
    <t>Σ.Ε. CO2 - Χώρας</t>
  </si>
  <si>
    <t>kWh</t>
  </si>
  <si>
    <t>R-407C</t>
  </si>
  <si>
    <t>GWP 100-year</t>
  </si>
  <si>
    <t>kg CO2 eq / kg HFC</t>
  </si>
  <si>
    <t>IPCC - AR5</t>
  </si>
  <si>
    <t>Composition : R-32(0,23)+R-125(0,25)+R-134A(0,52)</t>
  </si>
  <si>
    <t>R-407C_GWP</t>
  </si>
  <si>
    <t>R-32</t>
  </si>
  <si>
    <t>R-32_GWP</t>
  </si>
  <si>
    <t>R-125</t>
  </si>
  <si>
    <t>R-125_GWP</t>
  </si>
  <si>
    <t>R-134A</t>
  </si>
  <si>
    <t>R-134A_GWP</t>
  </si>
  <si>
    <t>t HFCs</t>
  </si>
  <si>
    <t>Χώρα</t>
  </si>
  <si>
    <t>R-410A</t>
  </si>
  <si>
    <t>Composition : R-32(0.5)+R-125(0.5)</t>
  </si>
  <si>
    <t>R-410Α_GWP</t>
  </si>
  <si>
    <t>t CO2 eq</t>
  </si>
  <si>
    <t>Natural Gas</t>
  </si>
  <si>
    <t>Σ.Ε. CH4 - Χώρας</t>
  </si>
  <si>
    <t>Incinerator</t>
  </si>
  <si>
    <t>CO₂</t>
  </si>
  <si>
    <t>Biogas</t>
  </si>
  <si>
    <t>Location based calculation</t>
  </si>
  <si>
    <t>Direct emissions from stationary combustion</t>
  </si>
  <si>
    <t xml:space="preserve">Offices heating </t>
  </si>
  <si>
    <t>Direct emissions from mobile combustion</t>
  </si>
  <si>
    <t>Direct fugitive emissions arise from the release of greenhouse gases in anthropogenic systems</t>
  </si>
  <si>
    <t>HFCs from refrigeration / air conditioning equipment in office buildings and facilities</t>
  </si>
  <si>
    <t>Electricity consumed in office buildings and projects</t>
  </si>
  <si>
    <t>Combustion of Natural Gas</t>
  </si>
  <si>
    <t>Combustion of Diesel</t>
  </si>
  <si>
    <t>Stationary Equipment</t>
  </si>
  <si>
    <t>Combustion of waste (Incinerator)</t>
  </si>
  <si>
    <t xml:space="preserve">Waste Processing </t>
  </si>
  <si>
    <t>Employee Commuting</t>
  </si>
  <si>
    <t>Emissions from Biogas Combustion</t>
  </si>
  <si>
    <t>Direct emissions arise from the release of greenhouse gases by chemical or physical processing</t>
  </si>
  <si>
    <t>Combustion of fuel in vehicles controlled by the group (owned or leasing)</t>
  </si>
  <si>
    <t>Combustion of diesel in group owned vehicles (owned or leasing)</t>
  </si>
  <si>
    <t>Combustion of LPG in group owned vehicles (owned or leasing)</t>
  </si>
  <si>
    <t xml:space="preserve">National Inventory Report Greece 2023 Submission for 2022 Reference Year p. 114 </t>
  </si>
  <si>
    <t>Electricity</t>
  </si>
  <si>
    <t>Greece. National Inventory Submissions 2023</t>
  </si>
  <si>
    <t>Petrol</t>
  </si>
  <si>
    <t xml:space="preserve">LPG </t>
  </si>
  <si>
    <t xml:space="preserve">CNG </t>
  </si>
  <si>
    <t>Mobile Equipment</t>
  </si>
  <si>
    <t>Waste</t>
  </si>
  <si>
    <t>NRG SUPPLY AND TRADING S.A. 1</t>
  </si>
  <si>
    <t>ΔΕΗ Α.Ε</t>
  </si>
  <si>
    <t>VOLTERRA Α.Ε</t>
  </si>
  <si>
    <t>ELPEDISON Α.Ε</t>
  </si>
  <si>
    <t>ΦΥΣΙΚΟ ΑΕΡΙΟ - ΕΛΛΗΝΙΚΗ ΕΤΑΙΡΕΙΑ ΕΝΕΡΓΕΙΑΣ</t>
  </si>
  <si>
    <t>Ε.Π.Α. ΘΕΣΣΑΛΟΝΙΚΗΣ - ΘΕΣΣΑΛΙΑΣ (ΖΕΝΙΘ) Α.Ε</t>
  </si>
  <si>
    <t>Density</t>
  </si>
  <si>
    <t xml:space="preserve"> Electricity GR_CH4</t>
  </si>
  <si>
    <t xml:space="preserve"> Electricity GR_CO2</t>
  </si>
  <si>
    <t>Electricity DE_CO2</t>
  </si>
  <si>
    <t>Electricity CY_CO2</t>
  </si>
  <si>
    <t xml:space="preserve"> Electricity GR_N2O</t>
  </si>
  <si>
    <t>Natural Gas_CO2_TJ</t>
  </si>
  <si>
    <t>Heating Oil_CO2_TJ</t>
  </si>
  <si>
    <t xml:space="preserve"> plant machinery_CO2_Diesel_TJ</t>
  </si>
  <si>
    <t>heavy duty vehicles_CO2_Diesel_TJ</t>
  </si>
  <si>
    <t>company vehicles_CO2_Diesel_TJ</t>
  </si>
  <si>
    <t xml:space="preserve"> generators_CO2_Diesel_TJ</t>
  </si>
  <si>
    <t>light duty trucks _CO2_Diesel_TJ</t>
  </si>
  <si>
    <t xml:space="preserve"> plant machinery_CO2_petrol_TJ</t>
  </si>
  <si>
    <t>heavy duty vehicles_CO2_petrol_TJ</t>
  </si>
  <si>
    <t>company vehicles_CO2_petrol_TJ</t>
  </si>
  <si>
    <t xml:space="preserve"> generators_CO2_petrol_TJ</t>
  </si>
  <si>
    <t>light duty trucks _CO2_petrol_TJ</t>
  </si>
  <si>
    <t>motorcycle_CO2_petrol_TJ</t>
  </si>
  <si>
    <t>LPG_CO2_TJ</t>
  </si>
  <si>
    <t>CNG_CO2_TJ</t>
  </si>
  <si>
    <t>Natural Gas_CH4_TJ</t>
  </si>
  <si>
    <t xml:space="preserve"> plant machinery_CH4_diesel_TJ</t>
  </si>
  <si>
    <t>heavy duty vehicles_CH4_diesel_TJ</t>
  </si>
  <si>
    <t>company vehicles_CH4_diesel_TJ</t>
  </si>
  <si>
    <t xml:space="preserve"> generators_CH4_diesel_TJ</t>
  </si>
  <si>
    <t>light duty trucks _CH4_diesel_TJ</t>
  </si>
  <si>
    <t xml:space="preserve"> plant machinery_CH4_petrol_TJ</t>
  </si>
  <si>
    <t>heavy duty vehicles_CH4_petrol_TJ</t>
  </si>
  <si>
    <t>company vehicles_CH4_petrol_TJ</t>
  </si>
  <si>
    <t xml:space="preserve"> generators_CH4_petrol_TJ</t>
  </si>
  <si>
    <t>light duty trucks _CH4_petrol_TJ</t>
  </si>
  <si>
    <t>LPG_CH4_TJ</t>
  </si>
  <si>
    <t>CNG_CH4_TJ</t>
  </si>
  <si>
    <t>Natural Gas_N2O_TJ</t>
  </si>
  <si>
    <t>Heating Oil_N2O_TJ</t>
  </si>
  <si>
    <t xml:space="preserve"> plant machinery_N2O_diesel_TJ</t>
  </si>
  <si>
    <t>heavy duty vehicles_N2O_diesel_TJ</t>
  </si>
  <si>
    <t>company vehicles_N2O_diesel_TJ</t>
  </si>
  <si>
    <t xml:space="preserve"> generators_N2O_diesel_TJ</t>
  </si>
  <si>
    <t>light duty trucks _N2O_diesel_TJ</t>
  </si>
  <si>
    <t xml:space="preserve"> plant machinery_N2O_petrol_TJ</t>
  </si>
  <si>
    <t>heavy duty vehicles_N2O_petrol_TJ</t>
  </si>
  <si>
    <t>company vehicles_N2O_petrol_TJ</t>
  </si>
  <si>
    <t xml:space="preserve"> generators_N2O_petrol_TJ</t>
  </si>
  <si>
    <t>light duty trucks _N2O_petrol_TJ</t>
  </si>
  <si>
    <t>LPG_N2O_TJ</t>
  </si>
  <si>
    <t>CNG_N2O_TJ</t>
  </si>
  <si>
    <t>Petrol_base</t>
  </si>
  <si>
    <t>petrol_base</t>
  </si>
  <si>
    <t>petrol_NCV</t>
  </si>
  <si>
    <t>petrol_density</t>
  </si>
  <si>
    <t>net calorific value</t>
  </si>
  <si>
    <t xml:space="preserve"> lt</t>
  </si>
  <si>
    <t>Market Based calculation</t>
  </si>
  <si>
    <t>tn CO2/kwh</t>
  </si>
  <si>
    <t xml:space="preserve">NRG </t>
  </si>
  <si>
    <t>VOLTERRA</t>
  </si>
  <si>
    <t>ELPEDISON</t>
  </si>
  <si>
    <t>FISIKO AERIO</t>
  </si>
  <si>
    <t>ZENITH</t>
  </si>
  <si>
    <t>DEI</t>
  </si>
  <si>
    <t>R-417A</t>
  </si>
  <si>
    <t>R-600</t>
  </si>
  <si>
    <t>Composition : R-134A(0,0,5)+R-125(0,466)+R-600(0,034)</t>
  </si>
  <si>
    <t>R-600_GWP</t>
  </si>
  <si>
    <t>Refrigerants</t>
  </si>
  <si>
    <t>Biogenic</t>
  </si>
  <si>
    <t>company vehicles_CO2_Diesel_lt</t>
  </si>
  <si>
    <t>company vehicles_CO2_petrol_lt</t>
  </si>
  <si>
    <t>company vehicles_CH4_diesel_lt</t>
  </si>
  <si>
    <t>company vehicles_CH4_petrol_lt</t>
  </si>
  <si>
    <t>company vehicles_N2O_diesel_lt</t>
  </si>
  <si>
    <t>company vehicles_N2O_petrol_lt</t>
  </si>
  <si>
    <t>tn CO2/TJ</t>
  </si>
  <si>
    <t>tn CH4/kWh</t>
  </si>
  <si>
    <t>tn CH4/TJ</t>
  </si>
  <si>
    <t>tn CO2</t>
  </si>
  <si>
    <t>tn CO2/lt</t>
  </si>
  <si>
    <t>tn CH₄/lt</t>
  </si>
  <si>
    <t>Σ.Ε. N2O - Χώρας</t>
  </si>
  <si>
    <t>tn N2O/kWh</t>
  </si>
  <si>
    <t>tn N2O/TJ</t>
  </si>
  <si>
    <t xml:space="preserve"> generators_CO2_Diesel_lt</t>
  </si>
  <si>
    <t xml:space="preserve"> generators_CO2_petrol_lt</t>
  </si>
  <si>
    <t xml:space="preserve"> generators_CH4_diesel_lt</t>
  </si>
  <si>
    <t xml:space="preserve"> generators_CH4_petrol_lt</t>
  </si>
  <si>
    <t xml:space="preserve"> generators_N2O_diesel_lt</t>
  </si>
  <si>
    <t xml:space="preserve"> generators_N2O_petrol_lt</t>
  </si>
  <si>
    <t>Heating Oil_CO2_lt</t>
  </si>
  <si>
    <t>Heating Oil_N2O_lt</t>
  </si>
  <si>
    <t>tn CH4/lt</t>
  </si>
  <si>
    <t>tn N2O/lt</t>
  </si>
  <si>
    <t>Heating Oil_CH4_TJ</t>
  </si>
  <si>
    <t>heavy duty vehicles_CO2_Diesel_lt</t>
  </si>
  <si>
    <t>heavy duty vehicles_CO2_petrol_lt</t>
  </si>
  <si>
    <t>heavy duty vehicles_CH4_diesel_lt</t>
  </si>
  <si>
    <t>heavy duty vehicles_CH4_petrol_lt</t>
  </si>
  <si>
    <t>heavy duty vehicles_N2O_diesel_lt</t>
  </si>
  <si>
    <t>heavy duty vehicles_N2O_petrol_lt</t>
  </si>
  <si>
    <t>light duty trucks _CO2_Diesel_lt</t>
  </si>
  <si>
    <t>light duty trucks _CO2_petrol_lt</t>
  </si>
  <si>
    <t>light duty trucks _CH4_diesel_lt</t>
  </si>
  <si>
    <t>light duty trucks _CH4_petrol_lt</t>
  </si>
  <si>
    <t>light duty trucks _N2O_diesel_lt</t>
  </si>
  <si>
    <t>light duty trucks _N2O_petrol_lt</t>
  </si>
  <si>
    <t>motorcycle_CO2_petrol_lt</t>
  </si>
  <si>
    <t>motorcycle_CH4_petrol_TJ</t>
  </si>
  <si>
    <t>motorcycle_N2O_petrol_TJ</t>
  </si>
  <si>
    <t>motorcycle_CH4_petrol_lt</t>
  </si>
  <si>
    <t>motorcycle_N2O_petrol_lt</t>
  </si>
  <si>
    <t>MJ/kg</t>
  </si>
  <si>
    <t>LPG_CO2_lt</t>
  </si>
  <si>
    <t>LPG_CH4_lt</t>
  </si>
  <si>
    <t>LPG_N2O_lt</t>
  </si>
  <si>
    <t>CNG_NCV</t>
  </si>
  <si>
    <t>CNG_CO2_kg</t>
  </si>
  <si>
    <t>CNG_CH4_kg</t>
  </si>
  <si>
    <t>CNG_N2O_kg</t>
  </si>
  <si>
    <t>tn CO2/kg</t>
  </si>
  <si>
    <t>tn CH4/kg</t>
  </si>
  <si>
    <t>tn N2O/kg</t>
  </si>
  <si>
    <t>Direct Biogenic Emission</t>
  </si>
  <si>
    <t>Waste Processing</t>
  </si>
  <si>
    <t>Heating Oil</t>
  </si>
  <si>
    <t>Diesel for plant machinery</t>
  </si>
  <si>
    <t>Diesel for heavy duty vehicles</t>
  </si>
  <si>
    <t>Diesel for company vehicles</t>
  </si>
  <si>
    <t>Diesel for generators</t>
  </si>
  <si>
    <t xml:space="preserve">Diesel for light duty trucks </t>
  </si>
  <si>
    <t>Petrol for plant machinery</t>
  </si>
  <si>
    <t>Petrol for heavy duty vehicles</t>
  </si>
  <si>
    <t>Petrol for company vehicles</t>
  </si>
  <si>
    <t>Petrol for generators</t>
  </si>
  <si>
    <t xml:space="preserve">Petrol for light duty trucks </t>
  </si>
  <si>
    <t>Petrol for motorcycles</t>
  </si>
  <si>
    <t>LPG for vehicles</t>
  </si>
  <si>
    <t>Electricity Generation</t>
  </si>
  <si>
    <t>Combustion of Petrol</t>
  </si>
  <si>
    <t>Combustion of Petrol in group owned vehicles (owned or leasing)</t>
  </si>
  <si>
    <t>Petrol για χρήση σε οχήματα με κινητήρες επιιβαλλόμενης ανάφλεξης</t>
  </si>
  <si>
    <t>kg</t>
  </si>
  <si>
    <t>HFC-407 C</t>
  </si>
  <si>
    <t>HFC-32</t>
  </si>
  <si>
    <t>HFC-410 Α</t>
  </si>
  <si>
    <t xml:space="preserve"> plant machinery_CO2_Diesel_lt</t>
  </si>
  <si>
    <t xml:space="preserve"> plant machinery_CO2_petrol_lt</t>
  </si>
  <si>
    <t xml:space="preserve"> plant machinery_CH4_diesel_lt</t>
  </si>
  <si>
    <t xml:space="preserve"> plant machinery_CH4_petrol_lt</t>
  </si>
  <si>
    <t xml:space="preserve"> plant machinery_N2O_diesel_lt</t>
  </si>
  <si>
    <t xml:space="preserve"> plant machinery_N2O_petrol_lt</t>
  </si>
  <si>
    <t>tn CO2/KWh</t>
  </si>
  <si>
    <t>tn CH4/KWh</t>
  </si>
  <si>
    <t>Natural Gas_CO2_KWH</t>
  </si>
  <si>
    <t>Natural Gas_CH4_KWH</t>
  </si>
  <si>
    <t>Natural Gas_N2O_KWH</t>
  </si>
  <si>
    <t>Τιμή</t>
  </si>
  <si>
    <t>R-417Α_GWP</t>
  </si>
  <si>
    <t>tn</t>
  </si>
  <si>
    <t>Σ.Ε. N2O st.</t>
  </si>
  <si>
    <t>Σ.Ε. N2O m.</t>
  </si>
  <si>
    <t>Σ.Ε. CO₂ eq</t>
  </si>
  <si>
    <t>tn CO2 eq/ kg</t>
  </si>
  <si>
    <t xml:space="preserve">Compost Green Waste </t>
  </si>
  <si>
    <t>Wood pellets</t>
  </si>
  <si>
    <t>Wood Pellets_CO2</t>
  </si>
  <si>
    <t>Wood Pellets_CH4</t>
  </si>
  <si>
    <t>Wood Pellets_N2O</t>
  </si>
  <si>
    <t>Emissions from Wood Pellet Combustion</t>
  </si>
  <si>
    <t>KWh</t>
  </si>
  <si>
    <t>Combustion of Wood Pellets</t>
  </si>
  <si>
    <t>Biogas_CO2</t>
  </si>
  <si>
    <t>Biogas_CH4</t>
  </si>
  <si>
    <t>Biogas_CO2_MMBtu</t>
  </si>
  <si>
    <t>Biogas_CH4_MMBtu</t>
  </si>
  <si>
    <t>Biogas_N2O_MMBtu</t>
  </si>
  <si>
    <t>Biogas_N2O</t>
  </si>
  <si>
    <t>MMBtu</t>
  </si>
  <si>
    <t>Combustion of Biogas</t>
  </si>
  <si>
    <t>Combustion of Biogas Flared</t>
  </si>
  <si>
    <t>Electriity Gen</t>
  </si>
  <si>
    <t>Biogas_CO2_flared</t>
  </si>
  <si>
    <t>Biogas_CH4_flared</t>
  </si>
  <si>
    <t>Biogas_N2O_flared</t>
  </si>
  <si>
    <t>Biogas_CO2_MMBtu_flared</t>
  </si>
  <si>
    <t>Biogas_CH4_MMBtu_flared</t>
  </si>
  <si>
    <t>Biogas_N2O_MMBtu_flared</t>
  </si>
  <si>
    <t>Flared</t>
  </si>
  <si>
    <t>Employee commuting</t>
  </si>
  <si>
    <t>Electricity DE_CO2_market</t>
  </si>
  <si>
    <t>Electricity CY_CO2_market</t>
  </si>
  <si>
    <t>Grass/Composted</t>
  </si>
  <si>
    <t>Sum t eCO2</t>
  </si>
  <si>
    <t>NRG</t>
  </si>
  <si>
    <t>ΖΕΝΙΘ</t>
  </si>
  <si>
    <t>ΦΥΣΙΚΟ ΑΕΡΙΟ</t>
  </si>
  <si>
    <t>ΔΕΗ</t>
  </si>
  <si>
    <t>Κύπρος</t>
  </si>
  <si>
    <t>Γερμανία</t>
  </si>
  <si>
    <t>Heating Oil_CH4_lt</t>
  </si>
  <si>
    <t>Electricity consumed in office buildings and projects - market based</t>
  </si>
  <si>
    <t>Έργο</t>
  </si>
  <si>
    <t>Indirect emissions from fuel production and transportation</t>
  </si>
  <si>
    <t>Production of Petrol (including trasportation)</t>
  </si>
  <si>
    <t>Production of LPG (including trasportation)</t>
  </si>
  <si>
    <t>Network losses</t>
  </si>
  <si>
    <t>Production and transport of fuel consumed for the production of Electricity purchased and consumed by the group in Scope 2</t>
  </si>
  <si>
    <t>Production and transportation of fuel consumed for the production of Electricity purchased and consumed by the Group</t>
  </si>
  <si>
    <t>Combustion of diesel in subcontractor vehicles</t>
  </si>
  <si>
    <t>Combustion of Petrol in subcontractor vehicles</t>
  </si>
  <si>
    <t>Treatment of waste by Third-Party</t>
  </si>
  <si>
    <t>Air Travel</t>
  </si>
  <si>
    <t>Emissions from Downsream leased assets</t>
  </si>
  <si>
    <t>Production of purchased goods and services</t>
  </si>
  <si>
    <t>Production of capital goods</t>
  </si>
  <si>
    <t>GHG Category</t>
  </si>
  <si>
    <t>Scope 3</t>
  </si>
  <si>
    <t>Category 1</t>
  </si>
  <si>
    <t>highway/street and bridge construction.</t>
  </si>
  <si>
    <t>Legal services</t>
  </si>
  <si>
    <t>Security and investigation services</t>
  </si>
  <si>
    <t>Janitorial services</t>
  </si>
  <si>
    <t>Architectural and engineering services/technical testing and analysis services</t>
  </si>
  <si>
    <t>Post and telecommunication</t>
  </si>
  <si>
    <t>Direct property and casualty insurance carriers</t>
  </si>
  <si>
    <t>office supplies and stationery stores</t>
  </si>
  <si>
    <t>advertising agencies</t>
  </si>
  <si>
    <t>Other business services</t>
  </si>
  <si>
    <t>sign manufacturing</t>
  </si>
  <si>
    <t>Accounting/bookkeeping and auditing services/tax consulting services</t>
  </si>
  <si>
    <t>Other professional/scientific and technical services</t>
  </si>
  <si>
    <t>air-conditioning and warm air heating equipment and commercial and industrial refrigeration equipment manufacturing</t>
  </si>
  <si>
    <t>Vehicle rental and leasing</t>
  </si>
  <si>
    <t>ship building and repairing</t>
  </si>
  <si>
    <t>Water supply and irrigation systems</t>
  </si>
  <si>
    <t>brick/stone and related construction material merchant wholesalers</t>
  </si>
  <si>
    <t>construction work</t>
  </si>
  <si>
    <t>Wearing apparel</t>
  </si>
  <si>
    <t>electrical apparatus and equipment/wiring supplies and related equipment merchant wholesalers</t>
  </si>
  <si>
    <t>Commercial and industrial machinery and equipment (except automotive and electronic) repair and maintenance</t>
  </si>
  <si>
    <t>other land transportation services</t>
  </si>
  <si>
    <t>environmental consulting services</t>
  </si>
  <si>
    <t>other grantmaking and giving services</t>
  </si>
  <si>
    <t>Computer and related services</t>
  </si>
  <si>
    <t>computer/electronic and optical products</t>
  </si>
  <si>
    <t>chemicals</t>
  </si>
  <si>
    <t>gas/distribution of gaseous fuels through mains/steam and air conditioning supply</t>
  </si>
  <si>
    <t>software publishers</t>
  </si>
  <si>
    <t>rubber and plastic products</t>
  </si>
  <si>
    <t>electrical machinery and apparatus</t>
  </si>
  <si>
    <t>cement/lime/plaster and articles of concrete/cement and plaster</t>
  </si>
  <si>
    <t>soap and detergents/cleaning and polishing preparations/perfumes and toilet preparations</t>
  </si>
  <si>
    <t>Wholesale trade and commission trade services (except of motor vehicles and motorcycles)</t>
  </si>
  <si>
    <t>lubricants</t>
  </si>
  <si>
    <t>other crushed and broken stone mining and quarrying</t>
  </si>
  <si>
    <t>paper and paper products</t>
  </si>
  <si>
    <t>commercial/industrial and institutional electric lighting fixture manufacturing</t>
  </si>
  <si>
    <t>office machinery and computers</t>
  </si>
  <si>
    <t>electronic connector manufacturing</t>
  </si>
  <si>
    <t>glass and glass products</t>
  </si>
  <si>
    <t>machinery and equipment</t>
  </si>
  <si>
    <t>industrial valve manufacturing</t>
  </si>
  <si>
    <t>fabricated metal products</t>
  </si>
  <si>
    <t>other metal container manufacturing</t>
  </si>
  <si>
    <t>industrial gas manufacturing</t>
  </si>
  <si>
    <t>industrial and commercial fan and blower and air purification equipment manufacturing</t>
  </si>
  <si>
    <t>air and gas compressor manufacturing</t>
  </si>
  <si>
    <t>Sale/maintenance/repair/parts/accessories of motor vehicles/motorcycles</t>
  </si>
  <si>
    <t>aluminium and aluminium products</t>
  </si>
  <si>
    <t>copper products</t>
  </si>
  <si>
    <t>chemical and fertilizer minerals/salt and other mining and quarrying products</t>
  </si>
  <si>
    <t>tire dealers</t>
  </si>
  <si>
    <t>sand and clay</t>
  </si>
  <si>
    <t>testing laboratories</t>
  </si>
  <si>
    <t>hydraulic pumps/motors/cylinders and actuators</t>
  </si>
  <si>
    <t>rubber and plastics hoses and belting manufacturing</t>
  </si>
  <si>
    <t>metal window and door manufacturing</t>
  </si>
  <si>
    <t>power-driven handtool manufacturing</t>
  </si>
  <si>
    <t>pharmacies and drug stores</t>
  </si>
  <si>
    <t>capacitor/resistor/coil/transformer and other inductor manufacturing</t>
  </si>
  <si>
    <t>Rental of machinery and equipment (without operator) and of personal and household goods (services)</t>
  </si>
  <si>
    <t>storage battery manufacturing</t>
  </si>
  <si>
    <t>motor vehicles/trailers and semitrailers</t>
  </si>
  <si>
    <t>paint/varnish and supplies merchant wholesalers</t>
  </si>
  <si>
    <t>bitumen</t>
  </si>
  <si>
    <t>bolt/nut/screw/rivet and washer manufacturing</t>
  </si>
  <si>
    <t>polystyrene foam product manufacturing</t>
  </si>
  <si>
    <t>Waste collection/treatment and disposal services/materials recovery services</t>
  </si>
  <si>
    <t>overhead traveling crane/hoist and monorail system manufacturing</t>
  </si>
  <si>
    <t>artificial and synthetic fibers and filaments manufacturing</t>
  </si>
  <si>
    <t>furniture/other manufactured goods</t>
  </si>
  <si>
    <t>fabricated pipe and pipe fitting manufacturing</t>
  </si>
  <si>
    <t>flower/nursery stock and florists' supplies merchant wholesalers</t>
  </si>
  <si>
    <t>security systems services</t>
  </si>
  <si>
    <t>roofing/siding and insulation material merchant wholesalers</t>
  </si>
  <si>
    <t>totalizing fluid meter and counting device manufacturing</t>
  </si>
  <si>
    <t>Human health services</t>
  </si>
  <si>
    <t>power boiler and heat exchanger manufacturing</t>
  </si>
  <si>
    <t>Rental and leasing services</t>
  </si>
  <si>
    <t>General warehousing and storage</t>
  </si>
  <si>
    <t>major household appliance manufacturing</t>
  </si>
  <si>
    <t>plastics packaging film and sheet (including laminated) manufacturing</t>
  </si>
  <si>
    <t>optical instrument and lens manufacturing</t>
  </si>
  <si>
    <t>electrical contractors and other wiring installation contractors</t>
  </si>
  <si>
    <t>wood and products of wood/cork/straw/plaiting materials</t>
  </si>
  <si>
    <t>basic iron and steel and of ferroalloys and first products thereof</t>
  </si>
  <si>
    <t>coffee and tea manufacturing</t>
  </si>
  <si>
    <t>nonspecified petroleum products</t>
  </si>
  <si>
    <t>adhesives</t>
  </si>
  <si>
    <t>curtain and linen mills</t>
  </si>
  <si>
    <t>textiles</t>
  </si>
  <si>
    <t>radio/television and communication equipment and apparatus</t>
  </si>
  <si>
    <t>printing ink manufacturing</t>
  </si>
  <si>
    <t>Translation and interpretation services</t>
  </si>
  <si>
    <t>hotel and restaurant (services)</t>
  </si>
  <si>
    <t>floor covering stores</t>
  </si>
  <si>
    <t>Education</t>
  </si>
  <si>
    <t>lawn and garden tractor and home lawn and garden equipment manufacturing</t>
  </si>
  <si>
    <t>steel wire drawing</t>
  </si>
  <si>
    <t>resin manufacturing</t>
  </si>
  <si>
    <t>professional organizations</t>
  </si>
  <si>
    <t>rope/cordage/twine/tire cord and tire fabric mills</t>
  </si>
  <si>
    <t>supermarkets and other grocery</t>
  </si>
  <si>
    <t>printed matter and recorded media</t>
  </si>
  <si>
    <t>mining support services</t>
  </si>
  <si>
    <t>hobby/toy and game stores</t>
  </si>
  <si>
    <t>advertising and market research services</t>
  </si>
  <si>
    <t>commercial banking</t>
  </si>
  <si>
    <t>€</t>
  </si>
  <si>
    <t>Production_highway/street and bridge construction.</t>
  </si>
  <si>
    <t>Production_Legal services</t>
  </si>
  <si>
    <t>Production_Security and investigation services</t>
  </si>
  <si>
    <t>Production_Janitorial services</t>
  </si>
  <si>
    <t>Production_Architectural and engineering services/technical testing and analysis services</t>
  </si>
  <si>
    <t>Production_Post and telecommunication</t>
  </si>
  <si>
    <t>Production_Direct property and casualty insurance carriers</t>
  </si>
  <si>
    <t>Production_office supplies and stationery stores</t>
  </si>
  <si>
    <t>Production_advertising agencies</t>
  </si>
  <si>
    <t>Production_Other business services</t>
  </si>
  <si>
    <t>Production_sign manufacturing</t>
  </si>
  <si>
    <t>Production_Accounting/bookkeeping and auditing services/tax consulting services</t>
  </si>
  <si>
    <t>Production_Other professional/scientific and technical services</t>
  </si>
  <si>
    <t>Production_air-conditioning and warm air heating equipment and commercial and industrial refrigeration equipment manufacturing</t>
  </si>
  <si>
    <t>Production_Vehicle rental and leasing</t>
  </si>
  <si>
    <t>Production_ship building and repairing</t>
  </si>
  <si>
    <t>Production_Water supply and irrigation systems</t>
  </si>
  <si>
    <t>Production_brick/stone and related construction material merchant wholesalers</t>
  </si>
  <si>
    <t>Production_construction work</t>
  </si>
  <si>
    <t>Production_Wearing apparel</t>
  </si>
  <si>
    <t>Production_electrical apparatus and equipment/wiring supplies and related equipment merchant wholesalers</t>
  </si>
  <si>
    <t>Production_Commercial and industrial machinery and equipment (except automotive and electronic) repair and maintenance</t>
  </si>
  <si>
    <t>Production_other land transportation services</t>
  </si>
  <si>
    <t>Production_environmental consulting services</t>
  </si>
  <si>
    <t>Production_other grantmaking and giving services</t>
  </si>
  <si>
    <t>Production_Computer and related services</t>
  </si>
  <si>
    <t>Production_computer/electronic and optical products</t>
  </si>
  <si>
    <t>Production_chemicals</t>
  </si>
  <si>
    <t>Production_gas/distribution of gaseous fuels through mains/steam and air conditioning supply</t>
  </si>
  <si>
    <t>Production_software publishers</t>
  </si>
  <si>
    <t>Production_rubber and plastic products</t>
  </si>
  <si>
    <t>Production_electrical machinery and apparatus</t>
  </si>
  <si>
    <t>Production_cement/lime/plaster and articles of concrete/cement and plaster</t>
  </si>
  <si>
    <t>Production_soap and detergents/cleaning and polishing preparations/perfumes and toilet preparations</t>
  </si>
  <si>
    <t>Production_Wholesale trade and commission trade services (except of motor vehicles and motorcycles)</t>
  </si>
  <si>
    <t>Production_lubricants</t>
  </si>
  <si>
    <t>Production_other crushed and broken stone mining and quarrying</t>
  </si>
  <si>
    <t>Production_paper and paper products</t>
  </si>
  <si>
    <t>Production_commercial/industrial and institutional electric lighting fixture manufacturing</t>
  </si>
  <si>
    <t>Production_office machinery and computers</t>
  </si>
  <si>
    <t>Production_electronic connector manufacturing</t>
  </si>
  <si>
    <t>Production_glass and glass products</t>
  </si>
  <si>
    <t>Production_machinery and equipment</t>
  </si>
  <si>
    <t>Production_industrial valve manufacturing</t>
  </si>
  <si>
    <t>Production_fabricated metal products</t>
  </si>
  <si>
    <t>Production_other metal container manufacturing</t>
  </si>
  <si>
    <t>Production_industrial gas manufacturing</t>
  </si>
  <si>
    <t>Production_industrial and commercial fan and blower and air purification equipment manufacturing</t>
  </si>
  <si>
    <t>Production_air and gas compressor manufacturing</t>
  </si>
  <si>
    <t>Production_Sale/maintenance/repair/parts/accessories of motor vehicles/motorcycles</t>
  </si>
  <si>
    <t>Production_aluminium and aluminium products</t>
  </si>
  <si>
    <t>Production_copper products</t>
  </si>
  <si>
    <t>Production_chemical and fertilizer minerals/salt and other mining and quarrying products</t>
  </si>
  <si>
    <t>Production_tire dealers</t>
  </si>
  <si>
    <t>Production_sand and clay</t>
  </si>
  <si>
    <t>Production_testing laboratories</t>
  </si>
  <si>
    <t>Production_hydraulic pumps/motors/cylinders and actuators</t>
  </si>
  <si>
    <t>Production_rubber and plastics hoses and belting manufacturing</t>
  </si>
  <si>
    <t>Production_metal window and door manufacturing</t>
  </si>
  <si>
    <t>Production_power-driven handtool manufacturing</t>
  </si>
  <si>
    <t>Production_pharmacies and drug stores</t>
  </si>
  <si>
    <t>Production_capacitor/resistor/coil/transformer and other inductor manufacturing</t>
  </si>
  <si>
    <t>Production_Rental of machinery and equipment (without operator) and of personal and household goods (services)</t>
  </si>
  <si>
    <t>Production_storage battery manufacturing</t>
  </si>
  <si>
    <t>Production_motor vehicles/trailers and semitrailers</t>
  </si>
  <si>
    <t>Production_paint/varnish and supplies merchant wholesalers</t>
  </si>
  <si>
    <t>Production_bitumen</t>
  </si>
  <si>
    <t>Production_bolt/nut/screw/rivet and washer manufacturing</t>
  </si>
  <si>
    <t>Production_polystyrene foam product manufacturing</t>
  </si>
  <si>
    <t>Production_Waste collection/treatment and disposal services/materials recovery services</t>
  </si>
  <si>
    <t>Production_overhead traveling crane/hoist and monorail system manufacturing</t>
  </si>
  <si>
    <t>Production_artificial and synthetic fibers and filaments manufacturing</t>
  </si>
  <si>
    <t>Production_furniture/other manufactured goods</t>
  </si>
  <si>
    <t>Production_fabricated pipe and pipe fitting manufacturing</t>
  </si>
  <si>
    <t>Production_flower/nursery stock and florists' supplies merchant wholesalers</t>
  </si>
  <si>
    <t>Production_security systems services</t>
  </si>
  <si>
    <t>Production_roofing/siding and insulation material merchant wholesalers</t>
  </si>
  <si>
    <t>Production_totalizing fluid meter and counting device manufacturing</t>
  </si>
  <si>
    <t>Production_Human health services</t>
  </si>
  <si>
    <t>Production_power boiler and heat exchanger manufacturing</t>
  </si>
  <si>
    <t>Production_Rental and leasing services</t>
  </si>
  <si>
    <t>Production_General warehousing and storage</t>
  </si>
  <si>
    <t>Production_major household appliance manufacturing</t>
  </si>
  <si>
    <t>Production_plastics packaging film and sheet (including laminated) manufacturing</t>
  </si>
  <si>
    <t>Production_optical instrument and lens manufacturing</t>
  </si>
  <si>
    <t>Production_electrical contractors and other wiring installation contractors</t>
  </si>
  <si>
    <t>Production_wood and products of wood/cork/straw/plaiting materials</t>
  </si>
  <si>
    <t>Production_basic iron and steel and of ferroalloys and first products thereof</t>
  </si>
  <si>
    <t>Production_coffee and tea manufacturing</t>
  </si>
  <si>
    <t>Production_nonspecified petroleum products</t>
  </si>
  <si>
    <t>Production_adhesives</t>
  </si>
  <si>
    <t>Production_curtain and linen mills</t>
  </si>
  <si>
    <t>Production_textiles</t>
  </si>
  <si>
    <t>Production_radio/television and communication equipment and apparatus</t>
  </si>
  <si>
    <t>Production_printing ink manufacturing</t>
  </si>
  <si>
    <t>Production_Translation and interpretation services</t>
  </si>
  <si>
    <t>Production_hotel and restaurant (services)</t>
  </si>
  <si>
    <t>Production_floor covering stores</t>
  </si>
  <si>
    <t>Production_Education</t>
  </si>
  <si>
    <t>Production_lawn and garden tractor and home lawn and garden equipment manufacturing</t>
  </si>
  <si>
    <t>Production_steel wire drawing</t>
  </si>
  <si>
    <t>Production_resin manufacturing</t>
  </si>
  <si>
    <t>Production_professional organizations</t>
  </si>
  <si>
    <t>Production_rope/cordage/twine/tire cord and tire fabric mills</t>
  </si>
  <si>
    <t>Production_supermarkets and other grocery</t>
  </si>
  <si>
    <t>Production_printed matter and recorded media</t>
  </si>
  <si>
    <t>Production_mining support services</t>
  </si>
  <si>
    <t>Production_hobby/toy and game stores</t>
  </si>
  <si>
    <t>Production_advertising and market research services</t>
  </si>
  <si>
    <t>Production_commercial banking</t>
  </si>
  <si>
    <t>Goods &amp; Services</t>
  </si>
  <si>
    <t>BEIS 2020</t>
  </si>
  <si>
    <t>EXIOBASE 2019 - GR</t>
  </si>
  <si>
    <t>EXIOBASE 2019 - CY</t>
  </si>
  <si>
    <t>EPA 2018</t>
  </si>
  <si>
    <r>
      <t xml:space="preserve">tn CO2 eq/ </t>
    </r>
    <r>
      <rPr>
        <sz val="11"/>
        <rFont val="Aptos Narrow"/>
        <family val="2"/>
      </rPr>
      <t>€</t>
    </r>
  </si>
  <si>
    <t>Category 2</t>
  </si>
  <si>
    <t>Production_services to buildings and landscape</t>
  </si>
  <si>
    <t>services to buildings and landscape</t>
  </si>
  <si>
    <t>Category 3</t>
  </si>
  <si>
    <t>Indirect GHG emissions from purchased electricity</t>
  </si>
  <si>
    <t>Indirect GHG emissions from Purchased Goods and Services</t>
  </si>
  <si>
    <t>Indirect GHG emissions from Capital goods</t>
  </si>
  <si>
    <t>Production of Diesel (including trasportation)</t>
  </si>
  <si>
    <t>Fuel &amp; Energy</t>
  </si>
  <si>
    <t>Natural gas</t>
  </si>
  <si>
    <t>CNG</t>
  </si>
  <si>
    <t>tn CO2 eq/ lt</t>
  </si>
  <si>
    <t>Liquid fuels / Petrol (100% mineral petrol)</t>
  </si>
  <si>
    <t>Liquid fuels / Gas oil: Medium oil used in diesel engines and heating systems (also known as red diesel)</t>
  </si>
  <si>
    <t>Gaseous fuels / Natural gas (Gross CV)</t>
  </si>
  <si>
    <t>Production_Petrol</t>
  </si>
  <si>
    <t>Production_Diesel</t>
  </si>
  <si>
    <t>Production_Natural gas</t>
  </si>
  <si>
    <t>Production_LPG</t>
  </si>
  <si>
    <t>Production_CNG</t>
  </si>
  <si>
    <t>Production of Natural gas (including trasportation)</t>
  </si>
  <si>
    <t>Gaseous fuels / LPG</t>
  </si>
  <si>
    <t>Gaseous fuels / CNG</t>
  </si>
  <si>
    <t>Production of Wood Pellets (including trasportation)</t>
  </si>
  <si>
    <t>Production of Biogas (including trasportation)</t>
  </si>
  <si>
    <t>Wood Pellets</t>
  </si>
  <si>
    <t>Production_Wood Pellets</t>
  </si>
  <si>
    <t>Production_Biogas</t>
  </si>
  <si>
    <t>Production_Wood pellets</t>
  </si>
  <si>
    <t>tn CO2 eq/ kWh</t>
  </si>
  <si>
    <t>WTT-biomass / Wood pellets</t>
  </si>
  <si>
    <t>WTT-Biogas / Landfill gas</t>
  </si>
  <si>
    <t>Indirect emissions from Purchased Electricity Losses from T&amp;D network</t>
  </si>
  <si>
    <t>Ελλάδα</t>
  </si>
  <si>
    <t>Category 4</t>
  </si>
  <si>
    <t>km</t>
  </si>
  <si>
    <t>Low voltage</t>
  </si>
  <si>
    <t>Medium voltage</t>
  </si>
  <si>
    <t>Indirect emissions from transportation of goods</t>
  </si>
  <si>
    <t>Indirect emissions from subcontractors</t>
  </si>
  <si>
    <t>Transportation of goods</t>
  </si>
  <si>
    <t xml:space="preserve">Indirect GHG emissions from upstream transportation &amp; distribution </t>
  </si>
  <si>
    <t>Truck</t>
  </si>
  <si>
    <t>Airplane</t>
  </si>
  <si>
    <t>Diesel-Company vehicles</t>
  </si>
  <si>
    <t>Petrol-Company vehicles</t>
  </si>
  <si>
    <t>Diesel-Generators</t>
  </si>
  <si>
    <t>Diesel-Heavy duty</t>
  </si>
  <si>
    <t>Diesel-Light duty</t>
  </si>
  <si>
    <t>Petrol-Light duty</t>
  </si>
  <si>
    <t>Diesel-Machinery</t>
  </si>
  <si>
    <t>Petrol-Machinery</t>
  </si>
  <si>
    <t>Production of diesel in subcontractor vehicles</t>
  </si>
  <si>
    <t>Production of Petrol in subcontractor vehicles</t>
  </si>
  <si>
    <t>Category 5</t>
  </si>
  <si>
    <t>Indirect GHG emissions from third-party disposal and treatment of Waste Generated in Operations</t>
  </si>
  <si>
    <t>Aδρανή / Inert</t>
  </si>
  <si>
    <t>Compost από βιοαπόβλητα / Compost from bio-organic waste</t>
  </si>
  <si>
    <t>Compost τύπου Α / Compost CLO (Compost like Output)</t>
  </si>
  <si>
    <t>Oργανικά απόβλητα / Οrganic waste</t>
  </si>
  <si>
    <t>Scrap Mετάλλων (mix)  / Scrap metal (mix)</t>
  </si>
  <si>
    <t>Scrap Mετάλλων (ανάμεικτο)  / Scrap metal (mix)</t>
  </si>
  <si>
    <t>Scrap αλουμινίου / Scrap Aluminium</t>
  </si>
  <si>
    <t>Scrap αλουμινίου/aluminium scrap</t>
  </si>
  <si>
    <t>Scrap σιδήρου / Scrap Metal</t>
  </si>
  <si>
    <t>Scrap σιδήρου/metal scrap</t>
  </si>
  <si>
    <t>Tetrapack</t>
  </si>
  <si>
    <t>Toner</t>
  </si>
  <si>
    <t>Yπολλείματα (για ΧΥΤΑ) /  Residues (for landfil)</t>
  </si>
  <si>
    <t>ΑΗΗΕ (απόβλητα ηλεκτρικού και ηλεκτρονικού εξοπλισμού) / Waste from electrical and
electronic equipment</t>
  </si>
  <si>
    <t>ΑΗΗΕ * (απόβλητα ηλεκτρικού και ηλεκτρονικού εξοπλισμού) / Waste from electrical and
electronic equipment*</t>
  </si>
  <si>
    <t>Άλλα επικίνδυνα απόβλητα/Other hazardous waste</t>
  </si>
  <si>
    <t>Άλλα μη επικίνδυνα (προσδιορίστε) / Other non hazardous waste (please specify)</t>
  </si>
  <si>
    <t>Ανάμεικτο Χαρτί (Mixed Paper)</t>
  </si>
  <si>
    <t>Απόβλητα Λιπαντικά Έλαια /  Used mineral oils</t>
  </si>
  <si>
    <t>Γυαλί</t>
  </si>
  <si>
    <t>Γυαλί / Glass</t>
  </si>
  <si>
    <t>Εκσκαφές / Excavations</t>
  </si>
  <si>
    <t>Ελαστικά / Tyres</t>
  </si>
  <si>
    <t>Εναλλακτικό Καύσιμο RDF/ RDF Waste</t>
  </si>
  <si>
    <t>Εναλλακτικό Καύσιμο SRF/ SRF Waste</t>
  </si>
  <si>
    <t>Εργαστηριακά χημικά / Laboratory waste</t>
  </si>
  <si>
    <t>Ιπτάμενη τέφρα / Fly ash</t>
  </si>
  <si>
    <t>Καλώδια/ Cables</t>
  </si>
  <si>
    <t>Κατεδαφίσεις / Demolitions</t>
  </si>
  <si>
    <t>Λάσπες / Sludges</t>
  </si>
  <si>
    <t>Μπαταρίες (ΑΦΗΣ) / Small Batteries</t>
  </si>
  <si>
    <t>Ξύλινη συσκευασία /  Wood packaging</t>
  </si>
  <si>
    <t>Οικιακά απορρίμματα/Municipal waste</t>
  </si>
  <si>
    <t>Πλαστικά και Πλαστικές συσκευασίες (mix) / Plastics and Plastic Packaging (mix)</t>
  </si>
  <si>
    <t>Πλαστικό film / Plastic Film</t>
  </si>
  <si>
    <t>Πλαστικό PE / Plastics PE</t>
  </si>
  <si>
    <t>Πλαστικό PET / Plastics PET</t>
  </si>
  <si>
    <t>Πλαστικό PP / Plastics PP</t>
  </si>
  <si>
    <t>Ρυπασμένες συσκευασίες (π.χ λιπαντικών, χημικών) / Contaminated packaging (from lubricants, chemicals, etc.)</t>
  </si>
  <si>
    <t>Σύμμεικτα μη επικ. Απόβλητα / Mixed non hazardous waste</t>
  </si>
  <si>
    <t>Σύμμεικτες συσκευασίες / Mixed Packaging</t>
  </si>
  <si>
    <t>Συσσωρευτές μολύβδου   (Pb-οξέος) / Lead-acid accumulators</t>
  </si>
  <si>
    <t>Σωλήνες φθορισμού / Lighting bulbs</t>
  </si>
  <si>
    <t>Τέφρα Πυθμένα / Bottom Ash</t>
  </si>
  <si>
    <t>Χαρτί (Paper)</t>
  </si>
  <si>
    <t>Χαρτόνι (Cardboard)</t>
  </si>
  <si>
    <t>Recycling</t>
  </si>
  <si>
    <t>Composting</t>
  </si>
  <si>
    <t>Landfill</t>
  </si>
  <si>
    <t>Other disposal operations</t>
  </si>
  <si>
    <t>Incineration</t>
  </si>
  <si>
    <t>Incineration with energy recovery</t>
  </si>
  <si>
    <t>Other recovery operations</t>
  </si>
  <si>
    <t>Waste_Aggregates</t>
  </si>
  <si>
    <t>Waste_Mixed Organics_Composted</t>
  </si>
  <si>
    <t>Waste_Mixed Organics_Landfilled</t>
  </si>
  <si>
    <t>Waste_Metal: mixed cans</t>
  </si>
  <si>
    <t>Waste_Metal: aluminium cans and foil (excl. forming)</t>
  </si>
  <si>
    <t>Waste_Metal: scrap metal</t>
  </si>
  <si>
    <t>Waste_Mixed Paper (general)_Recycling</t>
  </si>
  <si>
    <t>Waste_Mixed Recycables_Recycling</t>
  </si>
  <si>
    <t>Waste_Residues_landfill</t>
  </si>
  <si>
    <t>Waste_WEEE-mixed</t>
  </si>
  <si>
    <t>Waste_Mixed Recycables_Landfilled</t>
  </si>
  <si>
    <t>Waste_Mineral Oil</t>
  </si>
  <si>
    <t>Waste_Grass_Composted</t>
  </si>
  <si>
    <t>Waste_Commercial and Industrial Waste_Landfill</t>
  </si>
  <si>
    <t>Waste_Glass_Recycling</t>
  </si>
  <si>
    <t>Waste_Glass_Combusted</t>
  </si>
  <si>
    <t>Waste_Glass_Lanfilled</t>
  </si>
  <si>
    <t>Waste_Tires_Recycling</t>
  </si>
  <si>
    <t>Waste_Mixed Organics_Combusted</t>
  </si>
  <si>
    <t>Waste_Fly Ash_Recycled</t>
  </si>
  <si>
    <t>Waste_Copper Wire_Recycling</t>
  </si>
  <si>
    <t>Waste_Batteries</t>
  </si>
  <si>
    <t>Waste_Wood_Recycling</t>
  </si>
  <si>
    <t>Waste_Mixed MSW_Landfilled</t>
  </si>
  <si>
    <t>Waste_Mixed Plastics_Recycling</t>
  </si>
  <si>
    <t>Waste_Mixed Plastics_Landfilled</t>
  </si>
  <si>
    <t>Waste_HDPE_Recycling</t>
  </si>
  <si>
    <t>Waste_Yarn and textile_Recycling</t>
  </si>
  <si>
    <t>Mixed Organics/Composted</t>
  </si>
  <si>
    <t>Mixed Paper (general)/Recycling</t>
  </si>
  <si>
    <t>Mixed Recycables/Recycling</t>
  </si>
  <si>
    <t>market for waste mineral oil | waste mineral oil | Europe without Switzerland</t>
  </si>
  <si>
    <t>Waste Disposal/Commercial and industrial waste</t>
  </si>
  <si>
    <t>Glass/Recycling</t>
  </si>
  <si>
    <t>Glass/Combusted</t>
  </si>
  <si>
    <t>Glass/Lanfilled</t>
  </si>
  <si>
    <t>Tires/Recycling</t>
  </si>
  <si>
    <t>Mixed Organics/Combusted</t>
  </si>
  <si>
    <t>Fly Ash/Recycled</t>
  </si>
  <si>
    <t>Copper Wire/Recycling</t>
  </si>
  <si>
    <t>market for sewage sludge, 97% water, WWT, condensate from light oil boiler | sewage sludge, 97% water, WWT, condensate from light oil boiler | Row</t>
  </si>
  <si>
    <t>Mixed MSW/Landfilled</t>
  </si>
  <si>
    <t>Mixed Plastics/Recycling</t>
  </si>
  <si>
    <t>Mixed Plastics/Landfilled</t>
  </si>
  <si>
    <t>HDPE/Recycling</t>
  </si>
  <si>
    <t>market for waste yarn and waste textile | waste yarn and waste textile | Global</t>
  </si>
  <si>
    <t>tn CO2 eq/ tn</t>
  </si>
  <si>
    <t>Category 6</t>
  </si>
  <si>
    <t>Overnights</t>
  </si>
  <si>
    <t>Indirect GHG emissions from Business Travel</t>
  </si>
  <si>
    <t>Ship Travel</t>
  </si>
  <si>
    <t>Car Travel</t>
  </si>
  <si>
    <t>tn eCO2</t>
  </si>
  <si>
    <t>passenger.km</t>
  </si>
  <si>
    <t>Euro</t>
  </si>
  <si>
    <t>Icao carbon calculator</t>
  </si>
  <si>
    <t>HotelFootprint</t>
  </si>
  <si>
    <t>Travel</t>
  </si>
  <si>
    <t>CO₂ eq</t>
  </si>
  <si>
    <t xml:space="preserve">CO₂ </t>
  </si>
  <si>
    <t>Car_Travel</t>
  </si>
  <si>
    <t>Ship_Travel</t>
  </si>
  <si>
    <t>Car_Travel_Euro</t>
  </si>
  <si>
    <t>t CO2 eq/km</t>
  </si>
  <si>
    <t>full set / Scope 3 / Business travel - land / Cars / Average Car / Petrol + WTT - pass vehs &amp; travel - land / Cars / Average Car / Petrol</t>
  </si>
  <si>
    <t>Average-Petrol</t>
  </si>
  <si>
    <t>t CO2 eq/passenger.km</t>
  </si>
  <si>
    <t>Business travel - sea / Ferry / Average (all passenger) + WTT - business travel - sea / Ferry / Average (all passenger)</t>
  </si>
  <si>
    <t>Average-Ship</t>
  </si>
  <si>
    <t>Passenger car rental</t>
  </si>
  <si>
    <t>Category 7</t>
  </si>
  <si>
    <t>Survey</t>
  </si>
  <si>
    <t>Indirect GHG emissions from Employee Commuting</t>
  </si>
  <si>
    <t>Employee Commuting-Survey</t>
  </si>
  <si>
    <t>Petrol-WTT</t>
  </si>
  <si>
    <t>Diesel-WTT</t>
  </si>
  <si>
    <t>Category 13</t>
  </si>
  <si>
    <t>Indirect GHG emissions from Downsream leased assets</t>
  </si>
  <si>
    <t>Σ.Ε. CO₂</t>
  </si>
  <si>
    <t>location based method</t>
  </si>
  <si>
    <t>t CO2 eq/kWh</t>
  </si>
  <si>
    <t>Απόφαση ΡΑΕ 163/2022</t>
  </si>
  <si>
    <t>Συντελεστής προσαύξησης καταναλώσεων υπό ΜΤ λόγω απωλειών Δικτύου Διανομής</t>
  </si>
  <si>
    <t>Συντελεστής προσαύξησης καταναλώσεων υπό YΤ λόγω απωλειών Δικτύου Μεταφοράς</t>
  </si>
  <si>
    <t>Losses Electricity Combustion (L.V.)</t>
  </si>
  <si>
    <t>t CO2/kWh</t>
  </si>
  <si>
    <t>Losses_combustion L.V.</t>
  </si>
  <si>
    <t>Losses_upstream emissions L.V.</t>
  </si>
  <si>
    <t>Losses_combustion M.V.</t>
  </si>
  <si>
    <t>Losses_upstream emissions M.V.</t>
  </si>
  <si>
    <t>Factor L.V.</t>
  </si>
  <si>
    <t>Factor M.V.</t>
  </si>
  <si>
    <t>Losses Electricity  Combustion (M.V.)</t>
  </si>
  <si>
    <t>Losses Electricity  Upstream (M.V.)</t>
  </si>
  <si>
    <t>Factor H.V.</t>
  </si>
  <si>
    <t>Losses</t>
  </si>
  <si>
    <t>Electricity consumption_losses_upstream_source allocation_CO2</t>
  </si>
  <si>
    <t>Sheet "Scope 3_Scope 2 Upstream CO2eq"</t>
  </si>
  <si>
    <t>Transportation</t>
  </si>
  <si>
    <t>Van</t>
  </si>
  <si>
    <t>Freighting goods / Vans / Average / Diesel + WTT- delivery vehs &amp; freight / WTT - Vans/ Average / Diesel</t>
  </si>
  <si>
    <t>Freighting goods / HGV / All HGVs / Average load + WTT- delivery vehs &amp; freight / WTT - HGV/ All HGVs / Average load</t>
  </si>
  <si>
    <t>Transportation_Van</t>
  </si>
  <si>
    <t>Transportation_Truck</t>
  </si>
  <si>
    <t>Sum t eCO2-market</t>
  </si>
  <si>
    <t>Upstream emissions from purchased electricity consumed ενεργειακό μείγμα Χώρας</t>
  </si>
  <si>
    <t>Greece</t>
  </si>
  <si>
    <t>Germany</t>
  </si>
  <si>
    <t>Cyprus</t>
  </si>
  <si>
    <t>Losses_combustion M.V._CH4</t>
  </si>
  <si>
    <t>Losses Electricity  Combustion (M.V.) CH4</t>
  </si>
  <si>
    <t>t CH4/kWh</t>
  </si>
  <si>
    <t>Losses Electricity  Combustion (M.V.) N2O</t>
  </si>
  <si>
    <t>t N2O/kWh</t>
  </si>
  <si>
    <t>Losses_combustion M.V._N2O</t>
  </si>
  <si>
    <t>Losses Electricity Combustion (L.V.) CH4</t>
  </si>
  <si>
    <t>Σ.Ε. CH₄</t>
  </si>
  <si>
    <t>Σ.Ε. N2O</t>
  </si>
  <si>
    <t>Losses Electricity Combustion (L.V.) N2O</t>
  </si>
  <si>
    <t>Losses_combustion L.V._CH4</t>
  </si>
  <si>
    <t>Losses_combustion L.V._N2O</t>
  </si>
  <si>
    <t>ΡΑΕ Κύπρου</t>
  </si>
  <si>
    <t>Συντελεστής απωλειών για Μ.Τ. (2022)</t>
  </si>
  <si>
    <t>Συντελεστής απωλειών για Χ.Τ. (2022)</t>
  </si>
  <si>
    <t>ΔΣΜΚ</t>
  </si>
  <si>
    <t>Συντελεστής απωλειών για Υ.Τ. (2018)</t>
  </si>
  <si>
    <t>Factor L.V._CY</t>
  </si>
  <si>
    <t>Factor M.V._CY</t>
  </si>
  <si>
    <t>Factor H.V._CY</t>
  </si>
  <si>
    <t>Losses Electricity Combustion (L.V.) - Cyprus</t>
  </si>
  <si>
    <t>Losses Electricity Upstream (L.V.)</t>
  </si>
  <si>
    <t>Losses Electricity Upstream (L.V.) - Cyprus</t>
  </si>
  <si>
    <t>Losses_combustion L.V._CY</t>
  </si>
  <si>
    <t>Losses_upstream emissions L.V._CY</t>
  </si>
  <si>
    <t>Losses Electricity Combustion (L.V.) - Germany</t>
  </si>
  <si>
    <t>Losses Electricity Upstream (L.V.) - Germany</t>
  </si>
  <si>
    <t>Losses_combustion L.V._DE</t>
  </si>
  <si>
    <t>Losses_upstream emissions L.V._DE</t>
  </si>
  <si>
    <t>Factor L.V._DE</t>
  </si>
  <si>
    <t>Electricity consumption_losses_upstream_source allocation_CO2_DE</t>
  </si>
  <si>
    <t>Electricity consumption_losses_upstream_source allocation_CO2_CY</t>
  </si>
  <si>
    <t>Factor for losses in final (L.V.)</t>
  </si>
  <si>
    <t>direct life insurance carriers</t>
  </si>
  <si>
    <t>Advertising and public relations</t>
  </si>
  <si>
    <t>publishing services</t>
  </si>
  <si>
    <t>convention and trade show organizers</t>
  </si>
  <si>
    <t>all other business support services</t>
  </si>
  <si>
    <t>Production_direct life insurance carriers</t>
  </si>
  <si>
    <t>Production_Advertising and public relations</t>
  </si>
  <si>
    <t>Production_publishing services</t>
  </si>
  <si>
    <t>Production_convention and trade show organizers</t>
  </si>
  <si>
    <t>Production_all other business support services</t>
  </si>
  <si>
    <t>tn CO2 eq/ €</t>
  </si>
  <si>
    <t>scheduled passenger air transportation</t>
  </si>
  <si>
    <t>Air_Travel_Euro</t>
  </si>
  <si>
    <t>Air transportation</t>
  </si>
  <si>
    <t>Production_supporting and auxiliary transport services/travel agency services</t>
  </si>
  <si>
    <t>supporting and auxiliary transport services/travel agency services</t>
  </si>
  <si>
    <t>Editorial deadline: 29 November 2023</t>
  </si>
  <si>
    <t>Monitoring report 2023 in accordance with section 63(3) in conjunction with section 35 EnWG and section 48(3) in conjunction with section 53(3) GWB</t>
  </si>
  <si>
    <t>tn*km</t>
  </si>
  <si>
    <t>Transportation_Airplane</t>
  </si>
  <si>
    <t>Freighting goods / Freight flights / International, to/from non-UK / With RF + WTT- delivery vehs &amp; freight / WTT - Freight flights/ All HGVs / International, to/from non-UK / With RF</t>
  </si>
  <si>
    <t>Airplane-Assumption 500 kg</t>
  </si>
  <si>
    <t xml:space="preserve">ENVIRONMENT </t>
  </si>
  <si>
    <t>CONCESSIONS</t>
  </si>
  <si>
    <t>Sector</t>
  </si>
  <si>
    <t>REAL ESTATE DEVELOPMENT</t>
  </si>
  <si>
    <t>real estate services</t>
  </si>
  <si>
    <t>Production_real estate services</t>
  </si>
  <si>
    <t>Transportation_Truck_tn*km</t>
  </si>
  <si>
    <t>t CO2 eq/tonne.km</t>
  </si>
  <si>
    <t>Freighting goods / HGV (all diesel) / Average laden + WTT - delivery vehs &amp; freight / WTT - HGV (all diesel) / Average laden</t>
  </si>
  <si>
    <t>tn CO2/MMBtu</t>
  </si>
  <si>
    <t>tn CH4/MMBtu</t>
  </si>
  <si>
    <t>tn N2O/MMBtu</t>
  </si>
  <si>
    <t>Mixed Recycables/Landfilled</t>
  </si>
  <si>
    <t>AIB 2023</t>
  </si>
  <si>
    <t>Έκθεση ΔΑΠΕΕΠ 2022 και NIR 2022</t>
  </si>
  <si>
    <t>Waste_Mixed Plastics_Combusted</t>
  </si>
  <si>
    <t>Waste_Waste Food_Landfilled</t>
  </si>
  <si>
    <t>Waste_sludge</t>
  </si>
  <si>
    <t>Waste_Plastic Film_Landfilled</t>
  </si>
  <si>
    <t>Waste_PET_Recycling</t>
  </si>
  <si>
    <t>Mixed Organics/Landfilled</t>
  </si>
  <si>
    <t>treatment of residues, MSWI-WWT, WW, average, residual material landfill | residues, MSWI-WWT, WW, average | Cutoff, S</t>
  </si>
  <si>
    <t>Mixed Plastics/Combusted</t>
  </si>
  <si>
    <t>Food Waste/Landfilled</t>
  </si>
  <si>
    <t>Plastic Film/Landfilled</t>
  </si>
  <si>
    <t>PET/Recycling</t>
  </si>
  <si>
    <t>Waste Disposal/Paper Board</t>
  </si>
  <si>
    <t>Waste_Paper Board_Recycling</t>
  </si>
  <si>
    <t>Waste_Commercial and Industrial Waste_Recycling</t>
  </si>
  <si>
    <t>Investments</t>
  </si>
  <si>
    <t>highway/street and bridge construction</t>
  </si>
  <si>
    <t>Investments_bridge</t>
  </si>
  <si>
    <t>parking lots and garages</t>
  </si>
  <si>
    <t>Investments_parking lots</t>
  </si>
  <si>
    <t>waste collection/treatment and disposal services/materials recovery services</t>
  </si>
  <si>
    <t>Investments_waste collection</t>
  </si>
  <si>
    <t>electricity generated from biomass and waste</t>
  </si>
  <si>
    <t>Investments_biogas</t>
  </si>
  <si>
    <t>collected and purified water/distribution of water (services)</t>
  </si>
  <si>
    <t>Investments_water supply</t>
  </si>
  <si>
    <t xml:space="preserve">ΓΕΦΥΡΑ ΑΕ </t>
  </si>
  <si>
    <t>ΑΘΗΝΑΪΚΟΙ ΣΤΑΘΜΟΙ ΑΥΤΟΚΙΝΗΤΩΝ ΑΕ</t>
  </si>
  <si>
    <t>ΓΕΦΥΡΑ ΛΕΙΤΟΥΡΓΙΑ ΑΕ</t>
  </si>
  <si>
    <t>POLISPARK AE</t>
  </si>
  <si>
    <t>SALONICA PARK ΑΕ</t>
  </si>
  <si>
    <t>ΠΑΣΙΦΑΗ ΟΔΟΣ ΑΕ</t>
  </si>
  <si>
    <t>ΑΥΤΟΚΙΝΗΤΟΔΡΟΜΟΣ ΑΙΓΑΙΟΥ ΑΕ</t>
  </si>
  <si>
    <t>Category 15</t>
  </si>
  <si>
    <t>Emissions from Investments</t>
  </si>
  <si>
    <t>Indirect GHG emissions from Investments</t>
  </si>
  <si>
    <t>DEFRA 2024/ Fuel Properties/ Other Fuels/ CNG/ NCV</t>
  </si>
  <si>
    <t>DEFRA 2024</t>
  </si>
  <si>
    <t>Greece 2024 Common Reporting Format (CRF) Table / Table1.A(a)s3 / 1.A.3 Transport / b.Road transportation/Gaseous Fuels</t>
  </si>
  <si>
    <t>ΔΑΠΕΕΠ 2024</t>
  </si>
  <si>
    <t xml:space="preserve"> Ενεργειακό Μείγμα 2023</t>
  </si>
  <si>
    <t>Emission Factors Proposed by National Climate Law 2024</t>
  </si>
  <si>
    <t>ΙΕΑ 2022</t>
  </si>
  <si>
    <t>ΙΕΑ 2022/"Scope 2 Calculations"</t>
  </si>
  <si>
    <t>Electricity RO_CO2</t>
  </si>
  <si>
    <t>European Residual Mixes 2023/TABLE 2.Residual Mixes 2023 /DE</t>
  </si>
  <si>
    <t>European Residual Mixes 2023/TABLE 2.Residual Mixes 2023/CY</t>
  </si>
  <si>
    <t>European Residual Mixes 2023/TABLE 2.Residual Mixes 2023/RO</t>
  </si>
  <si>
    <t>Electricity RO_CO2_market</t>
  </si>
  <si>
    <t>Greece 2024 Common Reporting Format (CRF) Table / Table1.A(a)s3 / 1.A.3 Transport / b.Road transportation / i.Cars / LPG</t>
  </si>
  <si>
    <t>Greece. 2024 National Inventory Report / Table 3.13 / LPG</t>
  </si>
  <si>
    <t>Greece. 2024 Common Reporting Format (CRF) Table / Table1.A(a)s4 / 1.A.4 Other sectors / b. Residential / 1.A.4.b.i Stationary combustion / Gaseous Fuels</t>
  </si>
  <si>
    <t>National Inventory Report Greece 2024 Submission p. 114</t>
  </si>
  <si>
    <t>Greece. 2024 Common Reporting Format (CRF) Table / Table1.A(a)s4 / 1.A.4 Other sectors / b. Residential / 1.A.4.b.i Stationary combustion / Liquid Fuels</t>
  </si>
  <si>
    <t>Greece. National Inventory Submissions 2024</t>
  </si>
  <si>
    <t>Greece 2024 Common Reporting Format (CRF) Table / Table1.A(a)s3 / 1.A.3 Transport / b.Road transportation / i.Cars / Diesel oil</t>
  </si>
  <si>
    <t>Greece 2024 Common Reporting Format (CRF) Table / Table1.A(a)s3 / 1.A.3 Transport / b.Road transportation / ii. Light Duty Trucks / Diesel Oil</t>
  </si>
  <si>
    <t>Greece 2024 Common Reporting Format (CRF) Table / Table1.A(a)s1 / 1.A.1 Energy Industries/ 1.A.1.a.i Electricity Generation/ Liquid Fuels</t>
  </si>
  <si>
    <t>Greece. 2024 National Inventory Report / Table 3.13 / Gasoline</t>
  </si>
  <si>
    <t>Greece. 2024 Common Reporting Format (CRF) Table / Table1.A(a)s3 / 1.A.3 Transport / b.Road transportation / i.Cars / Petrol</t>
  </si>
  <si>
    <t>Greece. 2024 Common Reporting Format (CRF) Table / Table1.A(a)s4 / 1.A.4 Other sectors / Liquid Fuels</t>
  </si>
  <si>
    <t xml:space="preserve">National Inventory Report Greece 2024 Submission for 2023 Reference Year p. 114 </t>
  </si>
  <si>
    <t>Greece 2024 Common Reporting Format (CRF) Table / Table1.A(a)s3 / 1.A.3 Transport / b.Road transportation / i.Cars / Petrol</t>
  </si>
  <si>
    <t>Greece 2024 Common Reporting Format (CRF) Table / Table1.A(a)s3 / 1.A.3 Transport / b.Road transportation / ii. Light Duty Trucks  Petrol</t>
  </si>
  <si>
    <t>Greece 2023\4 Common Reporting Format (CRF) Table / Table1.A(a)s3 / 1.A.3 Transport / b.Road transportation / ii. Light Duty Trucks  Petrol</t>
  </si>
  <si>
    <t>Greece 2024 Common Reporting Format (CRF) Table / Table1.A(a)s3 / 1.A.3 Transport / b.Road transportation / iv. Motorcycles/ Petrol</t>
  </si>
  <si>
    <t>Greece 2024 Common Reporting Format (CRF) Table / Table1.A(a)s3 / 1.A.3 Transport / b.Road transportation/Petrol</t>
  </si>
  <si>
    <t>Greece. 2024 Common Reporting Format (CRF) Table.
 Table1.A(a)s1 /1.A.a.i Electricity Generation/Biomass</t>
  </si>
  <si>
    <t>Greece. 2024 National Inventory Report / Table 3.13 / Diesel oil</t>
  </si>
  <si>
    <t>Electricity consumption_losses_upstream_source allocation_CO2_RO</t>
  </si>
  <si>
    <t>t CO2 eq/lt</t>
  </si>
  <si>
    <t>t CO₂ eq/lt</t>
  </si>
  <si>
    <t>Romania</t>
  </si>
  <si>
    <t>EPA 2022</t>
  </si>
  <si>
    <t>ΠΑΡΚΙΝΓΚ ΧΑΝΘ Α.Ε.</t>
  </si>
  <si>
    <t>HERON</t>
  </si>
  <si>
    <t>Κεντρικά Γραφεία/ΑΚΤΩΡ ΠΑΡΑΧΩΡΗΣΕΙΣ</t>
  </si>
  <si>
    <t>ΝΕΑ ΜΑΡΙΝΑ ΑΛΙΜΟΥ (ΑΚΤΩΡ ΠΑΡΑΧΩΡΗΣΕΙΣ) (01.01.2024-16.09.2024)</t>
  </si>
  <si>
    <t>ΣΤΑΘΜΟΙ ΠΑΝΤΕΧΝΙΚΗ ΑΕ</t>
  </si>
  <si>
    <t>Π &amp; Π ΣΤΑΘΜΕΥΣΗ ΑΕ</t>
  </si>
  <si>
    <t>ΑΤΤΙΚΗ ΟΔΟΣ ΑΕ</t>
  </si>
  <si>
    <t>ΜΟΡΕΑΣ ΑΕ</t>
  </si>
  <si>
    <t>ΜΟΡΕΑΣ/Κεντρικά Γραφεία</t>
  </si>
  <si>
    <t>IOANNA PROPERTIES SRL</t>
  </si>
  <si>
    <t>ELLAKTOR HOLDINGS</t>
  </si>
  <si>
    <t>WERK ENERGY SRL</t>
  </si>
  <si>
    <t>ΕΛΛΑΚΤΩΡ Α.Ε. (Κεντρικά Γραφεία)</t>
  </si>
  <si>
    <t>EAC</t>
  </si>
  <si>
    <t>EAM</t>
  </si>
  <si>
    <t>ΚΑΝΤΖΑ ΕΜΠΟΡΙΚΗ ΑΕ</t>
  </si>
  <si>
    <t>Κεντρικά Γραφεία/REDS</t>
  </si>
  <si>
    <t>ΝΕΑ ΜΑΡΙΝΑ ΑΛΙΜΟΥ (ΠΑΡΟΧΗ ΥΠΗΡΕΣΙΩΝ)-REDS (17.09.2024-31.12.2024)</t>
  </si>
  <si>
    <t>Ρουμανία</t>
  </si>
  <si>
    <t>ΔΑΠΕΕΠ 2025</t>
  </si>
  <si>
    <t>ΗΡΩΝ ΕΝΕΡΓΕΙΑΚΗ Α.Ε.</t>
  </si>
  <si>
    <t>ΠΥΛΙΑ ΟΔΟΣ</t>
  </si>
  <si>
    <t>EURO</t>
  </si>
  <si>
    <t>ΑΕΙΦΟΡΙΚΗ ΚΟΥΝΟΥ</t>
  </si>
  <si>
    <t>ΠΑΝΤΕΧΝΙΚΗ</t>
  </si>
  <si>
    <t>Production_bottled water manufacturing</t>
  </si>
  <si>
    <t>Production_septic tank and related services</t>
  </si>
  <si>
    <t>Production_sugar</t>
  </si>
  <si>
    <t>bottled water manufacturing</t>
  </si>
  <si>
    <t>septic tank and related services</t>
  </si>
  <si>
    <t>sugar</t>
  </si>
  <si>
    <t>ΝΕΑ ΜΑΡΙΝΑ ΑΛΙΜΟΥ</t>
  </si>
  <si>
    <t>BEIS 2021</t>
  </si>
  <si>
    <t>LPG_CO2_kg</t>
  </si>
  <si>
    <t>LPG_CH4_kg</t>
  </si>
  <si>
    <t>LPG_N2O_kg</t>
  </si>
  <si>
    <t>LPG in kg</t>
  </si>
  <si>
    <t>Truck_tn.km</t>
  </si>
  <si>
    <t>Van_tn.km</t>
  </si>
  <si>
    <t>Van_km</t>
  </si>
  <si>
    <t>Transportation_Van_tn*km</t>
  </si>
  <si>
    <t>ΑΤΤΙΚΕΣ ΔΙΑΔΡΟΜΕΣ ΑΕ</t>
  </si>
  <si>
    <t>ΜΟΡΕΑΣ ΣΕΑ ΑΕ</t>
  </si>
  <si>
    <t>HFC-134a</t>
  </si>
  <si>
    <t>Ρ-134</t>
  </si>
  <si>
    <t>HFC-134</t>
  </si>
  <si>
    <t>R-134_GWP</t>
  </si>
  <si>
    <t>Fire extinguishers</t>
  </si>
  <si>
    <t>CO2</t>
  </si>
  <si>
    <t>ΚΞ ΗΛΕΚΤΩΡ-ΕΛΛΑΚΤΩΡ-CYBARCO</t>
  </si>
  <si>
    <t>HERHOF GMBH</t>
  </si>
  <si>
    <t xml:space="preserve"> generators_CH4_diesel_TJ_CU</t>
  </si>
  <si>
    <t xml:space="preserve"> generators_N2O_diesel_TJ_CU</t>
  </si>
  <si>
    <t>Heating Oil_CH4_TJ_CU</t>
  </si>
  <si>
    <t>Heating Oil_N2O_TJ_CU</t>
  </si>
  <si>
    <t>Germany. National Inventory Document (NID) 2024</t>
  </si>
  <si>
    <t>Germany 2024 Common Reporting Table  (CRT)/ Table1.A(a)s3 / 1.A.3 Transport / b.Road transportation / i.Cars / Diesel oil</t>
  </si>
  <si>
    <t>company vehicles_CH4_diesel_TJ_DE</t>
  </si>
  <si>
    <t>company vehicles_N2O_diesel_TJ_DE</t>
  </si>
  <si>
    <t>company vehicles_CO2_diesel_TJ_DE</t>
  </si>
  <si>
    <t>company vehicles_CO2_diesel_lt_DE</t>
  </si>
  <si>
    <t>company vehicles_CH4_diesel_lt_DE</t>
  </si>
  <si>
    <t>company vehicles_N2O_diesel_lt_DE</t>
  </si>
  <si>
    <t>Diesel_NCV_DE</t>
  </si>
  <si>
    <t>Diesel_density_DE</t>
  </si>
  <si>
    <t>Energy Statistics Manual - Gas/Diesel Oil</t>
  </si>
  <si>
    <t>DIESEL_base_DE</t>
  </si>
  <si>
    <t>DIESEL_base_CU</t>
  </si>
  <si>
    <t>petrol_NCV_CU</t>
  </si>
  <si>
    <t>petrol_density_CU</t>
  </si>
  <si>
    <t>company vehicles_CH4_petrol_lt_CU</t>
  </si>
  <si>
    <t>company vehicles_CO2_petrol_lt_CU</t>
  </si>
  <si>
    <t>company vehicles_N2O_petrol_lt_CU</t>
  </si>
  <si>
    <t>Cyprus. 2024 Common Reporting Table (CRT)  / Table1.A(a)s3 / 1.A.3 Transport / b.Road transportation / i.Cars / Petrol</t>
  </si>
  <si>
    <t>Cyprus. National Inventory Table (CRF) 2024</t>
  </si>
  <si>
    <t>company vehicles_N2O_petrol_TJ_CU</t>
  </si>
  <si>
    <t>company vehicles_CH4_petrol_TJ_CU</t>
  </si>
  <si>
    <t>Ο περί Προδιαγραφών Πετρελαιοειδών και Καυσίμων Νόμος </t>
  </si>
  <si>
    <t>Cyprus. National Inventory Report (NIR) 2024</t>
  </si>
  <si>
    <t>Cyprus. National Inventory Report (NIR) 2024/ Table 3.30/ Gasoline</t>
  </si>
  <si>
    <t>company vehicles_CO2_petrol_TJ_CU</t>
  </si>
  <si>
    <t>petrol_base_CU</t>
  </si>
  <si>
    <t>Diesel_NCV_CU</t>
  </si>
  <si>
    <t>Diesel_density_CU</t>
  </si>
  <si>
    <t>Cyprus. National Inventory Report (NIR) 2024/ Table 3.28/ Diesel</t>
  </si>
  <si>
    <t>Cyprus. National Inventory Table (CRT) 2024</t>
  </si>
  <si>
    <t>Cyprus 2024 Common Reporting Table  (CRT) / Table1.A(a)s1 / 1.A.1 Energy Industries/ 1.A.1.a.i Electricity Generation/ Liquid Fuels</t>
  </si>
  <si>
    <t xml:space="preserve"> generators_CO2_Diesel_lt_CU</t>
  </si>
  <si>
    <t xml:space="preserve"> generators_CH4_diesel_lt_CU</t>
  </si>
  <si>
    <t xml:space="preserve"> generators_N2O_diesel_lt_CU</t>
  </si>
  <si>
    <t>generators_CO2_Diesel_TJ_CU</t>
  </si>
  <si>
    <t>Heating Oil_CO2_TJ_CU</t>
  </si>
  <si>
    <t>Heating Oil_CO2_lt_CU</t>
  </si>
  <si>
    <t>Heating Oil_CH4_lt_CU</t>
  </si>
  <si>
    <t>Heating Oil_N2O_lt_CU</t>
  </si>
  <si>
    <t xml:space="preserve"> plant machinery_CO2_Diesel_TJ_CU</t>
  </si>
  <si>
    <t xml:space="preserve"> plant machinery_CH4_diesel_TJ_CU</t>
  </si>
  <si>
    <t>Cyprus. National Inventory Report (NIR) 2025</t>
  </si>
  <si>
    <t xml:space="preserve"> plant machinery_N2O_diesel_TJ_CU</t>
  </si>
  <si>
    <t xml:space="preserve"> plant machinery_CO2_Diesel_lt_CU</t>
  </si>
  <si>
    <t xml:space="preserve"> plant machinery_CH4_diesel_lt_CU</t>
  </si>
  <si>
    <t xml:space="preserve"> plant machinery_N2O_diesel_lt_CU</t>
  </si>
  <si>
    <t>heavy duty vehicles_CH4_diesel_TJ_CU</t>
  </si>
  <si>
    <t>heavy duty vehicles_CO2_Diesel_TJ_CU</t>
  </si>
  <si>
    <t>heavy duty vehicles_N2O_diesel_TJ_CU</t>
  </si>
  <si>
    <t>Cyprus 2024 Common Reporting  Table  (CRT) / Table1.A(a)s3 / 1.A.3 Transport / b.Road transportation / ii. Heavy Duty Trucks / Diesel Oil</t>
  </si>
  <si>
    <t>heavy duty vehicles_CO2_Diesel_lt_CU</t>
  </si>
  <si>
    <t>heavy duty vehicles_CH4_diesel_lt_CU</t>
  </si>
  <si>
    <t>heavy duty vehicles_N2O_diesel_lt_CU</t>
  </si>
  <si>
    <t>company vehicles_CO2_Diesel_lt_CU</t>
  </si>
  <si>
    <t>company vehicles_CH4_diesel_lt_CU</t>
  </si>
  <si>
    <t>company vehicles_N2O_diesel_lt_CU</t>
  </si>
  <si>
    <t>Cyprus 2024 Common Reporting Table (CRT) / Table1.A(a)s3 / 1.A.3 Transport / b.Road transportation / i.Cars / Diesel oil</t>
  </si>
  <si>
    <t>company vehicles_CO2_diesel_TJ_CU</t>
  </si>
  <si>
    <t>company vehicles_N2O_diesel_TJ_Cu</t>
  </si>
  <si>
    <t>company vehicles_CH4_diesel_TJ_CU</t>
  </si>
  <si>
    <t xml:space="preserve"> ΑΝΑΠΤΥΞΗ &amp; ΔΙΑΧΕΙΡΙΣΗ ΑΚΙΝΗΤΩΝ</t>
  </si>
  <si>
    <t>ΓΟΥΡΝΕΣ ΑΕ</t>
  </si>
  <si>
    <t xml:space="preserve"> ΕΛΛΑΚΤΩΡ HOLDINGS</t>
  </si>
  <si>
    <t>ΠΑΡΑΧΩΡΗΣΕΙΣ</t>
  </si>
  <si>
    <t>ΟΔΙΚΕΣ ΤΗΛΕΠΙΚΟΙΝΩΝΙΕΣ ΑΕ</t>
  </si>
  <si>
    <t>ΠΕΡΙΒΑΛΛΟΝ</t>
  </si>
  <si>
    <t>High voltage</t>
  </si>
  <si>
    <t>Losses_combustion H.V.</t>
  </si>
  <si>
    <t>Losses_combustion H.V._CH4</t>
  </si>
  <si>
    <t>Losses_combustion H.V._N2O</t>
  </si>
  <si>
    <t>Losses_upstream emissions H.V.</t>
  </si>
  <si>
    <t>Cyprus 2024 Common Reporting  Table  (CRT) / Table1.A(a)s3 / 1.A.3 Transport / b.Road transportation / ii. Light Duty Trucks / Diesel Oil</t>
  </si>
  <si>
    <t>light duty trucks _CH4_diesel_TJ_CU</t>
  </si>
  <si>
    <t>light duty trucks _CO2_Diesel_TJ_CU</t>
  </si>
  <si>
    <t>light duty trucks _N2O_diesel_TJ_CU</t>
  </si>
  <si>
    <t>light duty trucks _CO2_Diesel_lt_CU</t>
  </si>
  <si>
    <t>light duty trucks _CH4_diesel_lt_CU</t>
  </si>
  <si>
    <t>light duty trucks _N2O_diesel_lt_CU</t>
  </si>
  <si>
    <t>Electric power transmission and distribution losses (% of output) | Data</t>
  </si>
  <si>
    <t>Losses Electricity Combustion (L.V.) - Romania</t>
  </si>
  <si>
    <t>Losses Electricity Upstream (L.V.) - Romania</t>
  </si>
  <si>
    <t>Losses_combustion L.V._RO</t>
  </si>
  <si>
    <t>Losses_upstream emissions L.V._RO</t>
  </si>
  <si>
    <t>Factor L.V._RO</t>
  </si>
  <si>
    <t>ΑΤΤΙΚΑ ΔΙΟΔΙΑ Α.Ε.</t>
  </si>
  <si>
    <t>Μηνιαίο Δελτίο Ενέργειας, ΑΔΜΗΕ, Δεκέμβριος 2024 (Energy_Report_202412_v2_gr).pdf</t>
  </si>
  <si>
    <t>Waste_Grass_Disposed</t>
  </si>
  <si>
    <t>Waste_Aggregates_Landfilled</t>
  </si>
  <si>
    <t>Waste_Fly Ash_Landfilled</t>
  </si>
  <si>
    <t>Waste_Hazardous_Incineration</t>
  </si>
  <si>
    <t>Waste_Waste Food_Recycled</t>
  </si>
  <si>
    <t>Waste Disposal/Electrical items/Batteries</t>
  </si>
  <si>
    <t>Grass/ Landfilled</t>
  </si>
  <si>
    <t>Waste Disposal/Metal/Metal: mixed cans</t>
  </si>
  <si>
    <t>Waste Disposal/Electrical items/WEEE-mixed</t>
  </si>
  <si>
    <t>Waste Disposal/Construction/Wood</t>
  </si>
  <si>
    <t>Waste Disposal/Construction/Aggregates/open loop</t>
  </si>
  <si>
    <t>Waste Disposal/Metal/Metal: aluminium cans and foil (excl. forming)</t>
  </si>
  <si>
    <t>Waste Disposal/Metal/Metal: scrap metal</t>
  </si>
  <si>
    <t>Waste Disposal/Construction/Aggregates/landfill</t>
  </si>
  <si>
    <t>Waste Disposal/Refuse/Commercial and Industrial Waste/Landfill</t>
  </si>
  <si>
    <t>Fly ash/ Landfilled</t>
  </si>
  <si>
    <t>market for hazardous waste, for incineration</t>
  </si>
  <si>
    <t>Food Waste/Combusted</t>
  </si>
  <si>
    <t>EPA 2024</t>
  </si>
  <si>
    <t>Ecoinvent 3.11</t>
  </si>
  <si>
    <t>Απόβλητα πρασίνου /Green Waste</t>
  </si>
  <si>
    <t>Ρυπασμ. Απορροφητικά υλικά / Contaminated Absorbent Materials</t>
  </si>
  <si>
    <t>Φίλτρα λαδιού / Oil Filters</t>
  </si>
  <si>
    <t>Οχήματα στο τέλος του κύκλου ζωής (ΟΤΚΖ)/Εnd-of-life vehicles (ELVs)</t>
  </si>
  <si>
    <t>ΑΗΗΕ (απόβλητα ηλεκτρικού και ηλεκτρονικού εξοπλισμού) / Waste from electrical and electronic equipment</t>
  </si>
  <si>
    <t>ΑΗΗΕ * (απόβλητα ηλεκτρικού και ηλεκτρονικού εξοπλισμού) / Waste from electrical and electronic equipment*</t>
  </si>
  <si>
    <t>Άμμος/Sand</t>
  </si>
  <si>
    <t>Απορριπτόμενα ανόργανα χημικά υλικά / Inorganic chemical waste</t>
  </si>
  <si>
    <t>Αποστειρωμένα Απόβλητα/ Sterilized Waste</t>
  </si>
  <si>
    <t>Αφυδατωμένη ιλύς/Dehydrated sludge</t>
  </si>
  <si>
    <t>Εσχαρίσματα/Screenings</t>
  </si>
  <si>
    <t>Ιατρικά απόβλητα /  Medical Waste</t>
  </si>
  <si>
    <t>Ιατρικά απόβλητα μολυσματικά και τοξικά / Hazardous Medical Waste  (Biological &amp; Toxical hazard)</t>
  </si>
  <si>
    <t>Παλέτες / Pallets</t>
  </si>
  <si>
    <t>Πλαστικό HDPE /  Plastics HDPE</t>
  </si>
  <si>
    <t>Σακκόφιλτρα / Baghouse filters</t>
  </si>
  <si>
    <t>Waste_Mixed Paper (general)_Lanfilled</t>
  </si>
  <si>
    <t>Waste_Grass_Landfilled</t>
  </si>
  <si>
    <t>Waste_Grass_Combusted</t>
  </si>
  <si>
    <t>Mixed Paper (general)/Lanfilled</t>
  </si>
  <si>
    <t>tn CO2e/kg</t>
  </si>
  <si>
    <t>Grass/Combusted</t>
  </si>
  <si>
    <t>company vehicles_CH4_petrol_lt_DE</t>
  </si>
  <si>
    <t>company vehicles_CO2_petrol_lt_DE</t>
  </si>
  <si>
    <t>company vehicles_N2O_petrol_lt_DE</t>
  </si>
  <si>
    <t>petrol_base_DE</t>
  </si>
  <si>
    <t>petrol_density_DE</t>
  </si>
  <si>
    <t>petrol_NCV_DE</t>
  </si>
  <si>
    <t>Germany. 2024 Common Reporting Table (CRT)  / Table1.A(a)s3 / 1.A.3 Transport / b.Road transportation / i.Cars / Petrol</t>
  </si>
  <si>
    <t>Germany. National Inventory Table (CRF) 2024</t>
  </si>
  <si>
    <t>company vehicles_CO2_petrol_TJ_DE</t>
  </si>
  <si>
    <t>company vehicles_N2O_petrol_TJ_DE</t>
  </si>
  <si>
    <t>company vehicles_CH4_petrol_TJ_DE</t>
  </si>
  <si>
    <t>Energy Statistics Manual</t>
  </si>
  <si>
    <t>Sugar</t>
  </si>
  <si>
    <t>Germany. National Inventory Submissions 2024</t>
  </si>
  <si>
    <t>Germany. 2024 Common Reporting Format (CRF) Table / Table1.A(a)s4 / 1.A.4 Other sectors / b. Residential / 1.A.4.b.i Stationary combustion / Biomass</t>
  </si>
  <si>
    <t>ΟΛΥΜΠΙΑ ΟΔΟΣ ΑΥΤΟΚΙΝΗΤΟΔΡΟΜΟΣ ΑΕ - Συγγενής 12/24</t>
  </si>
  <si>
    <t>ΟΛΥΜΠΙΑ ΟΔΟΣ ΛΕΙΤΟΥΡΓΙΑ ΑΥΤΟΚΙΝΗΤΟΔΡΟΜΟΥ ΑΕ - Συγγενής 12/24</t>
  </si>
  <si>
    <t>ΑΝΕΜΟΣ RES - Πωλήθηκε 01/24</t>
  </si>
  <si>
    <t>Electricity generated from wind</t>
  </si>
  <si>
    <t>Investments_RES</t>
  </si>
  <si>
    <t>Sum  t eCO2</t>
  </si>
  <si>
    <t>Category GHG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</si>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</sst>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#,##0.000"/>
    <numFmt numFmtId="167" formatCode="#,##0.0000"/>
    <numFmt numFmtId="168" formatCode="_-* #,##0.00\ _€_-;\-* #,##0.00\ _€_-;_-* &quot;-&quot;??\ _€_-;_-@_-"/>
    <numFmt numFmtId="169" formatCode="0.00000000E+00"/>
    <numFmt numFmtId="170" formatCode="0.0%"/>
    <numFmt numFmtId="171" formatCode="0.0000000"/>
    <numFmt numFmtId="172" formatCode="#,##0.000000000"/>
    <numFmt numFmtId="173" formatCode="#,##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ck">
        <color theme="2" tint="-0.49998474074526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9">
    <xf numFmtId="0" fontId="0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8" fontId="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38">
    <xf numFmtId="0" fontId="0" fillId="0" borderId="0" xfId="0"/>
    <xf numFmtId="0" fontId="1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4" fontId="0" fillId="0" borderId="0" xfId="0" applyNumberFormat="1"/>
    <xf numFmtId="49" fontId="10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1" fontId="10" fillId="0" borderId="5" xfId="0" applyNumberFormat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vertical="center" wrapText="1"/>
    </xf>
    <xf numFmtId="4" fontId="7" fillId="2" borderId="1" xfId="0" applyNumberFormat="1" applyFont="1" applyFill="1" applyBorder="1" applyAlignment="1">
      <alignment horizontal="left" vertical="center"/>
    </xf>
    <xf numFmtId="0" fontId="0" fillId="0" borderId="0" xfId="0" pivotButton="1"/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70" fontId="0" fillId="0" borderId="0" xfId="4" applyNumberFormat="1" applyFont="1"/>
    <xf numFmtId="0" fontId="0" fillId="0" borderId="0" xfId="0" applyAlignment="1">
      <alignment wrapText="1"/>
    </xf>
    <xf numFmtId="0" fontId="10" fillId="7" borderId="5" xfId="0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0" fontId="0" fillId="0" borderId="2" xfId="0" applyBorder="1" applyAlignment="1">
      <alignment wrapText="1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left" wrapText="1"/>
    </xf>
    <xf numFmtId="4" fontId="0" fillId="4" borderId="2" xfId="0" applyNumberFormat="1" applyFill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/>
    </xf>
    <xf numFmtId="166" fontId="0" fillId="0" borderId="0" xfId="0" applyNumberFormat="1"/>
    <xf numFmtId="172" fontId="0" fillId="3" borderId="2" xfId="0" applyNumberForma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left" vertical="center" wrapText="1"/>
    </xf>
    <xf numFmtId="4" fontId="10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0" fontId="10" fillId="0" borderId="0" xfId="0" applyFont="1"/>
    <xf numFmtId="167" fontId="0" fillId="0" borderId="2" xfId="0" applyNumberFormat="1" applyBorder="1" applyAlignment="1">
      <alignment horizontal="center" vertical="center"/>
    </xf>
    <xf numFmtId="173" fontId="0" fillId="0" borderId="2" xfId="0" applyNumberFormat="1" applyBorder="1" applyAlignment="1">
      <alignment horizontal="center" vertical="center"/>
    </xf>
    <xf numFmtId="4" fontId="10" fillId="0" borderId="0" xfId="0" applyNumberFormat="1" applyFont="1"/>
    <xf numFmtId="4" fontId="10" fillId="3" borderId="2" xfId="0" applyNumberFormat="1" applyFont="1" applyFill="1" applyBorder="1" applyAlignment="1">
      <alignment horizontal="center" vertical="center"/>
    </xf>
    <xf numFmtId="164" fontId="10" fillId="0" borderId="0" xfId="18" applyFont="1"/>
    <xf numFmtId="2" fontId="0" fillId="4" borderId="0" xfId="0" applyNumberFormat="1" applyFill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left" vertical="center" wrapText="1"/>
    </xf>
    <xf numFmtId="4" fontId="0" fillId="6" borderId="0" xfId="0" applyNumberFormat="1" applyFill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7" fontId="0" fillId="3" borderId="2" xfId="0" applyNumberFormat="1" applyFill="1" applyBorder="1" applyAlignment="1">
      <alignment horizontal="center" vertical="center"/>
    </xf>
    <xf numFmtId="0" fontId="15" fillId="0" borderId="5" xfId="14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11" fontId="10" fillId="0" borderId="6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1" fontId="10" fillId="0" borderId="5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  <xf numFmtId="169" fontId="10" fillId="0" borderId="5" xfId="0" applyNumberFormat="1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1" fontId="14" fillId="0" borderId="5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11" fontId="10" fillId="0" borderId="7" xfId="0" applyNumberFormat="1" applyFont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0" fillId="0" borderId="5" xfId="14" applyFont="1" applyFill="1" applyBorder="1" applyAlignment="1">
      <alignment horizontal="center" vertical="center" wrapText="1"/>
    </xf>
    <xf numFmtId="2" fontId="10" fillId="0" borderId="5" xfId="4" applyNumberFormat="1" applyFont="1" applyFill="1" applyBorder="1" applyAlignment="1">
      <alignment horizontal="center" vertical="center" wrapText="1"/>
    </xf>
    <xf numFmtId="0" fontId="15" fillId="0" borderId="5" xfId="14" applyFill="1" applyBorder="1" applyAlignment="1">
      <alignment horizontal="center" vertical="center" wrapText="1"/>
    </xf>
    <xf numFmtId="0" fontId="15" fillId="0" borderId="5" xfId="14" applyFill="1" applyBorder="1" applyAlignment="1">
      <alignment horizontal="center"/>
    </xf>
    <xf numFmtId="0" fontId="15" fillId="0" borderId="5" xfId="14" applyFill="1" applyBorder="1" applyAlignment="1" applyProtection="1">
      <alignment horizontal="center" wrapText="1"/>
      <protection locked="0"/>
    </xf>
    <xf numFmtId="11" fontId="10" fillId="0" borderId="4" xfId="0" applyNumberFormat="1" applyFont="1" applyBorder="1" applyAlignment="1">
      <alignment horizontal="center" vertical="center" wrapText="1"/>
    </xf>
    <xf numFmtId="0" fontId="15" fillId="0" borderId="5" xfId="14" applyFill="1" applyBorder="1" applyAlignment="1" applyProtection="1">
      <alignment horizontal="center" vertical="center" wrapText="1"/>
      <protection locked="0"/>
    </xf>
    <xf numFmtId="4" fontId="0" fillId="0" borderId="2" xfId="0" applyNumberFormat="1" applyBorder="1" applyAlignment="1">
      <alignment horizontal="left" vertical="center"/>
    </xf>
    <xf numFmtId="0" fontId="0" fillId="0" borderId="2" xfId="0" applyBorder="1"/>
    <xf numFmtId="4" fontId="0" fillId="0" borderId="0" xfId="0" applyNumberForma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11" fontId="10" fillId="0" borderId="5" xfId="4" applyNumberFormat="1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1" fontId="16" fillId="0" borderId="5" xfId="1" applyNumberFormat="1" applyFont="1" applyBorder="1" applyAlignment="1">
      <alignment horizontal="center" vertical="center" wrapText="1"/>
    </xf>
    <xf numFmtId="11" fontId="10" fillId="0" borderId="0" xfId="0" applyNumberFormat="1" applyFont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15" fillId="0" borderId="7" xfId="14" applyFill="1" applyBorder="1" applyAlignment="1">
      <alignment horizontal="center"/>
    </xf>
    <xf numFmtId="0" fontId="10" fillId="0" borderId="0" xfId="14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7" xfId="14" applyFill="1" applyBorder="1" applyAlignment="1" applyProtection="1">
      <alignment horizontal="center" vertical="center" wrapText="1"/>
      <protection locked="0"/>
    </xf>
    <xf numFmtId="0" fontId="15" fillId="0" borderId="5" xfId="14" applyFill="1" applyBorder="1"/>
    <xf numFmtId="3" fontId="15" fillId="0" borderId="5" xfId="14" applyNumberForma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1" fontId="10" fillId="8" borderId="5" xfId="0" applyNumberFormat="1" applyFont="1" applyFill="1" applyBorder="1" applyAlignment="1">
      <alignment horizontal="center" vertical="center" wrapText="1"/>
    </xf>
  </cellXfs>
  <cellStyles count="19">
    <cellStyle name="Comma" xfId="18" builtinId="3"/>
    <cellStyle name="Comma 2" xfId="9" xr:uid="{E7D66D29-70DD-449C-9929-ACA31E5F1EA8}"/>
    <cellStyle name="Comma 2 2" xfId="11" xr:uid="{51562E4C-7C3F-40BC-9EBF-032FD5472B97}"/>
    <cellStyle name="Comma 2 3" xfId="17" xr:uid="{7CC076AA-580E-4FB3-ACF3-E712F0AEA0A9}"/>
    <cellStyle name="Hyperlink" xfId="14" builtinId="8"/>
    <cellStyle name="Normal" xfId="0" builtinId="0"/>
    <cellStyle name="Normal 2" xfId="2" xr:uid="{CA9579E4-17B6-4C4F-9672-D19DC60F0129}"/>
    <cellStyle name="Normal 2 2" xfId="10" xr:uid="{2EA21CB1-1715-4A16-8505-44246BC51BD6}"/>
    <cellStyle name="Normal 3" xfId="1" xr:uid="{E2A3DC19-28DA-4B21-A056-3419663F4ADB}"/>
    <cellStyle name="Normal 3 2" xfId="7" xr:uid="{C1E0C5B0-5C1F-42C5-84EB-685611B7A8B1}"/>
    <cellStyle name="Normal 3 2 2" xfId="15" xr:uid="{F2250359-F4B4-4EAA-9233-9E775C746DA2}"/>
    <cellStyle name="Normal 3 3" xfId="12" xr:uid="{3898595E-B482-4696-8F50-6F3FFD3DF690}"/>
    <cellStyle name="Normal 4" xfId="5" xr:uid="{0DA35AC7-992E-485E-9019-38AF35850A95}"/>
    <cellStyle name="Percent" xfId="4" builtinId="5"/>
    <cellStyle name="Percent 2" xfId="3" xr:uid="{AAF6FEA6-904E-4840-8134-2B37134C9CF3}"/>
    <cellStyle name="Percent 3" xfId="6" xr:uid="{1138CF82-2DB1-4BC0-B20D-A31A81390E3C}"/>
    <cellStyle name="Percent 3 2" xfId="8" xr:uid="{BB2D5B28-4002-45A4-9864-E57AFF666161}"/>
    <cellStyle name="Percent 3 2 2" xfId="16" xr:uid="{DCB5BA28-0178-4E8B-B631-07FE75C1D04F}"/>
    <cellStyle name="Percent 3 3" xfId="13" xr:uid="{A3DE3A7D-47A5-46A4-8282-04A2B0A875B4}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outline val="0"/>
        <shadow val="0"/>
        <u val="none"/>
        <sz val="11"/>
        <color auto="1"/>
        <name val="Calibri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top style="thick">
          <color theme="2" tint="-0.499984740745262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ck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alignment horizontal="center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Relationship Id="rId1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tocol_GHG Interpretation"/>
      <sheetName val="ISO_GHG Interpretation "/>
      <sheetName val="Protocol_GHG Inventory results"/>
      <sheetName val="ISO_GHG Inventory results"/>
      <sheetName val="Inventory_Calculations"/>
      <sheetName val="Inventory_Factors"/>
      <sheetName val="Scope 3_Scope 2 Upstream CO2eq"/>
      <sheetName val="Ανάλυση Αβεβαιότητα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0.88970000000000005</v>
          </cell>
          <cell r="L2">
            <v>1.1194999999999999</v>
          </cell>
        </row>
      </sheetData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gdalini Theologiti" id="{67EC1D54-F469-4E77-9F20-9BF7B0502765}" userId="S::mtheologiti@envirometrics.gr::18ce9394-16f0-4db2-bf68-f44552a9f31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dalini Theologiti" refreshedDate="45735.500664814812" createdVersion="8" refreshedVersion="8" minRefreshableVersion="3" recordCount="978" xr:uid="{74D69901-D6B9-4456-BDC2-509FD9176237}">
  <cacheSource type="worksheet">
    <worksheetSource name="Calculations"/>
  </cacheSource>
  <cacheFields count="24">
    <cacheField name="GHG Scope" numFmtId="0">
      <sharedItems/>
    </cacheField>
    <cacheField name="GHG Category" numFmtId="0">
      <sharedItems count="12">
        <s v="Scope 1"/>
        <s v="Scope 2"/>
        <s v="Biogenic"/>
        <s v="Category 1"/>
        <s v="Category 2"/>
        <s v="Category 3"/>
        <s v="Category 4"/>
        <s v="Category 5"/>
        <s v="Category 6"/>
        <s v="Category 7"/>
        <s v="Category 13"/>
        <s v="Category 15"/>
      </sharedItems>
    </cacheField>
    <cacheField name="Χώρα" numFmtId="0">
      <sharedItems/>
    </cacheField>
    <cacheField name="Sector" numFmtId="0">
      <sharedItems count="5">
        <s v="ENVIRONMENT "/>
        <s v="CONCESSIONS"/>
        <s v="ELLAKTOR HOLDINGS"/>
        <s v="REAL ESTATE DEVELOPMENT"/>
        <s v="ELLAKTOR S.A." u="1"/>
      </sharedItems>
    </cacheField>
    <cacheField name="Έργο" numFmtId="0">
      <sharedItems containsBlank="1" count="22">
        <m/>
        <s v="ΚΞ ΗΛΕΚΤΩΡ-ΕΛΛΑΚΤΩΡ-CYBARCO"/>
        <s v="ΑΤΤΙΚΕΣ ΔΙΑΔΡΟΜΕΣ ΑΕ"/>
        <s v="ΜΟΡΕΑΣ ΑΕ"/>
        <s v="ΕΛΛΑΚΤΩΡ Α.Ε. (Κεντρικά Γραφεία)"/>
        <s v="ΜΟΡΕΑΣ/Κεντρικά Γραφεία"/>
        <s v="Κεντρικά Γραφεία/ΑΚΤΩΡ ΠΑΡΑΧΩΡΗΣΕΙΣ"/>
        <s v="Κεντρικά Γραφεία/REDS"/>
        <s v="HERHOF GMBH"/>
        <s v="ΝΕΑ ΜΑΡΙΝΑ ΑΛΙΜΟΥ (ΑΚΤΩΡ ΠΑΡΑΧΩΡΗΣΕΙΣ) (01.01.2024-16.09.2024)"/>
        <s v="ΠΥΛΙΑ ΟΔΟΣ"/>
        <s v="ΝΕΑ ΜΑΡΙΝΑ ΑΛΙΜΟΥ (ΠΑΡΟΧΗ ΥΠΗΡΕΣΙΩΝ)-REDS (17.09.2024-31.12.2024)"/>
        <s v="ΑΤΤΙΚΗ ΟΔΟΣ ΑΕ"/>
        <s v="ΠΑΡΚΙΝΓΚ ΧΑΝΘ Α.Ε."/>
        <s v="ΣΤΑΘΜΟΙ ΠΑΝΤΕΧΝΙΚΗ ΑΕ"/>
        <s v="Π &amp; Π ΣΤΑΘΜΕΥΣΗ ΑΕ"/>
        <s v="IOANNA PROPERTIES SRL"/>
        <s v="ΚΑΝΤΖΑ ΕΜΠΟΡΙΚΗ ΑΕ"/>
        <s v="ΟΔΙΚΕΣ ΤΗΛΕΠΙΚΟΙΝΩΝΙΕΣ ΑΕ"/>
        <s v="ΑΕΙΦΟΡΙΚΗ ΚΟΥΝΟΥ"/>
        <s v="ΠΑΝΤΕΧΝΙΚΗ"/>
        <s v="ΝΕΑ ΜΑΡΙΝΑ ΑΛΙΜΟΥ"/>
      </sharedItems>
    </cacheField>
    <cacheField name="Εταιρεία" numFmtId="0">
      <sharedItems containsBlank="1"/>
    </cacheField>
    <cacheField name="Ομάδα πηγών εκπομπών" numFmtId="0">
      <sharedItems/>
    </cacheField>
    <cacheField name="Κατηγορία πηγών εκπομπών" numFmtId="0">
      <sharedItems/>
    </cacheField>
    <cacheField name="Πηγή εκπομπών" numFmtId="0">
      <sharedItems count="42">
        <s v="Combustion of Diesel"/>
        <s v="Combustion of Natural Gas"/>
        <s v="Combustion of Petrol"/>
        <s v="Combustion of diesel in group owned vehicles (owned or leasing)"/>
        <s v="Combustion of Petrol in group owned vehicles (owned or leasing)"/>
        <s v="Combustion of LPG in group owned vehicles (owned or leasing)"/>
        <s v="HFCs from refrigeration / air conditioning equipment in office buildings and facilities"/>
        <s v="Fire extinguishers"/>
        <s v="Combustion of waste (Incinerator)"/>
        <s v="Waste Processing "/>
        <s v="Combustion of Biogas"/>
        <s v="Combustion of Biogas Flared"/>
        <s v="Emissions from Biogas Combustion"/>
        <s v="Combustion of Wood Pellets"/>
        <s v="Electricity consumed in office buildings and projects"/>
        <s v="Emissions from Wood Pellet Combustion"/>
        <s v="Electricity consumed in office buildings and projects - market based"/>
        <s v="Production of purchased goods and services"/>
        <s v="Production of capital goods"/>
        <s v="Production of Petrol (including trasportation)"/>
        <s v="Production of Diesel (including trasportation)"/>
        <s v="Production of Natural gas (including trasportation)"/>
        <s v="Production of LPG (including trasportation)"/>
        <s v="Production of Wood Pellets (including trasportation)"/>
        <s v="Production of Biogas (including trasportation)"/>
        <s v="Network losses"/>
        <s v="Production and transportation of fuel consumed for the production of Electricity purchased and consumed by the Group"/>
        <s v="Transportation of goods"/>
        <s v="Combustion of diesel in subcontractor vehicles"/>
        <s v="Combustion of Petrol in subcontractor vehicles"/>
        <s v="Production of Petrol in subcontractor vehicles"/>
        <s v="Production of diesel in subcontractor vehicles"/>
        <s v="Treatment of waste by Third-Party"/>
        <s v="Air Travel"/>
        <s v="Ship Travel"/>
        <s v="Car Travel"/>
        <s v="Overnights"/>
        <s v="Employee Commuting-Survey"/>
        <s v="Emissions from Downsream leased assets"/>
        <s v="Emissions from Investments"/>
        <s v="Combustion of compressed natural gas CNG in group owned vehicles (owned or leasing)" u="1"/>
        <s v="Production of CNG (including trasportation)" u="1"/>
      </sharedItems>
    </cacheField>
    <cacheField name="Τιμή" numFmtId="0">
      <sharedItems containsString="0" containsBlank="1" containsNumber="1" minValue="0" maxValue="59724744.25"/>
    </cacheField>
    <cacheField name="Μονάδες" numFmtId="0">
      <sharedItems containsBlank="1"/>
    </cacheField>
    <cacheField name="Πληροφορίες" numFmtId="0">
      <sharedItems containsBlank="1"/>
    </cacheField>
    <cacheField name="For XLOOKUP" numFmtId="0">
      <sharedItems containsBlank="1"/>
    </cacheField>
    <cacheField name="Emission Factor" numFmtId="0">
      <sharedItems/>
    </cacheField>
    <cacheField name="Value" numFmtId="0">
      <sharedItems containsMixedTypes="1" containsNumber="1" minValue="0" maxValue="10926.4"/>
    </cacheField>
    <cacheField name="Units" numFmtId="0">
      <sharedItems containsMixedTypes="1" containsNumber="1" containsInteger="1" minValue="0" maxValue="0"/>
    </cacheField>
    <cacheField name="Source" numFmtId="0">
      <sharedItems containsMixedTypes="1" containsNumber="1" containsInteger="1" minValue="0" maxValue="0"/>
    </cacheField>
    <cacheField name="t CO2" numFmtId="0">
      <sharedItems containsMixedTypes="1" containsNumber="1" minValue="4.1415945259854576E-3" maxValue="105173.4137235971"/>
    </cacheField>
    <cacheField name="t CH4" numFmtId="0">
      <sharedItems containsMixedTypes="1" containsNumber="1" minValue="1.0371975671692546E-7" maxValue="8.6476363631972273"/>
    </cacheField>
    <cacheField name="t N2O" numFmtId="0">
      <sharedItems containsMixedTypes="1" containsNumber="1" minValue="4.2706880529868502E-8" maxValue="0.19262529986006793"/>
    </cacheField>
    <cacheField name="t HFCs" numFmtId="0">
      <sharedItems containsMixedTypes="1" containsNumber="1" minValue="2.3224243796714601E-3" maxValue="7.9192348922417291E-2"/>
    </cacheField>
    <cacheField name="t CO2 eq" numFmtId="0">
      <sharedItems containsMixedTypes="1" containsNumber="1" minValue="0" maxValue="116817.74667200001"/>
    </cacheField>
    <cacheField name="Sum t eCO2-market" numFmtId="0">
      <sharedItems containsMixedTypes="1" containsNumber="1" minValue="3.7045380000000003E-2" maxValue="9078.2242358799995"/>
    </cacheField>
    <cacheField name="Sum t eCO2" numFmtId="0">
      <sharedItems containsSemiMixedTypes="0" containsString="0" containsNumber="1" minValue="0" maxValue="116817.746672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O2_lt"/>
    <s v="Σ.Ε. CO₂ st."/>
    <n v="2.6288551800000004E-3"/>
    <s v="tn CO2/lt"/>
    <s v="Greece. National Inventory Submissions 2024"/>
    <n v="62.124001494584412"/>
    <s v="-"/>
    <s v="-"/>
    <s v="-"/>
    <s v="-"/>
    <s v=""/>
    <n v="62.12400149458441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H4_lt"/>
    <s v="Σ.Ε. CH₄ st."/>
    <n v="2.6069673432920342E-8"/>
    <s v="tn CH4/lt"/>
    <s v="Greece. National Inventory Submissions 2024"/>
    <s v="-"/>
    <n v="6.1606757330393176E-4"/>
    <s v="-"/>
    <s v="-"/>
    <s v="-"/>
    <s v=""/>
    <n v="1.7249892052510089E-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N2O_lt"/>
    <s v="Σ.Ε. N2O st."/>
    <n v="6.7698900000000009E-9"/>
    <s v="tn N2O/lt"/>
    <s v="Greece. National Inventory Submissions 2024"/>
    <s v="-"/>
    <s v="-"/>
    <n v="1.5998319712620004E-4"/>
    <s v="-"/>
    <s v="-"/>
    <s v=""/>
    <n v="4.2395547238443007E-2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O2_lt_CU"/>
    <s v="Σ.Ε. CO₂ st."/>
    <n v="2.6924234999999999E-3"/>
    <s v="tn CO2/lt"/>
    <s v="Cyprus. National Inventory Report (NIR) 2024"/>
    <n v="208.829751507"/>
    <s v="-"/>
    <s v="-"/>
    <s v="-"/>
    <s v="-"/>
    <s v=""/>
    <n v="208.8297515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H4_lt_CU"/>
    <s v="Σ.Ε. CH₄ st."/>
    <n v="3.6335000000000003E-7"/>
    <s v="tn CH4/lt"/>
    <s v="Cyprus. National Inventory Report (NIR) 2024"/>
    <s v="-"/>
    <n v="2.8182152700000004E-2"/>
    <s v="-"/>
    <s v="-"/>
    <s v="-"/>
    <s v=""/>
    <n v="0.789100275600000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N2O_lt_CU"/>
    <s v="Σ.Ε. N2O st."/>
    <n v="2.1800999999999998E-8"/>
    <s v="tn N2O/lt"/>
    <s v="Cyprus. National Inventory Report (NIR) 2024"/>
    <s v="-"/>
    <s v="-"/>
    <n v="1.6909291619999999E-3"/>
    <s v="-"/>
    <s v="-"/>
    <s v=""/>
    <n v="0.44809622792999998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O2_lt"/>
    <s v="Σ.Ε. CO₂ st."/>
    <n v="2.6288551800000004E-3"/>
    <s v="tn CO2/lt"/>
    <s v="Greece. National Inventory Submissions 2024"/>
    <n v="47.319393240000011"/>
    <s v="-"/>
    <s v="-"/>
    <s v="-"/>
    <s v="-"/>
    <s v=""/>
    <n v="47.319393240000011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H4_lt"/>
    <s v="Σ.Ε. CH₄ st."/>
    <n v="2.6069673432920342E-8"/>
    <s v="tn CH4/lt"/>
    <s v="Greece. National Inventory Submissions 2024"/>
    <s v="-"/>
    <n v="4.6925412179256616E-4"/>
    <s v="-"/>
    <s v="-"/>
    <s v="-"/>
    <s v=""/>
    <n v="1.3139115410191853E-2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N2O_lt"/>
    <s v="Σ.Ε. N2O st."/>
    <n v="6.7698900000000009E-9"/>
    <s v="tn N2O/lt"/>
    <s v="Greece. National Inventory Submissions 2024"/>
    <s v="-"/>
    <s v="-"/>
    <n v="1.2185802000000001E-4"/>
    <s v="-"/>
    <s v="-"/>
    <s v=""/>
    <n v="3.2292375300000002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O2_lt"/>
    <s v="Σ.Ε. CO₂ st."/>
    <n v="2.6288551800000004E-3"/>
    <s v="tn CO2/lt"/>
    <s v="Greece. National Inventory Submissions 2024"/>
    <n v="133.63785307530003"/>
    <s v="-"/>
    <s v="-"/>
    <s v="-"/>
    <s v="-"/>
    <s v=""/>
    <n v="133.63785307530003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H4_lt"/>
    <s v="Σ.Ε. CH₄ st."/>
    <n v="2.6069673432920342E-8"/>
    <s v="tn CH4/lt"/>
    <s v="Greece. National Inventory Submissions 2024"/>
    <s v="-"/>
    <n v="1.3252518489625055E-3"/>
    <s v="-"/>
    <s v="-"/>
    <s v="-"/>
    <s v=""/>
    <n v="3.7107051770950153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N2O_lt"/>
    <s v="Σ.Ε. N2O st."/>
    <n v="6.7698900000000009E-9"/>
    <s v="tn N2O/lt"/>
    <s v="Greece. National Inventory Submissions 2024"/>
    <s v="-"/>
    <s v="-"/>
    <n v="3.4414735815000005E-4"/>
    <s v="-"/>
    <s v="-"/>
    <s v=""/>
    <n v="9.1199049909750016E-2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O2_KWH"/>
    <s v="Σ.Ε. CO₂ st."/>
    <n v="2.0043000000000055E-4"/>
    <s v="tn CO2/KWh"/>
    <s v="Greece. National Inventory Submissions 2024"/>
    <n v="10.849504782940349"/>
    <s v="-"/>
    <s v="-"/>
    <s v="-"/>
    <s v="-"/>
    <s v=""/>
    <n v="10.849504782940349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H4_KWH"/>
    <s v="Σ.Ε. CH₄ st."/>
    <n v="3.6000000000000103E-9"/>
    <s v="tn CH4/KWh"/>
    <s v="Greece. National Inventory Submissions 2024"/>
    <s v="-"/>
    <n v="1.9487211105415986E-4"/>
    <s v="-"/>
    <s v="-"/>
    <s v="-"/>
    <s v=""/>
    <n v="5.4564191095164763E-3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N2O_KWH"/>
    <s v="Σ.Ε. N2O st."/>
    <n v="3.6000000000000103E-10"/>
    <s v="tn N2O/kWh"/>
    <s v="Greece. National Inventory Submissions 2024"/>
    <s v="-"/>
    <s v="-"/>
    <n v="1.9487211105415987E-5"/>
    <s v="-"/>
    <s v="-"/>
    <s v=""/>
    <n v="5.1641109429352364E-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O2_KWH"/>
    <s v="Σ.Ε. CO₂ st."/>
    <n v="2.0043000000000055E-4"/>
    <s v="tn CO2/KWh"/>
    <s v="Greece. National Inventory Submissions 2024"/>
    <n v="1626.5672849862044"/>
    <s v="-"/>
    <s v="-"/>
    <s v="-"/>
    <s v="-"/>
    <s v=""/>
    <n v="1626.5672849862044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H4_KWH"/>
    <s v="Σ.Ε. CH₄ st."/>
    <n v="3.6000000000000103E-9"/>
    <s v="tn CH4/KWh"/>
    <s v="Greece. National Inventory Submissions 2024"/>
    <s v="-"/>
    <n v="2.9215398024000083E-2"/>
    <s v="-"/>
    <s v="-"/>
    <s v="-"/>
    <s v=""/>
    <n v="0.8180311446720023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N2O_KWH"/>
    <s v="Σ.Ε. N2O st."/>
    <n v="3.6000000000000103E-10"/>
    <s v="tn N2O/kWh"/>
    <s v="Greece. National Inventory Submissions 2024"/>
    <s v="-"/>
    <s v="-"/>
    <n v="2.9215398024000083E-3"/>
    <s v="-"/>
    <s v="-"/>
    <s v=""/>
    <n v="0.77420804763600226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O2_KWH"/>
    <s v="Σ.Ε. CO₂ st."/>
    <n v="2.0043000000000055E-4"/>
    <s v="tn CO2/KWh"/>
    <s v="Greece. National Inventory Submissions 2024"/>
    <n v="0.31817662638025557"/>
    <s v="-"/>
    <s v="-"/>
    <s v="-"/>
    <s v="-"/>
    <s v=""/>
    <n v="0.31817662638025557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H4_KWH"/>
    <s v="Σ.Ε. CH₄ st."/>
    <n v="3.6000000000000103E-9"/>
    <s v="tn CH4/KWh"/>
    <s v="Greece. National Inventory Submissions 2024"/>
    <s v="-"/>
    <n v="5.7148922564931409E-6"/>
    <s v="-"/>
    <s v="-"/>
    <s v="-"/>
    <s v=""/>
    <n v="1.6001698318180793E-4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N2O_KWH"/>
    <s v="Σ.Ε. N2O st."/>
    <n v="3.6000000000000103E-10"/>
    <s v="tn N2O/kWh"/>
    <s v="Greece. National Inventory Submissions 2024"/>
    <s v="-"/>
    <s v="-"/>
    <n v="5.7148922564931411E-7"/>
    <s v="-"/>
    <s v="-"/>
    <s v=""/>
    <n v="1.5144464479706823E-4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O2_KWH"/>
    <s v="Σ.Ε. CO₂ st."/>
    <n v="2.0043000000000055E-4"/>
    <s v="tn CO2/KWh"/>
    <s v="Greece. National Inventory Submissions 2024"/>
    <n v="3.3196428019006783"/>
    <s v="-"/>
    <s v="-"/>
    <s v="-"/>
    <s v="-"/>
    <s v=""/>
    <n v="3.319642801900678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H4_KWH"/>
    <s v="Σ.Ε. CH₄ st."/>
    <n v="3.6000000000000103E-9"/>
    <s v="tn CH4/KWh"/>
    <s v="Greece. National Inventory Submissions 2024"/>
    <s v="-"/>
    <n v="5.9625375876078647E-5"/>
    <s v="-"/>
    <s v="-"/>
    <s v="-"/>
    <s v=""/>
    <n v="1.6695105245302022E-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N2O_KWH"/>
    <s v="Σ.Ε. N2O st."/>
    <n v="3.6000000000000103E-10"/>
    <s v="tn N2O/kWh"/>
    <s v="Greece. National Inventory Submissions 2024"/>
    <s v="-"/>
    <s v="-"/>
    <n v="5.9625375876078649E-6"/>
    <s v="-"/>
    <s v="-"/>
    <s v=""/>
    <n v="1.5800724607160843E-3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O2_KWH"/>
    <s v="Σ.Ε. CO₂ st."/>
    <n v="2.0043000000000055E-4"/>
    <s v="tn CO2/KWh"/>
    <s v="Greece. National Inventory Submissions 2024"/>
    <n v="1.2249800115639846"/>
    <s v="-"/>
    <s v="-"/>
    <s v="-"/>
    <s v="-"/>
    <s v=""/>
    <n v="1.2249800115639846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H4_KWH"/>
    <s v="Σ.Ε. CH₄ st."/>
    <n v="3.6000000000000103E-9"/>
    <s v="tn CH4/KWh"/>
    <s v="Greece. National Inventory Submissions 2024"/>
    <s v="-"/>
    <n v="2.2002335187498603E-5"/>
    <s v="-"/>
    <s v="-"/>
    <s v="-"/>
    <s v=""/>
    <n v="6.160653852499609E-4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N2O_KWH"/>
    <s v="Σ.Ε. N2O st."/>
    <n v="3.6000000000000103E-10"/>
    <s v="tn N2O/kWh"/>
    <s v="Greece. National Inventory Submissions 2024"/>
    <s v="-"/>
    <s v="-"/>
    <n v="2.2002335187498604E-6"/>
    <s v="-"/>
    <s v="-"/>
    <s v=""/>
    <n v="5.8306188246871297E-4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O2_Diesel_lt"/>
    <s v="Σ.Ε. CO₂ m."/>
    <n v="2.7370491168929394E-3"/>
    <s v="tn CO2/lt"/>
    <s v="Greece. National Inventory Submissions 2024"/>
    <n v="31.976205829398648"/>
    <s v="-"/>
    <s v="-"/>
    <s v="-"/>
    <s v="-"/>
    <s v=""/>
    <n v="31.976205829398648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H4_diesel_lt"/>
    <s v="Σ.Ε. CH₄ m."/>
    <n v="1.0689300000000002E-7"/>
    <s v="tn CH₄/lt"/>
    <s v="Greece. National Inventory Submissions 2024"/>
    <s v="-"/>
    <n v="1.2488020578900001E-3"/>
    <s v="-"/>
    <s v="-"/>
    <s v="-"/>
    <s v=""/>
    <n v="3.4966457620920002E-2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N2O_diesel_lt"/>
    <s v="Σ.Ε. N2O m."/>
    <n v="2.1378600000000001E-8"/>
    <s v="tn N2O/lt"/>
    <s v="Greece. National Inventory Submissions 2024"/>
    <s v="-"/>
    <s v="-"/>
    <n v="2.49760411578E-4"/>
    <s v="-"/>
    <s v="-"/>
    <s v=""/>
    <n v="6.6186509068170002E-2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O2_Diesel_lt_CU"/>
    <s v="Σ.Ε. CO₂ m."/>
    <n v="2.7660641198992519E-3"/>
    <s v="tn CO2/lt"/>
    <s v="Cyprus. National Inventory Table (CRT) 2024"/>
    <n v="4.8572085945430867"/>
    <s v="-"/>
    <s v="-"/>
    <s v="-"/>
    <s v="-"/>
    <s v=""/>
    <n v="4.8572085945430867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H4_diesel_lt_CU"/>
    <s v="Σ.Ε. CH₄ m."/>
    <n v="1.09005E-7"/>
    <s v="tn CH₄/lt"/>
    <s v="Cyprus. National Inventory Table (CRT) 2024"/>
    <s v="-"/>
    <n v="1.9141278000000002E-4"/>
    <s v="-"/>
    <s v="-"/>
    <s v="-"/>
    <s v=""/>
    <n v="5.3595578400000001E-3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N2O_diesel_lt_CU"/>
    <s v="Σ.Ε. N2O m."/>
    <n v="2.1800999999999998E-8"/>
    <s v="tn N2O/lt"/>
    <s v="Cyprus. National Inventory Table (CRT) 2024"/>
    <s v="-"/>
    <s v="-"/>
    <n v="3.8282555999999998E-5"/>
    <s v="-"/>
    <s v="-"/>
    <s v=""/>
    <n v="1.0144877339999999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O2_Diesel_lt"/>
    <s v="Σ.Ε. CO₂ m."/>
    <n v="2.7370491168929394E-3"/>
    <s v="tn CO2/lt"/>
    <s v="Greece. National Inventory Submissions 2024"/>
    <n v="25.673520716455773"/>
    <s v="-"/>
    <s v="-"/>
    <s v="-"/>
    <s v="-"/>
    <s v=""/>
    <n v="25.673520716455773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H4_diesel_lt"/>
    <s v="Σ.Ε. CH₄ m."/>
    <n v="1.0689300000000002E-7"/>
    <s v="tn CH₄/lt"/>
    <s v="Greece. National Inventory Submissions 2024"/>
    <s v="-"/>
    <n v="1.0026563400000001E-3"/>
    <s v="-"/>
    <s v="-"/>
    <s v="-"/>
    <s v=""/>
    <n v="2.8074377520000006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N2O_diesel_lt"/>
    <s v="Σ.Ε. N2O m."/>
    <n v="2.1378600000000001E-8"/>
    <s v="tn N2O/lt"/>
    <s v="Greece. National Inventory Submissions 2024"/>
    <s v="-"/>
    <s v="-"/>
    <n v="2.0053126800000001E-4"/>
    <s v="-"/>
    <s v="-"/>
    <s v=""/>
    <n v="5.3140786020000004E-2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O2_Diesel_lt"/>
    <s v="Σ.Ε. CO₂ m."/>
    <n v="2.7370491168929394E-3"/>
    <s v="tn CO2/lt"/>
    <s v="Greece. National Inventory Submissions 2024"/>
    <n v="6.0215080571644668"/>
    <s v="-"/>
    <s v="-"/>
    <s v="-"/>
    <s v="-"/>
    <s v=""/>
    <n v="6.0215080571644668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H4_diesel_lt"/>
    <s v="Σ.Ε. CH₄ m."/>
    <n v="1.0689300000000002E-7"/>
    <s v="tn CH₄/lt"/>
    <s v="Greece. National Inventory Submissions 2024"/>
    <s v="-"/>
    <n v="2.3516460000000004E-4"/>
    <s v="-"/>
    <s v="-"/>
    <s v="-"/>
    <s v=""/>
    <n v="6.5846088000000007E-3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N2O_diesel_lt"/>
    <s v="Σ.Ε. N2O m."/>
    <n v="2.1378600000000001E-8"/>
    <s v="tn N2O/lt"/>
    <s v="Greece. National Inventory Submissions 2024"/>
    <s v="-"/>
    <s v="-"/>
    <n v="4.7032920000000003E-5"/>
    <s v="-"/>
    <s v="-"/>
    <s v=""/>
    <n v="1.2463723800000001E-2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O2_petrol_lt"/>
    <s v="Σ.Ε. CO₂ m."/>
    <n v="2.4570164450789206E-3"/>
    <s v="tn CO2/lt"/>
    <s v="Greece. National Inventory Submissions 2024"/>
    <n v="2.2751480878141788"/>
    <s v="-"/>
    <s v="-"/>
    <s v="-"/>
    <s v="-"/>
    <s v=""/>
    <n v="2.2751480878141788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H4_petrol_lt"/>
    <s v="Σ.Ε. CH₄ m."/>
    <n v="9.595657500000001E-8"/>
    <s v="tn CH₄/lt"/>
    <s v="Greece. National Inventory Submissions 2024"/>
    <s v="-"/>
    <n v="8.8853869318500009E-5"/>
    <s v="-"/>
    <s v="-"/>
    <s v="-"/>
    <s v=""/>
    <n v="2.487908340918E-3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N2O_petrol_lt"/>
    <s v="Σ.Ε. N2O m."/>
    <n v="1.9191314999999997E-8"/>
    <s v="tn N2O/lt"/>
    <s v="Greece. National Inventory Submissions 2024"/>
    <s v="-"/>
    <s v="-"/>
    <n v="1.7770773863699996E-5"/>
    <s v="-"/>
    <s v="-"/>
    <s v=""/>
    <n v="4.7092550738804988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O2_petrol_lt"/>
    <s v="Σ.Ε. CO₂ m."/>
    <n v="2.4570164450789206E-3"/>
    <s v="tn CO2/lt"/>
    <s v="Greece. National Inventory Submissions 2024"/>
    <n v="3.5651308618095139"/>
    <s v="-"/>
    <s v="-"/>
    <s v="-"/>
    <s v="-"/>
    <s v=""/>
    <n v="3.5651308618095139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H4_petrol_lt"/>
    <s v="Σ.Ε. CH₄ m."/>
    <n v="9.595657500000001E-8"/>
    <s v="tn CH₄/lt"/>
    <s v="Greece. National Inventory Submissions 2024"/>
    <s v="-"/>
    <n v="1.3923299032500002E-4"/>
    <s v="-"/>
    <s v="-"/>
    <s v="-"/>
    <s v=""/>
    <n v="3.8985237291000005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N2O_petrol_lt"/>
    <s v="Σ.Ε. N2O m."/>
    <n v="1.9191314999999997E-8"/>
    <s v="tn N2O/lt"/>
    <s v="Greece. National Inventory Submissions 2024"/>
    <s v="-"/>
    <s v="-"/>
    <n v="2.7846598064999997E-5"/>
    <s v="-"/>
    <s v="-"/>
    <s v=""/>
    <n v="7.379348487224999E-3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O2_Diesel_lt"/>
    <s v="Σ.Ε. CO₂ st."/>
    <n v="2.6288551800000004E-3"/>
    <s v="tn CO2/lt"/>
    <s v="Greece. National Inventory Submissions 2024"/>
    <n v="224.80471051907404"/>
    <s v="-"/>
    <s v="-"/>
    <s v="-"/>
    <s v="-"/>
    <s v=""/>
    <n v="224.80471051907404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H4_diesel_lt"/>
    <s v="Σ.Ε. CH₄ st."/>
    <n v="7.3881717554663755E-8"/>
    <s v="tn CH₄/lt"/>
    <s v="Greece. National Inventory Submissions 2024"/>
    <s v="-"/>
    <n v="6.3179433594847826E-3"/>
    <s v="-"/>
    <s v="-"/>
    <s v="-"/>
    <s v=""/>
    <n v="0.17690241406557392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7.9441247237632788E-3"/>
    <s v="-"/>
    <s v="-"/>
    <s v=""/>
    <n v="2.105193051797269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O2_Diesel_lt_CU"/>
    <s v="Σ.Ε. CO₂ st."/>
    <n v="2.6924234999999999E-3"/>
    <s v="tn CO2/lt"/>
    <s v="Cyprus. National Inventory Report (NIR) 2024"/>
    <n v="2.6008811010000001"/>
    <s v="-"/>
    <s v="-"/>
    <s v="-"/>
    <s v="-"/>
    <s v=""/>
    <n v="2.6008811010000001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H4_diesel_lt_CU"/>
    <s v="Σ.Ε. CH₄ st."/>
    <n v="3.6335000000000003E-7"/>
    <s v="tn CH₄/lt"/>
    <s v="Cyprus. National Inventory Report (NIR) 2024"/>
    <s v="-"/>
    <n v="3.5099610000000005E-4"/>
    <s v="-"/>
    <s v="-"/>
    <s v="-"/>
    <s v=""/>
    <n v="9.8278908000000009E-3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N2O_diesel_lt_CU"/>
    <s v="Σ.Ε. N2O st."/>
    <n v="2.1800999999999998E-8"/>
    <s v="tn N2O/lt"/>
    <s v="Cyprus. National Inventory Report (NIR) 2024"/>
    <s v="-"/>
    <s v="-"/>
    <n v="2.1059765999999998E-5"/>
    <s v="-"/>
    <s v="-"/>
    <s v=""/>
    <n v="5.5808379899999995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O2_Diesel_lt"/>
    <s v="Σ.Ε. CO₂ st."/>
    <n v="2.6288551800000004E-3"/>
    <s v="tn CO2/lt"/>
    <s v="Greece. National Inventory Submissions 2024"/>
    <n v="4.5163731992400002"/>
    <s v="-"/>
    <s v="-"/>
    <s v="-"/>
    <s v="-"/>
    <s v=""/>
    <n v="4.5163731992400002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H4_diesel_lt"/>
    <s v="Σ.Ε. CH₄ st."/>
    <n v="7.3881717554663755E-8"/>
    <s v="tn CH₄/lt"/>
    <s v="Greece. National Inventory Submissions 2024"/>
    <s v="-"/>
    <n v="1.2692879075891232E-4"/>
    <s v="-"/>
    <s v="-"/>
    <s v="-"/>
    <s v=""/>
    <n v="3.5540061412495448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1.5959911120625803E-4"/>
    <s v="-"/>
    <s v="-"/>
    <s v=""/>
    <n v="4.2293764469658379E-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O2_petrol_lt"/>
    <s v="Σ.Ε. CO₂ st."/>
    <n v="2.3432595615E-3"/>
    <s v="tn CO2/lt"/>
    <s v="Greece. National Inventory Submissions 2024"/>
    <n v="4.6835197507612802"/>
    <s v="-"/>
    <s v="-"/>
    <s v="-"/>
    <s v="-"/>
    <s v=""/>
    <n v="4.683519750761280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H4_petrol_lt"/>
    <s v="Σ.Ε. CH₄ st."/>
    <n v="6.6322739296894177E-8"/>
    <s v="tn CH₄/lt"/>
    <s v="Greece. National Inventory Submissions 2024"/>
    <s v="-"/>
    <n v="1.3256058548748834E-4"/>
    <s v="-"/>
    <s v="-"/>
    <s v="-"/>
    <s v=""/>
    <n v="3.7116963936496736E-3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N2O_petrol_lt"/>
    <s v="Σ.Ε. N2O st."/>
    <n v="8.3393611341132544E-8"/>
    <s v="tn N2O/lt"/>
    <s v="Greece. National Inventory Submissions 2024"/>
    <s v="-"/>
    <s v="-"/>
    <n v="1.6668047885974845E-4"/>
    <s v="-"/>
    <s v="-"/>
    <s v=""/>
    <n v="4.4170326897833338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O2_Diesel_lt"/>
    <s v="Σ.Ε. CO₂ m."/>
    <n v="2.6092581300000001E-3"/>
    <s v="tn CO2/lt"/>
    <s v="Greece. National Inventory Submissions 2024"/>
    <n v="2581.4795322019127"/>
    <s v="-"/>
    <s v="-"/>
    <s v="-"/>
    <s v="-"/>
    <s v=""/>
    <n v="2581.47953220191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0.20147253235507775"/>
    <s v="-"/>
    <s v="-"/>
    <s v="-"/>
    <s v=""/>
    <n v="5.641230905942177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5.857188244103495E-2"/>
    <s v="-"/>
    <s v="-"/>
    <s v=""/>
    <n v="15.521548846874262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O2_Diesel_lt_CU"/>
    <s v="Σ.Ε. CO₂ m."/>
    <n v="2.7103960999958366E-3"/>
    <s v="tn CO2/lt"/>
    <s v="Cyprus. National Inventory Report (NIR) 2024"/>
    <n v="922.66219877618266"/>
    <s v="-"/>
    <s v="-"/>
    <s v="-"/>
    <s v="-"/>
    <s v=""/>
    <n v="922.6621987761826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H4_diesel_lt_CU"/>
    <s v="Σ.Ε. CH₄ m."/>
    <n v="1.3968471248727059E-7"/>
    <s v="tn CH4/lt"/>
    <s v="Cyprus. National Inventory Report (NIR) 2024"/>
    <s v="-"/>
    <n v="4.7550911086066704E-2"/>
    <s v="-"/>
    <s v="-"/>
    <s v="-"/>
    <s v=""/>
    <n v="1.331425510409867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N2O_diesel_lt_CU"/>
    <s v="Σ.Ε. N2O m."/>
    <n v="1.7159507590075509E-7"/>
    <s v="tn N2O/lt"/>
    <s v="Cyprus. National Inventory Report (NIR) 2024"/>
    <s v="-"/>
    <s v="-"/>
    <n v="5.8413709357831446E-2"/>
    <s v="-"/>
    <s v="-"/>
    <s v=""/>
    <n v="15.47963297982533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O2_Diesel_lt"/>
    <s v="Σ.Ε. CO₂ m."/>
    <n v="2.6092581300000001E-3"/>
    <s v="tn CO2/lt"/>
    <s v="Greece. National Inventory Submissions 2024"/>
    <n v="186.31407677265"/>
    <s v="-"/>
    <s v="-"/>
    <s v="-"/>
    <s v="-"/>
    <s v=""/>
    <n v="186.31407677265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1.4540951571584325E-2"/>
    <s v="-"/>
    <s v="-"/>
    <s v="-"/>
    <s v=""/>
    <n v="0.40714664400436107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4.2273301282111679E-3"/>
    <s v="-"/>
    <s v="-"/>
    <s v=""/>
    <n v="1.1202424839759595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O2_Diesel_lt"/>
    <s v="Σ.Ε. CO₂ m."/>
    <n v="2.6092581300000001E-3"/>
    <s v="tn CO2/lt"/>
    <s v="Greece. National Inventory Submissions 2024"/>
    <n v="84.574014230596504"/>
    <s v="-"/>
    <s v="-"/>
    <s v="-"/>
    <s v="-"/>
    <s v=""/>
    <n v="84.57401423059650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6.6006104661766171E-3"/>
    <s v="-"/>
    <s v="-"/>
    <s v="-"/>
    <s v=""/>
    <n v="0.1848170930529452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1.9189225238038651E-3"/>
    <s v="-"/>
    <s v="-"/>
    <s v=""/>
    <n v="0.50851446880802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O2_petrol_lt"/>
    <s v="Σ.Ε. CO₂ m."/>
    <n v="2.3432595615E-3"/>
    <s v="tn CO2/lt"/>
    <s v="Greece. National Inventory Submissions 2024"/>
    <n v="1.7596707677084251"/>
    <s v="-"/>
    <s v="-"/>
    <s v="-"/>
    <s v="-"/>
    <s v=""/>
    <n v="1.7596707677084251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H4_petrol_lt"/>
    <s v="Σ.Ε. CH₄ m."/>
    <n v="6.2069461011150519E-7"/>
    <s v="tn CH₄/lt"/>
    <s v="Greece. National Inventory Submissions 2024"/>
    <s v="-"/>
    <n v="4.6611061746323483E-4"/>
    <s v="-"/>
    <s v="-"/>
    <s v="-"/>
    <s v=""/>
    <n v="1.3051097288970576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N2O_petrol_lt"/>
    <s v="Σ.Ε. N2O m."/>
    <n v="5.1389177009833898E-8"/>
    <s v="tn N2O/lt"/>
    <s v="Greece. National Inventory Submissions 2024"/>
    <s v="-"/>
    <s v="-"/>
    <n v="3.8590702475534768E-5"/>
    <s v="-"/>
    <s v="-"/>
    <s v=""/>
    <n v="1.0226536156016713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O2_Diesel_lt"/>
    <s v="Σ.Ε. CO₂ m."/>
    <n v="2.6092581300000001E-3"/>
    <s v="tn CO2/lt"/>
    <s v="Greece. National Inventory Submissions 2024"/>
    <n v="15.323885979095701"/>
    <s v="-"/>
    <s v="-"/>
    <s v="-"/>
    <s v="-"/>
    <s v=""/>
    <n v="15.323885979095701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H4_diesel_lt"/>
    <s v="Σ.Ε. CH₄ m."/>
    <n v="9.9661146212508699E-10"/>
    <s v="tn CH₄/lt"/>
    <s v="Greece. National Inventory Submissions 2024"/>
    <s v="-"/>
    <n v="5.8529894897998024E-6"/>
    <s v="-"/>
    <s v="-"/>
    <s v="-"/>
    <s v=""/>
    <n v="1.6388370571439448E-4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6.147609614632197E-4"/>
    <s v="-"/>
    <s v="-"/>
    <s v=""/>
    <n v="0.16291165478775321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O2_Diesel_lt_CU"/>
    <s v="Σ.Ε. CO₂ m."/>
    <n v="2.7096592074209837E-3"/>
    <s v="tn CO2/lt"/>
    <s v="Cyprus. National Inventory Table (CRT) 2024"/>
    <n v="35.84337199576477"/>
    <s v="-"/>
    <s v="-"/>
    <s v="-"/>
    <s v="-"/>
    <s v=""/>
    <n v="35.8433719957647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H4_diesel_lt_CU"/>
    <s v="Σ.Ε. CH₄ m."/>
    <n v="3.9500062714377506E-9"/>
    <s v="tn CH₄/lt"/>
    <s v="Cyprus. National Inventory Table (CRT) 2024"/>
    <s v="-"/>
    <n v="5.2250682958578562E-5"/>
    <s v="-"/>
    <s v="-"/>
    <s v="-"/>
    <s v=""/>
    <n v="1.463019122840199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N2O_diesel_lt_CU"/>
    <s v="Σ.Ε. N2O m."/>
    <n v="1.0576135864495003E-7"/>
    <s v="tn N2O/lt"/>
    <s v="Cyprus. National Inventory Table (CRT) 2024"/>
    <s v="-"/>
    <s v="-"/>
    <n v="1.3990112521553989E-3"/>
    <s v="-"/>
    <s v="-"/>
    <s v=""/>
    <n v="0.37073798182118073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O2_diesel_lt_DE"/>
    <s v="Σ.Ε. CO₂ m."/>
    <n v="2.7099913933681225E-3"/>
    <s v="tn CO2/lt"/>
    <s v="Germany. National Inventory Document (NID) 2024"/>
    <n v="25.317091895726136"/>
    <s v="-"/>
    <s v="-"/>
    <s v="-"/>
    <s v="-"/>
    <s v=""/>
    <n v="25.317091895726136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H4_diesel_lt_DE"/>
    <s v="Σ.Ε. CH₄ m."/>
    <n v="1.3036787992116369E-7"/>
    <s v="tn CH₄/lt"/>
    <s v="Germany. National Inventory Document (NID) 2024"/>
    <s v="-"/>
    <n v="1.2179136820479007E-3"/>
    <s v="-"/>
    <s v="-"/>
    <s v="-"/>
    <s v=""/>
    <n v="3.4101583097341223E-2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N2O_diesel_lt_DE"/>
    <s v="Σ.Ε. N2O m."/>
    <n v="1.2645377457682176E-7"/>
    <s v="tn N2O/lt"/>
    <s v="Germany. National Inventory Document (NID) 2024"/>
    <s v="-"/>
    <s v="-"/>
    <n v="1.1813476010873638E-3"/>
    <s v="-"/>
    <s v="-"/>
    <s v=""/>
    <n v="0.313057114288151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O2_Diesel_lt"/>
    <s v="Σ.Ε. CO₂ m."/>
    <n v="2.6092581300000001E-3"/>
    <s v="tn CO2/lt"/>
    <s v="Greece. National Inventory Submissions 2024"/>
    <n v="124.67773765190793"/>
    <s v="-"/>
    <s v="-"/>
    <s v="-"/>
    <s v="-"/>
    <s v=""/>
    <n v="124.6777376519079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H4_diesel_lt"/>
    <s v="Σ.Ε. CH₄ m."/>
    <n v="9.9661146212508699E-10"/>
    <s v="tn CH₄/lt"/>
    <s v="Greece. National Inventory Submissions 2024"/>
    <s v="-"/>
    <n v="4.7620916070774482E-5"/>
    <s v="-"/>
    <s v="-"/>
    <s v="-"/>
    <s v=""/>
    <n v="1.3333856499816855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001799542002929E-3"/>
    <s v="-"/>
    <s v="-"/>
    <s v=""/>
    <n v="1.325476878630776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O2_Diesel_lt"/>
    <s v="Σ.Ε. CO₂ m."/>
    <n v="2.6092581300000001E-3"/>
    <s v="tn CO2/lt"/>
    <s v="Greece. National Inventory Submissions 2024"/>
    <n v="68.988784957199996"/>
    <s v="-"/>
    <s v="-"/>
    <s v="-"/>
    <s v="-"/>
    <s v=""/>
    <n v="68.988784957199996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H4_diesel_lt"/>
    <s v="Σ.Ε. CH₄ m."/>
    <n v="9.9661146212508699E-10"/>
    <s v="tn CH₄/lt"/>
    <s v="Greece. National Inventory Submissions 2024"/>
    <s v="-"/>
    <n v="2.6350407058587301E-5"/>
    <s v="-"/>
    <s v="-"/>
    <s v="-"/>
    <s v=""/>
    <n v="7.3781139764044444E-4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2.7676799362984028E-3"/>
    <s v="-"/>
    <s v="-"/>
    <s v=""/>
    <n v="0.7334351831190767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O2_Diesel_lt"/>
    <s v="Σ.Ε. CO₂ m."/>
    <n v="2.6092581300000001E-3"/>
    <s v="tn CO2/lt"/>
    <s v="Greece. National Inventory Submissions 2024"/>
    <n v="11.246815780645502"/>
    <s v="-"/>
    <s v="-"/>
    <s v="-"/>
    <s v="-"/>
    <s v=""/>
    <n v="11.246815780645502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H4_diesel_lt"/>
    <s v="Σ.Ε. CH₄ m."/>
    <n v="9.9661146212508699E-10"/>
    <s v="tn CH₄/lt"/>
    <s v="Greece. National Inventory Submissions 2024"/>
    <s v="-"/>
    <n v="4.2957442157708688E-6"/>
    <s v="-"/>
    <s v="-"/>
    <s v="-"/>
    <s v=""/>
    <n v="1.2028083804158432E-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5119777660453185E-4"/>
    <s v="-"/>
    <s v="-"/>
    <s v=""/>
    <n v="0.1195674108002009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O2_Diesel_lt"/>
    <s v="Σ.Ε. CO₂ m."/>
    <n v="2.6092581300000001E-3"/>
    <s v="tn CO2/lt"/>
    <s v="Greece. National Inventory Submissions 2024"/>
    <n v="33.099509174883302"/>
    <s v="-"/>
    <s v="-"/>
    <s v="-"/>
    <s v="-"/>
    <s v=""/>
    <n v="33.0995091748833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H4_diesel_lt"/>
    <s v="Σ.Ε. CH₄ m."/>
    <n v="9.9661146212508699E-10"/>
    <s v="tn CH₄/lt"/>
    <s v="Greece. National Inventory Submissions 2024"/>
    <s v="-"/>
    <n v="1.2642425007756199E-5"/>
    <s v="-"/>
    <s v="-"/>
    <s v="-"/>
    <s v=""/>
    <n v="3.5398790021717359E-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3278802852011772E-3"/>
    <s v="-"/>
    <s v="-"/>
    <s v=""/>
    <n v="0.3518882755783119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O2_Diesel_lt"/>
    <s v="Σ.Ε. CO₂ m."/>
    <n v="2.6092581300000001E-3"/>
    <s v="tn CO2/lt"/>
    <s v="Greece. National Inventory Submissions 2024"/>
    <n v="1.2904086081915001"/>
    <s v="-"/>
    <s v="-"/>
    <s v="-"/>
    <s v="-"/>
    <s v=""/>
    <n v="1.290408608191500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H4_diesel_lt"/>
    <s v="Σ.Ε. CH₄ m."/>
    <n v="9.9661146212508699E-10"/>
    <s v="tn CH₄/lt"/>
    <s v="Greece. National Inventory Submissions 2024"/>
    <s v="-"/>
    <n v="4.9287419859396182E-7"/>
    <s v="-"/>
    <s v="-"/>
    <s v="-"/>
    <s v=""/>
    <n v="1.3800477560630931E-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1768385495324325E-5"/>
    <s v="-"/>
    <s v="-"/>
    <s v=""/>
    <n v="1.3718622156260947E-2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O2_Diesel_lt"/>
    <s v="Σ.Ε. CO₂ m."/>
    <n v="2.6092581300000001E-3"/>
    <s v="tn CO2/lt"/>
    <s v="Greece. National Inventory Submissions 2024"/>
    <n v="4.3559737999659003"/>
    <s v="-"/>
    <s v="-"/>
    <s v="-"/>
    <s v="-"/>
    <s v=""/>
    <n v="4.3559737999659003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H4_diesel_lt"/>
    <s v="Σ.Ε. CH₄ m."/>
    <n v="9.9661146212508699E-10"/>
    <s v="tn CH₄/lt"/>
    <s v="Greece. National Inventory Submissions 2024"/>
    <s v="-"/>
    <n v="1.663773073215484E-6"/>
    <s v="-"/>
    <s v="-"/>
    <s v="-"/>
    <s v=""/>
    <n v="4.6585646050033554E-5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7475219047105307E-4"/>
    <s v="-"/>
    <s v="-"/>
    <s v=""/>
    <n v="4.6309330474829061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O2_Diesel_lt"/>
    <s v="Σ.Ε. CO₂ m."/>
    <n v="2.6092581300000001E-3"/>
    <s v="tn CO2/lt"/>
    <s v="Greece. National Inventory Submissions 2024"/>
    <n v="1.0747012385843999"/>
    <s v="-"/>
    <s v="-"/>
    <s v="-"/>
    <s v="-"/>
    <s v=""/>
    <n v="1.0747012385843999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H4_diesel_lt"/>
    <s v="Σ.Ε. CH₄ m."/>
    <n v="9.9661146212508699E-10"/>
    <s v="tn CH₄/lt"/>
    <s v="Greece. National Inventory Submissions 2024"/>
    <s v="-"/>
    <n v="4.1048432902008081E-7"/>
    <s v="-"/>
    <s v="-"/>
    <s v="-"/>
    <s v=""/>
    <n v="1.1493561212562262E-5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311467519525666E-5"/>
    <s v="-"/>
    <s v="-"/>
    <s v=""/>
    <n v="1.1425388926743016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O2_Diesel_lt"/>
    <s v="Σ.Ε. CO₂ m."/>
    <n v="2.6092581300000001E-3"/>
    <s v="tn CO2/lt"/>
    <s v="Greece. National Inventory Submissions 2024"/>
    <n v="7.7551065510795008"/>
    <s v="-"/>
    <s v="-"/>
    <s v="-"/>
    <s v="-"/>
    <s v=""/>
    <n v="7.7551065510795008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H4_diesel_lt"/>
    <s v="Σ.Ε. CH₄ m."/>
    <n v="9.9661146212508699E-10"/>
    <s v="tn CH₄/lt"/>
    <s v="Greece. National Inventory Submissions 2024"/>
    <s v="-"/>
    <n v="2.9620787571550772E-6"/>
    <s v="-"/>
    <s v="-"/>
    <s v="-"/>
    <s v=""/>
    <n v="8.2938205200342162E-5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3.1111800010095683E-4"/>
    <s v="-"/>
    <s v="-"/>
    <s v=""/>
    <n v="8.244627002675356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O2_petrol_lt"/>
    <s v="Σ.Ε. CO₂ m."/>
    <n v="2.3432595615E-3"/>
    <s v="tn CO2/lt"/>
    <s v="Greece. National Inventory Submissions 2024"/>
    <n v="68.870577743877192"/>
    <s v="-"/>
    <s v="-"/>
    <s v="-"/>
    <s v="-"/>
    <s v=""/>
    <n v="68.87057774387719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H4_petrol_lt"/>
    <s v="Σ.Ε. CH₄ m."/>
    <n v="2.9862611012340788E-7"/>
    <s v="tn CH₄/lt"/>
    <s v="Greece. National Inventory Submissions 2024"/>
    <s v="-"/>
    <n v="8.7768990988093716E-3"/>
    <s v="-"/>
    <s v="-"/>
    <s v="-"/>
    <s v=""/>
    <n v="0.2457531747666624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2741182254718819E-3"/>
    <s v="-"/>
    <s v="-"/>
    <s v=""/>
    <n v="0.3376413297500486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O2_petrol_lt"/>
    <s v="Σ.Ε. CO₂ m."/>
    <n v="2.3432595615E-3"/>
    <s v="tn CO2/lt"/>
    <s v="Greece. National Inventory Submissions 2024"/>
    <n v="98.791073269780327"/>
    <s v="-"/>
    <s v="-"/>
    <s v="-"/>
    <s v="-"/>
    <s v=""/>
    <n v="98.7910732697803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H4_petrol_lt"/>
    <s v="Σ.Ε. CH₄ m."/>
    <n v="2.9862611012340788E-7"/>
    <s v="tn CH₄/lt"/>
    <s v="Greece. National Inventory Submissions 2024"/>
    <s v="-"/>
    <n v="1.2589981242447637E-2"/>
    <s v="-"/>
    <s v="-"/>
    <s v="-"/>
    <s v=""/>
    <n v="0.3525194747885338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8276528394325184E-3"/>
    <s v="-"/>
    <s v="-"/>
    <s v=""/>
    <n v="0.4843280024496173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O2_petrol_lt_CU"/>
    <s v="Σ.Ε. CO₂ m."/>
    <n v="2.396637948576781E-3"/>
    <s v="tn CO2/lt"/>
    <s v="Cyprus. National Inventory Table (CRF) 2024"/>
    <n v="42.283883326740145"/>
    <s v="-"/>
    <s v="-"/>
    <s v="-"/>
    <s v="-"/>
    <s v=""/>
    <n v="42.283883326740145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H4_petrol_lt_CU"/>
    <s v="Σ.Ε. CH₄ m."/>
    <n v="2.031957364744522E-7"/>
    <s v="tn CH₄/lt"/>
    <s v="Cyprus. National Inventory Table (CRF) 2024"/>
    <s v="-"/>
    <n v="3.5849823786187601E-3"/>
    <s v="-"/>
    <s v="-"/>
    <s v="-"/>
    <s v=""/>
    <n v="0.1003795066013252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N2O_petrol_lt_CU"/>
    <s v="Σ.Ε. N2O m."/>
    <n v="1.8670417416701394E-8"/>
    <s v="tn N2O/lt"/>
    <s v="Cyprus. National Inventory Table (CRF) 2024"/>
    <s v="-"/>
    <s v="-"/>
    <n v="3.2940217448286269E-4"/>
    <s v="-"/>
    <s v="-"/>
    <s v=""/>
    <n v="8.7291576237958607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O2_petrol_lt"/>
    <s v="Σ.Ε. CO₂ m."/>
    <n v="2.3432595615E-3"/>
    <s v="tn CO2/lt"/>
    <s v="Greece. National Inventory Submissions 2024"/>
    <n v="10.376023636108844"/>
    <s v="-"/>
    <s v="-"/>
    <s v="-"/>
    <s v="-"/>
    <s v=""/>
    <n v="10.376023636108844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H4_petrol_lt"/>
    <s v="Σ.Ε. CH₄ m."/>
    <n v="2.9862611012340788E-7"/>
    <s v="tn CH₄/lt"/>
    <s v="Greece. National Inventory Submissions 2024"/>
    <s v="-"/>
    <n v="1.3223253744097537E-3"/>
    <s v="-"/>
    <s v="-"/>
    <s v="-"/>
    <s v=""/>
    <n v="3.7025110483473102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9195832612089024E-4"/>
    <s v="-"/>
    <s v="-"/>
    <s v=""/>
    <n v="5.0868956422035913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O2_petrol_lt"/>
    <s v="Σ.Ε. CO₂ m."/>
    <n v="2.3432595615E-3"/>
    <s v="tn CO2/lt"/>
    <s v="Greece. National Inventory Submissions 2024"/>
    <n v="3.114168524637885"/>
    <s v="-"/>
    <s v="-"/>
    <s v="-"/>
    <s v="-"/>
    <s v=""/>
    <n v="3.114168524637885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H4_petrol_lt"/>
    <s v="Σ.Ε. CH₄ m."/>
    <n v="2.9862611012340788E-7"/>
    <s v="tn CH₄/lt"/>
    <s v="Greece. National Inventory Submissions 2024"/>
    <s v="-"/>
    <n v="3.9687111409290784E-4"/>
    <s v="-"/>
    <s v="-"/>
    <s v="-"/>
    <s v=""/>
    <n v="1.1112391194601419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5.7612684609499472E-5"/>
    <s v="-"/>
    <s v="-"/>
    <s v=""/>
    <n v="1.5267361421517359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O2_petrol_lt"/>
    <s v="Σ.Ε. CO₂ m."/>
    <n v="2.3432595615E-3"/>
    <s v="tn CO2/lt"/>
    <s v="Greece. National Inventory Submissions 2024"/>
    <n v="49.044422622195"/>
    <s v="-"/>
    <s v="-"/>
    <s v="-"/>
    <s v="-"/>
    <s v=""/>
    <n v="49.044422622195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H4_petrol_lt"/>
    <s v="Σ.Ε. CH₄ m."/>
    <n v="2.9862611012340788E-7"/>
    <s v="tn CH₄/lt"/>
    <s v="Greece. National Inventory Submissions 2024"/>
    <s v="-"/>
    <n v="6.2502444848829266E-3"/>
    <s v="-"/>
    <s v="-"/>
    <s v="-"/>
    <s v=""/>
    <n v="0.17500684557672194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9.0733074656455196E-4"/>
    <s v="-"/>
    <s v="-"/>
    <s v=""/>
    <n v="0.24044264783960628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O2_petrol_lt"/>
    <s v="Σ.Ε. CO₂ m."/>
    <n v="2.3432595615E-3"/>
    <s v="tn CO2/lt"/>
    <s v="Greece. National Inventory Submissions 2024"/>
    <n v="45.074776896844696"/>
    <s v="-"/>
    <s v="-"/>
    <s v="-"/>
    <s v="-"/>
    <s v=""/>
    <n v="45.0747768968446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H4_petrol_lt"/>
    <s v="Σ.Ε. CH₄ m."/>
    <n v="2.9862611012340788E-7"/>
    <s v="tn CH₄/lt"/>
    <s v="Greece. National Inventory Submissions 2024"/>
    <s v="-"/>
    <n v="5.7443509505061656E-3"/>
    <s v="-"/>
    <s v="-"/>
    <s v="-"/>
    <s v=""/>
    <n v="0.1608418266141726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8.3389157801067666E-4"/>
    <s v="-"/>
    <s v="-"/>
    <s v=""/>
    <n v="0.2209812681728293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O2_petrol_lt"/>
    <s v="Σ.Ε. CO₂ m."/>
    <n v="2.3432595615E-3"/>
    <s v="tn CO2/lt"/>
    <s v="Greece. National Inventory Submissions 2024"/>
    <n v="3.769718819563125"/>
    <s v="-"/>
    <s v="-"/>
    <s v="-"/>
    <s v="-"/>
    <s v=""/>
    <n v="3.76971881956312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H4_petrol_lt"/>
    <s v="Σ.Ε. CH₄ m."/>
    <n v="2.9862611012340788E-7"/>
    <s v="tn CH₄/lt"/>
    <s v="Greece. National Inventory Submissions 2024"/>
    <s v="-"/>
    <n v="4.8041475466103242E-4"/>
    <s v="-"/>
    <s v="-"/>
    <s v="-"/>
    <s v=""/>
    <n v="1.345161313050890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6.9740484402089004E-5"/>
    <s v="-"/>
    <s v="-"/>
    <s v=""/>
    <n v="1.8481228366553585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O2_petrol_lt"/>
    <s v="Σ.Ε. CO₂ m."/>
    <n v="2.3432595615E-3"/>
    <s v="tn CO2/lt"/>
    <s v="Greece. National Inventory Submissions 2024"/>
    <n v="7.3957489628150697"/>
    <s v="-"/>
    <s v="-"/>
    <s v="-"/>
    <s v="-"/>
    <s v=""/>
    <n v="7.3957489628150697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H4_petrol_lt"/>
    <s v="Σ.Ε. CH₄ m."/>
    <n v="2.9862611012340788E-7"/>
    <s v="tn CH₄/lt"/>
    <s v="Greece. National Inventory Submissions 2024"/>
    <s v="-"/>
    <n v="9.4251775624929737E-4"/>
    <s v="-"/>
    <s v="-"/>
    <s v="-"/>
    <s v=""/>
    <n v="2.6390497174980328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3682270213531331E-4"/>
    <s v="-"/>
    <s v="-"/>
    <s v=""/>
    <n v="3.6258016065858024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O2_petrol_lt"/>
    <s v="Σ.Ε. CO₂ m."/>
    <n v="2.3432595615E-3"/>
    <s v="tn CO2/lt"/>
    <s v="Greece. National Inventory Submissions 2024"/>
    <n v="2.395772008273215"/>
    <s v="-"/>
    <s v="-"/>
    <s v="-"/>
    <s v="-"/>
    <s v=""/>
    <n v="2.395772008273215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H4_petrol_lt"/>
    <s v="Σ.Ε. CH₄ m."/>
    <n v="2.9862611012340788E-7"/>
    <s v="tn CH₄/lt"/>
    <s v="Greece. National Inventory Submissions 2024"/>
    <s v="-"/>
    <n v="3.0531832125127342E-4"/>
    <s v="-"/>
    <s v="-"/>
    <s v="-"/>
    <s v=""/>
    <n v="8.5489129950356551E-3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4.4322218279745035E-5"/>
    <s v="-"/>
    <s v="-"/>
    <s v=""/>
    <n v="1.174538784413243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O2_Diesel_lt"/>
    <s v="Σ.Ε. CO₂ m."/>
    <n v="2.6092581300000001E-3"/>
    <s v="tn CO2/lt"/>
    <s v="Greece. National Inventory Submissions 2024"/>
    <n v="110.60133798476518"/>
    <s v="-"/>
    <s v="-"/>
    <s v="-"/>
    <s v="-"/>
    <s v=""/>
    <n v="110.6013379847651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7.3640667086838937E-4"/>
    <s v="-"/>
    <s v="-"/>
    <s v="-"/>
    <s v=""/>
    <n v="2.0619386784314901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3.1660603749702329E-3"/>
    <s v="-"/>
    <s v="-"/>
    <s v=""/>
    <n v="0.839005999367111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O2_Diesel_lt"/>
    <s v="Σ.Ε. CO₂ m."/>
    <n v="2.6092581300000001E-3"/>
    <s v="tn CO2/lt"/>
    <s v="Greece. National Inventory Submissions 2024"/>
    <n v="735.35678174537998"/>
    <s v="-"/>
    <s v="-"/>
    <s v="-"/>
    <s v="-"/>
    <s v=""/>
    <n v="735.35678174537998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4.8961581244179901E-3"/>
    <s v="-"/>
    <s v="-"/>
    <s v="-"/>
    <s v=""/>
    <n v="0.137092427483703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1050233302515545E-2"/>
    <s v="-"/>
    <s v="-"/>
    <s v=""/>
    <n v="5.578311825166619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O2_Diesel_lt"/>
    <s v="Σ.Ε. CO₂ m."/>
    <n v="2.6092581300000001E-3"/>
    <s v="tn CO2/lt"/>
    <s v="Greece. National Inventory Submissions 2024"/>
    <n v="779.47644044715571"/>
    <s v="-"/>
    <s v="-"/>
    <s v="-"/>
    <s v="-"/>
    <s v=""/>
    <n v="779.47644044715571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5.1899159719848934E-3"/>
    <s v="-"/>
    <s v="-"/>
    <s v="-"/>
    <s v=""/>
    <n v="0.145317647215577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2313197256822716E-2"/>
    <s v="-"/>
    <s v="-"/>
    <s v=""/>
    <n v="5.91299727305801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O2_petrol_lt"/>
    <s v="Σ.Ε. CO₂ m."/>
    <n v="2.3432595615E-3"/>
    <s v="tn CO2/lt"/>
    <s v="Greece. National Inventory Submissions 2024"/>
    <n v="10.575435024792496"/>
    <s v="-"/>
    <s v="-"/>
    <s v="-"/>
    <s v="-"/>
    <s v=""/>
    <n v="10.5754350247924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197481616732505E-3"/>
    <s v="-"/>
    <s v="-"/>
    <s v="-"/>
    <s v=""/>
    <n v="6.7752948526851015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3.9728649094501956E-4"/>
    <s v="-"/>
    <s v="-"/>
    <s v=""/>
    <n v="0.10528092010043018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O2_petrol_lt"/>
    <s v="Σ.Ε. CO₂ m."/>
    <n v="2.3432595615E-3"/>
    <s v="tn CO2/lt"/>
    <s v="Greece. National Inventory Submissions 2024"/>
    <n v="10.680577081317001"/>
    <s v="-"/>
    <s v="-"/>
    <s v="-"/>
    <s v="-"/>
    <s v=""/>
    <n v="10.680577081317001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43805545354704E-3"/>
    <s v="-"/>
    <s v="-"/>
    <s v="-"/>
    <s v=""/>
    <n v="6.8426555269931716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4.0123635386691702E-4"/>
    <s v="-"/>
    <s v="-"/>
    <s v=""/>
    <n v="0.10632763377473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O2_petrol_lt"/>
    <s v="Σ.Ε. CO₂ m."/>
    <n v="2.3432595615E-3"/>
    <s v="tn CO2/lt"/>
    <s v="Greece. National Inventory Submissions 2024"/>
    <n v="34.305179384786314"/>
    <s v="-"/>
    <s v="-"/>
    <s v="-"/>
    <s v="-"/>
    <s v=""/>
    <n v="34.30517938478631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7.8493125396358367E-3"/>
    <s v="-"/>
    <s v="-"/>
    <s v="-"/>
    <s v=""/>
    <n v="0.2197807511098034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2887398302831139E-3"/>
    <s v="-"/>
    <s v="-"/>
    <s v=""/>
    <n v="0.341516055025025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O2_petrol_lt"/>
    <s v="Σ.Ε. CO₂ m."/>
    <n v="2.3432595615E-3"/>
    <s v="tn CO2/lt"/>
    <s v="Greece. National Inventory Submissions 2024"/>
    <n v="0.28283142907305003"/>
    <s v="-"/>
    <s v="-"/>
    <s v="-"/>
    <s v="-"/>
    <s v=""/>
    <n v="0.2828314290730500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6.4714201255882569E-5"/>
    <s v="-"/>
    <s v="-"/>
    <s v="-"/>
    <s v=""/>
    <n v="1.8119976351647119E-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0625104851192823E-5"/>
    <s v="-"/>
    <s v="-"/>
    <s v=""/>
    <n v="2.8156527855660979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O2_petrol_lt"/>
    <s v="Σ.Ε. CO₂ m."/>
    <n v="2.3432595615E-3"/>
    <s v="tn CO2/lt"/>
    <s v="Greece. National Inventory Submissions 2024"/>
    <n v="1.7058929607719999"/>
    <s v="-"/>
    <s v="-"/>
    <s v="-"/>
    <s v="-"/>
    <s v=""/>
    <n v="1.7058929607719999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H4_petrol_lt"/>
    <s v="Σ.Ε. CH₄ m."/>
    <n v="2.9946324170571233E-6"/>
    <s v="tn CH₄/lt"/>
    <s v="Greece. National Inventory Submissions 2024"/>
    <s v="-"/>
    <n v="2.1800923996175858E-3"/>
    <s v="-"/>
    <s v="-"/>
    <s v="-"/>
    <s v=""/>
    <n v="6.104258718929240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N2O_petrol_lt"/>
    <s v="Σ.Ε. N2O m."/>
    <n v="4.9134776882805899E-8"/>
    <s v="tn N2O/lt"/>
    <s v="Greece. National Inventory Submissions 2024"/>
    <s v="-"/>
    <s v="-"/>
    <n v="3.5770117570682693E-5"/>
    <s v="-"/>
    <s v="-"/>
    <s v=""/>
    <n v="9.4790811562309139E-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O2_petrol_lt"/>
    <s v="Σ.Ε. CO₂ m."/>
    <n v="2.3432595615E-3"/>
    <s v="tn CO2/lt"/>
    <s v="Greece. National Inventory Submissions 2024"/>
    <n v="2.2379066116149597"/>
    <s v="-"/>
    <s v="-"/>
    <s v="-"/>
    <s v="-"/>
    <s v=""/>
    <n v="2.2379066116149597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H4_petrol_lt"/>
    <s v="Σ.Ε. CH₄ m."/>
    <n v="2.9946324170571233E-6"/>
    <s v="tn CH₄/lt"/>
    <s v="Greece. National Inventory Submissions 2024"/>
    <s v="-"/>
    <n v="2.859993743586235E-3"/>
    <s v="-"/>
    <s v="-"/>
    <s v="-"/>
    <s v=""/>
    <n v="8.007982482041457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N2O_petrol_lt"/>
    <s v="Σ.Ε. N2O m."/>
    <n v="4.9134776882805899E-8"/>
    <s v="tn N2O/lt"/>
    <s v="Greece. National Inventory Submissions 2024"/>
    <s v="-"/>
    <s v="-"/>
    <n v="4.6925677314154946E-5"/>
    <s v="-"/>
    <s v="-"/>
    <s v=""/>
    <n v="1.2435304488251061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O2_petrol_lt"/>
    <s v="Σ.Ε. CO₂ m."/>
    <n v="2.3432595615E-3"/>
    <s v="tn CO2/lt"/>
    <s v="Greece. National Inventory Submissions 2024"/>
    <n v="12.315820766309775"/>
    <s v="-"/>
    <s v="-"/>
    <s v="-"/>
    <s v="-"/>
    <s v=""/>
    <n v="12.315820766309775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H4_petrol_lt"/>
    <s v="Σ.Ε. CH₄ m."/>
    <n v="2.9946324170571233E-6"/>
    <s v="tn CH₄/lt"/>
    <s v="Greece. National Inventory Submissions 2024"/>
    <s v="-"/>
    <n v="1.5739338789189684E-2"/>
    <s v="-"/>
    <s v="-"/>
    <s v="-"/>
    <s v=""/>
    <n v="0.440701486097311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N2O_petrol_lt"/>
    <s v="Σ.Ε. N2O m."/>
    <n v="4.9134776882805899E-8"/>
    <s v="tn N2O/lt"/>
    <s v="Greece. National Inventory Submissions 2024"/>
    <s v="-"/>
    <s v="-"/>
    <n v="2.5824501707949542E-4"/>
    <s v="-"/>
    <s v="-"/>
    <s v=""/>
    <n v="6.8434929526066279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O2_lt"/>
    <s v="Σ.Ε. CO₂ m."/>
    <n v="1.6462501807867685E-3"/>
    <s v="tn CO2/lt"/>
    <s v="Greece. National Inventory Submissions 2024"/>
    <n v="19.57491886216496"/>
    <s v="-"/>
    <s v="-"/>
    <s v="-"/>
    <s v="-"/>
    <s v=""/>
    <n v="19.574918862164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H4_lt"/>
    <s v="Σ.Ε. CH₄ m."/>
    <n v="2.1969928601050937E-7"/>
    <s v="tn CH₄/lt"/>
    <s v="Greece. National Inventory Submissions 2024"/>
    <s v="-"/>
    <n v="2.6123585272294228E-3"/>
    <s v="-"/>
    <s v="-"/>
    <s v="-"/>
    <s v=""/>
    <n v="7.3146038762423843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N2O_lt"/>
    <s v="Σ.Ε. N2O m."/>
    <n v="4.2897820698533063E-8"/>
    <s v="tn N2O/lt"/>
    <s v="Greece. National Inventory Submissions 2024"/>
    <s v="-"/>
    <s v="-"/>
    <n v="5.1008125577618421E-4"/>
    <s v="-"/>
    <s v="-"/>
    <s v=""/>
    <n v="0.135171532780688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32"/>
    <s v="R-32_GWP"/>
    <s v="GWP 100-year"/>
    <n v="677"/>
    <s v="kg CO2 eq / kg HFC"/>
    <s v="IPCC - AR5"/>
    <s v="-"/>
    <s v="-"/>
    <s v="-"/>
    <n v="9.0000000000000011E-3"/>
    <s v="-"/>
    <s v=""/>
    <n v="12.827374553336144"/>
  </r>
  <r>
    <s v="Scope 1"/>
    <x v="1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3.7699999999999999E-3"/>
    <s v="tn"/>
    <s v="HFC-32"/>
    <s v="R-32_GWP"/>
    <s v="GWP 100-year"/>
    <n v="677"/>
    <s v="kg CO2 eq / kg HFC"/>
    <s v="IPCC - AR5"/>
    <s v="-"/>
    <s v="-"/>
    <s v="-"/>
    <n v="3.7699999999999999E-3"/>
    <s v="-"/>
    <s v=""/>
    <n v="5.3732446740085837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7.6100000000000001E-2"/>
    <s v="tn"/>
    <s v="HFC-407 C"/>
    <s v="R-407C_GWP"/>
    <s v="GWP 100-year"/>
    <n v="1624.21"/>
    <s v="kg CO2 eq / kg HFC"/>
    <s v="IPCC - AR5"/>
    <s v="-"/>
    <s v="-"/>
    <s v="-"/>
    <n v="7.6100000000000001E-2"/>
    <s v="-"/>
    <s v=""/>
    <n v="108.4625781676533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07 C"/>
    <s v="R-407C_GWP"/>
    <s v="GWP 100-year"/>
    <n v="1624.21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10 Α"/>
    <s v="R-410Α_GWP"/>
    <s v="GWP 100-year"/>
    <n v="1923.5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0.02"/>
    <s v="tn"/>
    <s v="HFC-410 Α"/>
    <s v="R-410Α_GWP"/>
    <s v="GWP 100-year"/>
    <n v="1923.5"/>
    <s v="kg CO2 eq / kg HFC"/>
    <s v="IPCC - AR5"/>
    <s v="-"/>
    <s v="-"/>
    <s v="-"/>
    <n v="0.02"/>
    <s v="-"/>
    <s v=""/>
    <n v="28.50527678519142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1"/>
    <s v="tn"/>
    <s v="HFC-134a"/>
    <s v="R-134A_GWP"/>
    <s v="GWP 100-year"/>
    <n v="1300"/>
    <s v="kg CO2 eq / kg HFC"/>
    <s v="IPCC - AR5"/>
    <s v="-"/>
    <s v="-"/>
    <s v="-"/>
    <n v="0.01"/>
    <s v="-"/>
    <s v=""/>
    <n v="14.252638392595713"/>
  </r>
  <r>
    <s v="Scope 1"/>
    <x v="0"/>
    <s v="Κύπρος"/>
    <x v="0"/>
    <x v="1"/>
    <s v="HELECTOR &amp; Subsidiaries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134a"/>
    <s v="R-134A_GWP"/>
    <s v="GWP 100-year"/>
    <n v="1300"/>
    <s v="kg CO2 eq / kg HFC"/>
    <s v="IPCC - AR5"/>
    <s v="-"/>
    <s v="-"/>
    <s v="-"/>
    <n v="9.0000000000000011E-3"/>
    <s v="-"/>
    <s v=""/>
    <n v="12.827374553336144"/>
  </r>
  <r>
    <s v="Scope 1"/>
    <x v="0"/>
    <s v="Ελλάδα"/>
    <x v="3"/>
    <x v="7"/>
    <s v="REDS"/>
    <s v="Direct fugitive emissions arise from the release of greenhouse gases in anthropogenic systems"/>
    <s v="HFCs from refrigeration / air conditioning equipment in office buildings and facilities"/>
    <x v="6"/>
    <n v="8.9413338617351408E-3"/>
    <s v="tn"/>
    <s v="HFC-134"/>
    <s v="R-134_GWP"/>
    <s v="GWP 100-year"/>
    <n v="1120"/>
    <s v="kg CO2 eq / kg HFC"/>
    <s v="IPCC - AR6"/>
    <s v="-"/>
    <s v="-"/>
    <s v="-"/>
    <n v="8.9413338617351408E-3"/>
    <s v="-"/>
    <s v=""/>
    <n v="12.743759827878236"/>
  </r>
  <r>
    <s v="Scope 1"/>
    <x v="0"/>
    <s v="Ελλάδα"/>
    <x v="2"/>
    <x v="4"/>
    <s v="ELLAKTOR S.A."/>
    <s v="Direct fugitive emissions arise from the release of greenhouse gases in anthropogenic systems"/>
    <s v="HFCs from refrigeration / air conditioning equipment in office buildings and facilities"/>
    <x v="6"/>
    <n v="7.9192348922417291E-2"/>
    <s v="tn"/>
    <s v="HFC-134"/>
    <s v="R-134_GWP"/>
    <s v="GWP 100-year"/>
    <n v="1120"/>
    <s v="kg CO2 eq / kg HFC"/>
    <s v="IPCC - AR6"/>
    <s v="-"/>
    <s v="-"/>
    <s v="-"/>
    <n v="7.9192348922417291E-2"/>
    <s v="-"/>
    <s v=""/>
    <n v="112.86999126514804"/>
  </r>
  <r>
    <s v="Scope 1"/>
    <x v="0"/>
    <s v="Ελλάδα"/>
    <x v="1"/>
    <x v="6"/>
    <s v="AKTOR CONCESSIONS"/>
    <s v="Direct fugitive emissions arise from the release of greenhouse gases in anthropogenic systems"/>
    <s v="HFCs from refrigeration / air conditioning equipment in office buildings and facilities"/>
    <x v="6"/>
    <n v="2.42306276945723E-2"/>
    <s v="tn"/>
    <s v="HFC-134"/>
    <s v="R-134_GWP"/>
    <s v="GWP 100-year"/>
    <n v="1120"/>
    <s v="kg CO2 eq / kg HFC"/>
    <s v="IPCC - AR6"/>
    <s v="-"/>
    <s v="-"/>
    <s v="-"/>
    <n v="2.42306276945723E-2"/>
    <s v="-"/>
    <s v=""/>
    <n v="34.535037455635411"/>
  </r>
  <r>
    <s v="Scope 1"/>
    <x v="0"/>
    <s v="Ελλάδα"/>
    <x v="1"/>
    <x v="3"/>
    <s v="MOREAS"/>
    <s v="Direct fugitive emissions arise from the release of greenhouse gases in anthropogenic systems"/>
    <s v="HFCs from refrigeration / air conditioning equipment in office buildings and facilities"/>
    <x v="6"/>
    <n v="2.3224243796714601E-3"/>
    <s v="tn"/>
    <s v="HFC-134"/>
    <s v="R-134_GWP"/>
    <s v="GWP 100-year"/>
    <n v="1120"/>
    <s v="kg CO2 eq / kg HFC"/>
    <s v="IPCC - AR6"/>
    <s v="-"/>
    <s v="-"/>
    <s v="-"/>
    <n v="2.3224243796714601E-3"/>
    <s v="-"/>
    <s v=""/>
    <n v="3.3100674877605734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4.2646999999999997E-2"/>
    <s v="tn"/>
    <s v="HFC-134"/>
    <s v="R-134_GWP"/>
    <s v="GWP 100-year"/>
    <n v="1120"/>
    <s v="kg CO2 eq / kg HFC"/>
    <s v="IPCC - AR6"/>
    <s v="-"/>
    <s v="-"/>
    <s v="-"/>
    <n v="4.2646999999999997E-2"/>
    <s v="-"/>
    <s v=""/>
    <n v="60.783226952902936"/>
  </r>
  <r>
    <s v="Scope 1"/>
    <x v="0"/>
    <s v="Ελλάδα"/>
    <x v="1"/>
    <x v="12"/>
    <s v="AO"/>
    <s v="Direct fugitive emissions arise from the release of greenhouse gases in anthropogenic systems"/>
    <s v="Fire extinguishers"/>
    <x v="7"/>
    <n v="9.6000000000000002E-2"/>
    <s v="tn"/>
    <s v="CO2"/>
    <s v="CO₂ "/>
    <s v="CO₂"/>
    <n v="1"/>
    <n v="0"/>
    <n v="0"/>
    <n v="9.6000000000000002E-2"/>
    <s v="-"/>
    <s v="-"/>
    <s v="-"/>
    <s v="-"/>
    <s v=""/>
    <n v="9.6000000000000002E-2"/>
  </r>
  <r>
    <s v="Scope 1"/>
    <x v="0"/>
    <s v="Ελλάδα"/>
    <x v="0"/>
    <x v="0"/>
    <s v="HELECTOR &amp; Subsidiaries"/>
    <s v="Direct fugitive emissions arise from the release of greenhouse gases in anthropogenic systems"/>
    <s v="Fire extinguishers"/>
    <x v="7"/>
    <n v="4.0060000000000005E-2"/>
    <s v="tn"/>
    <s v="CO2"/>
    <s v="CO₂ "/>
    <s v="CO₂"/>
    <n v="1"/>
    <n v="0"/>
    <n v="0"/>
    <n v="4.0060000000000005E-2"/>
    <s v="-"/>
    <s v="-"/>
    <s v="-"/>
    <s v="-"/>
    <s v=""/>
    <n v="4.0060000000000005E-2"/>
  </r>
  <r>
    <s v="Scope 1"/>
    <x v="0"/>
    <s v="Ελλάδα"/>
    <x v="0"/>
    <x v="0"/>
    <s v="HELECTOR &amp; Subsidiaries"/>
    <s v="Direct emissions arise from the release of greenhouse gases by chemical or physical processing"/>
    <s v="Combustion of waste (Incinerator)"/>
    <x v="8"/>
    <n v="6201.6909742969938"/>
    <s v="tn CO2"/>
    <s v="Incinerator"/>
    <s v="Incinerator"/>
    <s v="CO₂"/>
    <n v="1"/>
    <s v="tn CO2"/>
    <n v="0"/>
    <n v="6201.6909742969938"/>
    <s v="-"/>
    <s v="-"/>
    <s v="-"/>
    <s v="-"/>
    <s v=""/>
    <n v="6201.690974296993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12.84"/>
    <s v="tn"/>
    <s v="Recycling Mixed Recycables"/>
    <s v="Waste_Mixed Recycables"/>
    <s v="Σ.Ε. CO₂ eq"/>
    <n v="9.9228224917309815E-2"/>
    <s v="tn CO2 eq/ tn"/>
    <s v="EPA 2023"/>
    <s v="-"/>
    <s v="-"/>
    <s v="-"/>
    <s v="-"/>
    <n v="1.274090407938258"/>
    <s v=""/>
    <n v="1.27409040793825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2.0340000000000003"/>
    <s v="tn"/>
    <s v="Compost Municipal waste"/>
    <s v="Waste_Municipal solid waste"/>
    <s v="Σ.Ε. CO₂ eq"/>
    <n v="0.58460000000000001"/>
    <s v="tn CO2 eq/ tn"/>
    <s v="ecoinvent 3.10"/>
    <s v="-"/>
    <s v="-"/>
    <s v="-"/>
    <s v="-"/>
    <n v="1.1890764000000003"/>
    <s v=""/>
    <n v="1.1890764000000003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326.3"/>
    <s v="tn"/>
    <s v="Compost Green Waste "/>
    <s v="Waste_Grass_Composted"/>
    <s v="Σ.Ε. CO₂ eq"/>
    <n v="0.20948180815876516"/>
    <s v="tn CO2 eq/ tn"/>
    <s v="EPA 2023"/>
    <s v="-"/>
    <s v="-"/>
    <s v="-"/>
    <s v="-"/>
    <n v="68.353914002205073"/>
    <s v=""/>
    <n v="68.353914002205073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CH4_MMBtu"/>
    <s v="Σ.Ε. CH₄ st."/>
    <n v="1.0550558752316243E-6"/>
    <s v="tn CH4/MMBtu"/>
    <s v="Greece. National Inventory Submissions 2024"/>
    <s v="-"/>
    <n v="1.9262529986006793"/>
    <s v="-"/>
    <s v="-"/>
    <s v="-"/>
    <s v=""/>
    <n v="53.935083960819021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N2O_MMBtu"/>
    <s v="Σ.Ε. N2O st."/>
    <n v="1.0550558752316244E-7"/>
    <s v="tn N2O/MMBtu"/>
    <s v="Greece. National Inventory Submissions 2024"/>
    <s v="-"/>
    <s v="-"/>
    <n v="0.19262529986006793"/>
    <s v="-"/>
    <s v="-"/>
    <s v=""/>
    <n v="51.045704462918003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CH4_MMBtu_flared"/>
    <s v="Σ.Ε. CH₄ st."/>
    <n v="1.0550558752316243E-6"/>
    <s v="tn CH4/MMBtu"/>
    <s v="Greece. National Inventory Submissions 2024"/>
    <s v="-"/>
    <n v="2.0259182916197648E-4"/>
    <s v="-"/>
    <s v="-"/>
    <s v="-"/>
    <s v=""/>
    <n v="5.6725712165353413E-3"/>
  </r>
  <r>
    <s v="Biogenic"/>
    <x v="2"/>
    <s v="Ελλάδα"/>
    <x v="0"/>
    <x v="0"/>
    <s v="HELECTOR &amp; Subsidiaries"/>
    <s v="Direct Biogenic Emission"/>
    <s v="Emissions from Biogas Combustion"/>
    <x v="12"/>
    <n v="1825735.531"/>
    <s v="MMBtu"/>
    <s v="Electricity Generation"/>
    <s v="Biogas_CO2_MMBtu"/>
    <s v="Σ.Ε. CO₂ st."/>
    <n v="5.760605078764669E-2"/>
    <s v="tn CO2/MMBtu"/>
    <s v="Greece. National Inventory Submissions 2024"/>
    <n v="105173.4137235971"/>
    <s v="-"/>
    <s v="-"/>
    <s v="-"/>
    <s v="-"/>
    <s v=""/>
    <n v="105173.4137235971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N2O_MMBtu_flared"/>
    <s v="Σ.Ε. N2O st."/>
    <n v="1.0550558752316244E-7"/>
    <s v="tn N2O/MMBtu"/>
    <s v="Greece. National Inventory Submissions 2024"/>
    <s v="-"/>
    <s v="-"/>
    <n v="2.0259182916197648E-5"/>
    <s v="-"/>
    <s v="-"/>
    <s v=""/>
    <n v="5.3686834727923764E-3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CH4"/>
    <s v="Σ.Ε. CH₄ st."/>
    <n v="3.539181617089804E-4"/>
    <s v="tn CH4/KWh"/>
    <s v="Germany. National Inventory Submissions 2023"/>
    <s v="-"/>
    <n v="8.6476363631972273"/>
    <s v="-"/>
    <s v="-"/>
    <s v="-"/>
    <s v=""/>
    <n v="242.13381816952236"/>
  </r>
  <r>
    <s v="Biogenic"/>
    <x v="2"/>
    <s v="Ελλάδα"/>
    <x v="0"/>
    <x v="0"/>
    <s v="HELECTOR &amp; Subsidiaries"/>
    <s v="Direct Biogenic Emission"/>
    <s v="Emissions from Biogas Combustion"/>
    <x v="12"/>
    <n v="192.01999999999998"/>
    <s v="MMBtu"/>
    <s v="Flared"/>
    <s v="Biogas_CO2_MMBtu_flared"/>
    <s v="Σ.Ε. CO₂ st."/>
    <n v="5.8893218955429275E-2"/>
    <s v="tn CO2/MMBtu"/>
    <s v="Greece. National Inventory Submissions 2024"/>
    <n v="11.308675903821529"/>
    <s v="-"/>
    <s v="-"/>
    <s v="-"/>
    <s v="-"/>
    <s v=""/>
    <n v="11.308675903821529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N2O"/>
    <s v="Σ.Ε. N2O st."/>
    <n v="5.6830284691087483E-6"/>
    <s v="tn N2O/kWh"/>
    <s v="Germany. National Inventory Submissions 2023"/>
    <s v="-"/>
    <s v="-"/>
    <n v="0.13885911761420316"/>
    <s v="-"/>
    <s v="-"/>
    <s v=""/>
    <n v="36.797666167763836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O2"/>
    <s v="Σ.Ε. CO2 - Χώρας"/>
    <n v="2.5244139999999998E-4"/>
    <s v="tn CO2/KWh"/>
    <s v="ΔΑΠΕΕΠ 2024"/>
    <n v="72.528686192599992"/>
    <s v="-"/>
    <s v="-"/>
    <s v="-"/>
    <s v="-"/>
    <s v=""/>
    <n v="72.528686192599992"/>
  </r>
  <r>
    <s v="Biogenic"/>
    <x v="2"/>
    <s v="Γερμανία"/>
    <x v="0"/>
    <x v="8"/>
    <s v="HELECTOR &amp; Subsidiaries"/>
    <s v="Direct Biogenic Emission"/>
    <s v="Emissions from Wood Pellet Combustion"/>
    <x v="15"/>
    <n v="24434"/>
    <s v="kWh"/>
    <s v="Wood pellets"/>
    <s v="Wood Pellets_CO2"/>
    <s v="Σ.Ε. CO₂ st."/>
    <n v="3.6615652680788022E-4"/>
    <s v="tn CO2/KWh"/>
    <s v="Germany. National Inventory Submissions 2023"/>
    <n v="8.946668576023745"/>
    <s v="-"/>
    <s v="-"/>
    <s v="-"/>
    <s v="-"/>
    <s v=""/>
    <n v="8.946668576023745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H4"/>
    <s v="Σ.Ε. CH4 - Χώρας"/>
    <n v="6.3220000000000003E-9"/>
    <s v="tn CH4/KWh"/>
    <s v="Έκθεση ΔΑΠΕΕΠ 2022 και NIR 2022"/>
    <s v="-"/>
    <n v="1.8163674980000001E-3"/>
    <s v="-"/>
    <s v="-"/>
    <s v="-"/>
    <s v=""/>
    <n v="5.0858289944000004E-2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N2O"/>
    <s v="Σ.Ε. N2O - Χώρας"/>
    <n v="2.6031000000000002E-9"/>
    <s v="tn N2O/kWh"/>
    <s v="Έκθεση ΔΑΠΕΕΠ 2022 και NIR 2022"/>
    <s v="-"/>
    <s v="-"/>
    <n v="7.4789405790000004E-4"/>
    <s v="-"/>
    <s v="-"/>
    <s v=""/>
    <n v="0.1981919253435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O2"/>
    <s v="Σ.Ε. CO2 - Χώρας"/>
    <n v="2.5244139999999998E-4"/>
    <s v="tn CO2/KWh"/>
    <s v="ΔΑΠΕΕΠ 2024"/>
    <n v="20.722883737030642"/>
    <s v="-"/>
    <s v="-"/>
    <s v="-"/>
    <s v="-"/>
    <s v=""/>
    <n v="20.72288373703064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H4"/>
    <s v="Σ.Ε. CH4 - Χώρας"/>
    <n v="6.3220000000000003E-9"/>
    <s v="tn CH4/KWh"/>
    <s v="Έκθεση ΔΑΠΕΕΠ 2022 και NIR 2022"/>
    <s v="-"/>
    <n v="5.1897220893842193E-4"/>
    <s v="-"/>
    <s v="-"/>
    <s v="-"/>
    <s v=""/>
    <n v="1.4531221850275814E-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N2O"/>
    <s v="Σ.Ε. N2O - Χώρας"/>
    <n v="2.6031000000000002E-9"/>
    <s v="tn N2O/kWh"/>
    <s v="Έκθεση ΔΑΠΕΕΠ 2022 και NIR 2022"/>
    <s v="-"/>
    <s v="-"/>
    <n v="2.1368816151338282E-4"/>
    <s v="-"/>
    <s v="-"/>
    <s v=""/>
    <n v="5.6627362801046445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O2"/>
    <s v="Σ.Ε. CO2 - Χώρας"/>
    <n v="2.5244139999999998E-4"/>
    <s v="tn CO2/KWh"/>
    <s v="ΔΑΠΕΕΠ 2024"/>
    <n v="9.4063603725839986"/>
    <s v="-"/>
    <s v="-"/>
    <s v="-"/>
    <s v="-"/>
    <s v=""/>
    <n v="9.406360372583998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H4"/>
    <s v="Σ.Ε. CH4 - Χώρας"/>
    <n v="6.3220000000000003E-9"/>
    <s v="tn CH4/KWh"/>
    <s v="Έκθεση ΔΑΠΕΕΠ 2022 και NIR 2022"/>
    <s v="-"/>
    <n v="2.3556758232E-4"/>
    <s v="-"/>
    <s v="-"/>
    <s v="-"/>
    <s v=""/>
    <n v="6.5958923049599999E-3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N2O"/>
    <s v="Σ.Ε. N2O - Χώρας"/>
    <n v="2.6031000000000002E-9"/>
    <s v="tn N2O/kWh"/>
    <s v="Έκθεση ΔΑΠΕΕΠ 2022 και NIR 2022"/>
    <s v="-"/>
    <s v="-"/>
    <n v="9.6995566836000001E-5"/>
    <s v="-"/>
    <s v="-"/>
    <s v=""/>
    <n v="2.570382521154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O2"/>
    <s v="Σ.Ε. CO2 - Χώρας"/>
    <n v="2.5244139999999998E-4"/>
    <s v="tn CO2/KWh"/>
    <s v="ΔΑΠΕΕΠ 2024"/>
    <n v="20.207451906925996"/>
    <s v="-"/>
    <s v="-"/>
    <s v="-"/>
    <s v="-"/>
    <s v=""/>
    <n v="20.20745190692599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H4"/>
    <s v="Σ.Ε. CH4 - Χώρας"/>
    <n v="6.3220000000000003E-9"/>
    <s v="tn CH4/KWh"/>
    <s v="Έκθεση ΔΑΠΕΕΠ 2022 και NIR 2022"/>
    <s v="-"/>
    <n v="5.0606402498000003E-4"/>
    <s v="-"/>
    <s v="-"/>
    <s v="-"/>
    <s v=""/>
    <n v="1.4169792699440001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N2O"/>
    <s v="Σ.Ε. N2O - Χώρας"/>
    <n v="2.6031000000000002E-9"/>
    <s v="tn N2O/kWh"/>
    <s v="Έκθεση ΔΑΠΕΕΠ 2022 και NIR 2022"/>
    <s v="-"/>
    <s v="-"/>
    <n v="2.0837318307900002E-4"/>
    <s v="-"/>
    <s v="-"/>
    <s v=""/>
    <n v="5.5218893515935008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O2"/>
    <s v="Σ.Ε. CO2 - Χώρας"/>
    <n v="2.5244139999999998E-4"/>
    <s v="tn CO2/KWh"/>
    <s v="ΔΑΠΕΕΠ 2024"/>
    <n v="53.867713021799993"/>
    <s v="-"/>
    <s v="-"/>
    <s v="-"/>
    <s v="-"/>
    <s v=""/>
    <n v="53.867713021799993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H4"/>
    <s v="Σ.Ε. CH4 - Χώρας"/>
    <n v="6.3220000000000003E-9"/>
    <s v="tn CH4/KWh"/>
    <s v="Έκθεση ΔΑΠΕΕΠ 2022 και NIR 2022"/>
    <s v="-"/>
    <n v="1.3490326140000002E-3"/>
    <s v="-"/>
    <s v="-"/>
    <s v="-"/>
    <s v=""/>
    <n v="3.7772913192000004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N2O"/>
    <s v="Σ.Ε. N2O - Χώρας"/>
    <n v="2.6031000000000002E-9"/>
    <s v="tn N2O/kWh"/>
    <s v="Έκθεση ΔΑΠΕΕΠ 2022 και NIR 2022"/>
    <s v="-"/>
    <s v="-"/>
    <n v="5.5546769970000001E-4"/>
    <s v="-"/>
    <s v="-"/>
    <s v=""/>
    <n v="0.1471989404205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O2"/>
    <s v="Σ.Ε. CO2 - Χώρας"/>
    <n v="2.5244139999999998E-4"/>
    <s v="tn CO2/KWh"/>
    <s v="ΔΑΠΕΕΠ 2024"/>
    <n v="12.834625658799999"/>
    <s v="-"/>
    <s v="-"/>
    <s v="-"/>
    <s v="-"/>
    <s v=""/>
    <n v="12.834625658799999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H4"/>
    <s v="Σ.Ε. CH4 - Χώρας"/>
    <n v="6.3220000000000003E-9"/>
    <s v="tn CH4/KWh"/>
    <s v="Έκθεση ΔΑΠΕΕΠ 2022 και NIR 2022"/>
    <s v="-"/>
    <n v="3.2142312400000004E-4"/>
    <s v="-"/>
    <s v="-"/>
    <s v="-"/>
    <s v=""/>
    <n v="8.9998474720000016E-3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N2O"/>
    <s v="Σ.Ε. N2O - Χώρας"/>
    <n v="2.6031000000000002E-9"/>
    <s v="tn N2O/kWh"/>
    <s v="Έκθεση ΔΑΠΕΕΠ 2022 και NIR 2022"/>
    <s v="-"/>
    <s v="-"/>
    <n v="1.3234681020000001E-4"/>
    <s v="-"/>
    <s v="-"/>
    <s v=""/>
    <n v="3.5071904702999999E-2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O2"/>
    <s v="Σ.Ε. CO2 - Χώρας"/>
    <n v="2.5244139999999998E-4"/>
    <s v="tn CO2/KWh"/>
    <s v="ΔΑΠΕΕΠ 2024"/>
    <n v="6302.1659762937998"/>
    <s v="-"/>
    <s v="-"/>
    <s v="-"/>
    <s v="-"/>
    <s v=""/>
    <n v="6302.1659762937998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O2"/>
    <s v="Σ.Ε. CO2 - Χώρας"/>
    <n v="2.5244139999999998E-4"/>
    <s v="tn CO2/KWh"/>
    <s v="ΔΑΠΕΕΠ 2024"/>
    <n v="2532.5909959987239"/>
    <s v="-"/>
    <s v="-"/>
    <s v="-"/>
    <s v="-"/>
    <s v=""/>
    <n v="2532.590995998723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H4"/>
    <s v="Σ.Ε. CH4 - Χώρας"/>
    <n v="6.3220000000000003E-9"/>
    <s v="tn CH4/KWh"/>
    <s v="Έκθεση ΔΑΠΕΕΠ 2022 και NIR 2022"/>
    <s v="-"/>
    <n v="6.3424780074520001E-2"/>
    <s v="-"/>
    <s v="-"/>
    <s v="-"/>
    <s v=""/>
    <n v="1.77589384208656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N2O"/>
    <s v="Σ.Ε. N2O - Χώρας"/>
    <n v="2.6031000000000002E-9"/>
    <s v="tn N2O/kWh"/>
    <s v="Έκθεση ΔΑΠΕΕΠ 2022 και NIR 2022"/>
    <s v="-"/>
    <s v="-"/>
    <n v="2.6115318730146001E-2"/>
    <s v="-"/>
    <s v="-"/>
    <s v=""/>
    <n v="6.9205594634886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O2"/>
    <s v="Σ.Ε. CO2 - Χώρας"/>
    <n v="2.5244139999999998E-4"/>
    <s v="tn CO2/KWh"/>
    <s v="ΔΑΠΕΕΠ 2024"/>
    <n v="738.46138225900199"/>
    <s v="-"/>
    <s v="-"/>
    <s v="-"/>
    <s v="-"/>
    <s v=""/>
    <n v="738.4613822590019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H4"/>
    <s v="Σ.Ε. CH4 - Χώρας"/>
    <n v="6.3220000000000003E-9"/>
    <s v="tn CH4/KWh"/>
    <s v="Έκθεση ΔΑΠΕΕΠ 2022 και NIR 2022"/>
    <s v="-"/>
    <n v="1.8493610234460001E-2"/>
    <s v="-"/>
    <s v="-"/>
    <s v="-"/>
    <s v=""/>
    <n v="0.517821086564880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N2O"/>
    <s v="Σ.Ε. N2O - Χώρας"/>
    <n v="2.6031000000000002E-9"/>
    <s v="tn N2O/kWh"/>
    <s v="Έκθεση ΔΑΠΕΕΠ 2022 και NIR 2022"/>
    <s v="-"/>
    <s v="-"/>
    <n v="7.614792281133001E-3"/>
    <s v="-"/>
    <s v="-"/>
    <s v=""/>
    <n v="2.0179199545002451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O2"/>
    <s v="Σ.Ε. CO2 - Χώρας"/>
    <n v="2.5244139999999998E-4"/>
    <s v="tn CO2/KWh"/>
    <s v="ΔΑΠΕΕΠ 2024"/>
    <n v="1.9862188885332899"/>
    <s v="-"/>
    <s v="-"/>
    <s v="-"/>
    <s v="-"/>
    <s v=""/>
    <n v="1.9862188885332899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H4"/>
    <s v="Σ.Ε. CH4 - Χώρας"/>
    <n v="6.3220000000000003E-9"/>
    <s v="tn CH4/KWh"/>
    <s v="Έκθεση ΔΑΠΕΕΠ 2022 και NIR 2022"/>
    <s v="-"/>
    <n v="4.9741745265663476E-5"/>
    <s v="-"/>
    <s v="-"/>
    <s v="-"/>
    <s v=""/>
    <n v="1.3927688674385773E-3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N2O"/>
    <s v="Σ.Ε. N2O - Χώρας"/>
    <n v="2.6031000000000002E-9"/>
    <s v="tn N2O/kWh"/>
    <s v="Έκθεση ΔΑΠΕΕΠ 2022 και NIR 2022"/>
    <s v="-"/>
    <s v="-"/>
    <n v="2.0481293435787505E-5"/>
    <s v="-"/>
    <s v="-"/>
    <s v=""/>
    <n v="5.4275427604836887E-3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4"/>
    <n v="30749"/>
    <s v="kWh"/>
    <s v="WERK ENERGY SRL"/>
    <s v="Electricity RO_CO2"/>
    <s v="Σ.Ε. CO2 - Χώρας"/>
    <n v="2.7316046011634199E-4"/>
    <s v="tn CO2/KWh"/>
    <s v="ΙΕΑ 2022"/>
    <n v="8.3994109881174008"/>
    <s v="-"/>
    <s v="-"/>
    <s v="-"/>
    <s v="-"/>
    <s v=""/>
    <n v="8.3994109881174008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O2"/>
    <s v="Σ.Ε. CO2 - Χώρας"/>
    <n v="2.5244139999999998E-4"/>
    <s v="tn CO2/KWh"/>
    <s v="ΔΑΠΕΕΠ 2024"/>
    <n v="67.72807788009672"/>
    <s v="-"/>
    <s v="-"/>
    <s v="-"/>
    <s v="-"/>
    <s v=""/>
    <n v="67.7280778800967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H4"/>
    <s v="Σ.Ε. CH4 - Χώρας"/>
    <n v="6.3220000000000003E-9"/>
    <s v="tn CH4/KWh"/>
    <s v="Έκθεση ΔΑΠΕΕΠ 2022 και NIR 2022"/>
    <s v="-"/>
    <n v="1.6961437718138607E-3"/>
    <s v="-"/>
    <s v="-"/>
    <s v="-"/>
    <s v=""/>
    <n v="4.7492025610788101E-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N2O"/>
    <s v="Σ.Ε. N2O - Χώρας"/>
    <n v="2.6031000000000002E-9"/>
    <s v="tn N2O/kWh"/>
    <s v="Έκθεση ΔΑΠΕΕΠ 2022 και NIR 2022"/>
    <s v="-"/>
    <s v="-"/>
    <n v="6.9839162486691887E-4"/>
    <s v="-"/>
    <s v="-"/>
    <s v=""/>
    <n v="0.1850737805897335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O2"/>
    <s v="Σ.Ε. CO2 - Χώρας"/>
    <n v="2.5244139999999998E-4"/>
    <s v="tn CO2/KWh"/>
    <s v="ΔΑΠΕΕΠ 2024"/>
    <n v="1024.3909515470821"/>
    <s v="-"/>
    <s v="-"/>
    <s v="-"/>
    <s v="-"/>
    <s v=""/>
    <n v="1024.390951547082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H4"/>
    <s v="Σ.Ε. CH4 - Χώρας"/>
    <n v="6.3220000000000003E-9"/>
    <s v="tn CH4/KWh"/>
    <s v="Έκθεση ΔΑΠΕΕΠ 2022 και NIR 2022"/>
    <s v="-"/>
    <n v="2.5654269052860005E-2"/>
    <s v="-"/>
    <s v="-"/>
    <s v="-"/>
    <s v=""/>
    <n v="0.71831953348008015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N2O"/>
    <s v="Σ.Ε. N2O - Χώρας"/>
    <n v="2.6031000000000002E-9"/>
    <s v="tn N2O/kWh"/>
    <s v="Έκθεση ΔΑΠΕΕΠ 2022 και NIR 2022"/>
    <s v="-"/>
    <s v="-"/>
    <n v="1.0563212238453003E-2"/>
    <s v="-"/>
    <s v="-"/>
    <s v=""/>
    <n v="2.799251243190045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O2"/>
    <s v="Σ.Ε. CO2 - Χώρας"/>
    <n v="2.5244139999999998E-4"/>
    <s v="tn CO2/KWh"/>
    <s v="ΔΑΠΕΕΠ 2024"/>
    <n v="4291.4790238863561"/>
    <s v="-"/>
    <s v="-"/>
    <s v="-"/>
    <s v="-"/>
    <s v=""/>
    <n v="4291.479023886356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H4"/>
    <s v="Σ.Ε. CH4 - Χώρας"/>
    <n v="6.3220000000000003E-9"/>
    <s v="tn CH4/KWh"/>
    <s v="Έκθεση ΔΑΠΕΕΠ 2022 και NIR 2022"/>
    <s v="-"/>
    <n v="0.10747337952098802"/>
    <s v="-"/>
    <s v="-"/>
    <s v="-"/>
    <s v=""/>
    <n v="3.0092546265876647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N2O"/>
    <s v="Σ.Ε. N2O - Χώρας"/>
    <n v="2.6031000000000002E-9"/>
    <s v="tn N2O/kWh"/>
    <s v="Έκθεση ΔΑΠΕΕΠ 2022 και NIR 2022"/>
    <s v="-"/>
    <s v="-"/>
    <n v="4.4252444516147411E-2"/>
    <s v="-"/>
    <s v="-"/>
    <s v=""/>
    <n v="11.72689779677906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O2"/>
    <s v="Σ.Ε. CO2 - Χώρας"/>
    <n v="2.5244139999999998E-4"/>
    <s v="tn CO2/KWh"/>
    <s v="ΔΑΠΕΕΠ 2024"/>
    <n v="66.188367990199993"/>
    <s v="-"/>
    <s v="-"/>
    <s v="-"/>
    <s v="-"/>
    <s v=""/>
    <n v="66.18836799019999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H4"/>
    <s v="Σ.Ε. CH4 - Χώρας"/>
    <n v="6.3220000000000003E-9"/>
    <s v="tn CH4/KWh"/>
    <s v="Έκθεση ΔΑΠΕΕΠ 2022 και NIR 2022"/>
    <s v="-"/>
    <n v="1.657584146E-3"/>
    <s v="-"/>
    <s v="-"/>
    <s v="-"/>
    <s v=""/>
    <n v="4.6412356087999998E-2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N2O"/>
    <s v="Σ.Ε. N2O - Χώρας"/>
    <n v="2.6031000000000002E-9"/>
    <s v="tn N2O/kWh"/>
    <s v="Έκθεση ΔΑΠΕΕΠ 2022 και NIR 2022"/>
    <s v="-"/>
    <s v="-"/>
    <n v="6.825145983000001E-4"/>
    <s v="-"/>
    <s v="-"/>
    <s v=""/>
    <n v="0.1808663685495000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O2"/>
    <s v="Σ.Ε. CO2 - Χώρας"/>
    <n v="2.5244139999999998E-4"/>
    <s v="tn CO2/KWh"/>
    <s v="ΔΑΠΕΕΠ 2024"/>
    <n v="536.36168720891988"/>
    <s v="-"/>
    <s v="-"/>
    <s v="-"/>
    <s v="-"/>
    <s v=""/>
    <n v="536.3616872089198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H4"/>
    <s v="Σ.Ε. CH4 - Χώρας"/>
    <n v="6.3220000000000003E-9"/>
    <s v="tn CH4/KWh"/>
    <s v="Έκθεση ΔΑΠΕΕΠ 2022 και NIR 2022"/>
    <s v="-"/>
    <n v="1.34323394916E-2"/>
    <s v="-"/>
    <s v="-"/>
    <s v="-"/>
    <s v=""/>
    <n v="0.3761055057648000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N2O"/>
    <s v="Σ.Ε. N2O - Χώρας"/>
    <n v="2.6031000000000002E-9"/>
    <s v="tn N2O/kWh"/>
    <s v="Έκθεση ΔΑΠΕΕΠ 2022 και NIR 2022"/>
    <s v="-"/>
    <s v="-"/>
    <n v="5.5308008431800004E-3"/>
    <s v="-"/>
    <s v="-"/>
    <s v=""/>
    <n v="1.4656622234427001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4"/>
    <n v="10571303"/>
    <s v="kWh"/>
    <s v="EAC"/>
    <s v="Electricity CY_CO2"/>
    <s v="Σ.Ε. CO2 - Χώρας"/>
    <n v="5.8641676308957902E-4"/>
    <s v="tn CO2/KWh"/>
    <s v="ΙΕΑ 2022"/>
    <n v="6199.1892868991563"/>
    <s v="-"/>
    <s v="-"/>
    <s v="-"/>
    <s v="-"/>
    <s v=""/>
    <n v="6199.1892868991563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4"/>
    <n v="32192"/>
    <s v="kWh"/>
    <s v="EAM"/>
    <s v="Electricity DE_CO2"/>
    <s v="Σ.Ε. CO2 - Χώρας"/>
    <n v="3.2273012741700405E-4"/>
    <s v="tn CO2/KWh"/>
    <s v="ΙΕΑ 2022"/>
    <n v="10.389328261808194"/>
    <s v="-"/>
    <s v="-"/>
    <s v="-"/>
    <s v="-"/>
    <s v=""/>
    <n v="10.389328261808194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O2"/>
    <s v="Σ.Ε. CO2 - Χώρας"/>
    <n v="2.5244139999999998E-4"/>
    <s v="tn CO2/KWh"/>
    <s v="ΔΑΠΕΕΠ 2024"/>
    <n v="2.5749022799999997E-2"/>
    <s v="-"/>
    <s v="-"/>
    <s v="-"/>
    <s v="-"/>
    <s v=""/>
    <n v="2.5749022799999997E-2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H4"/>
    <s v="Σ.Ε. CH4 - Χώρας"/>
    <n v="6.3220000000000003E-9"/>
    <s v="tn CH4/KWh"/>
    <s v="Έκθεση ΔΑΠΕΕΠ 2022 και NIR 2022"/>
    <s v="-"/>
    <n v="6.44844E-7"/>
    <s v="-"/>
    <s v="-"/>
    <s v="-"/>
    <s v=""/>
    <n v="1.8055632000000001E-5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N2O"/>
    <s v="Σ.Ε. N2O - Χώρας"/>
    <n v="2.6031000000000002E-9"/>
    <s v="tn N2O/kWh"/>
    <s v="Έκθεση ΔΑΠΕΕΠ 2022 και NIR 2022"/>
    <s v="-"/>
    <s v="-"/>
    <n v="2.6551620000000004E-7"/>
    <s v="-"/>
    <s v="-"/>
    <s v=""/>
    <n v="7.0361793000000016E-5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O2"/>
    <s v="Σ.Ε. CO2 - Χώρας"/>
    <n v="2.5244139999999998E-4"/>
    <s v="tn CO2/KWh"/>
    <s v="ΔΑΠΕΕΠ 2024"/>
    <n v="7.6469427208531702"/>
    <s v="-"/>
    <s v="-"/>
    <s v="-"/>
    <s v="-"/>
    <s v=""/>
    <n v="7.6469427208531702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H4"/>
    <s v="Σ.Ε. CH4 - Χώρας"/>
    <n v="6.3220000000000003E-9"/>
    <s v="tn CH4/KWh"/>
    <s v="Έκθεση ΔΑΠΕΕΠ 2022 και NIR 2022"/>
    <s v="-"/>
    <n v="1.915057192728045E-4"/>
    <s v="-"/>
    <s v="-"/>
    <s v="-"/>
    <s v=""/>
    <n v="5.3621601396385259E-3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N2O"/>
    <s v="Σ.Ε. N2O - Χώρας"/>
    <n v="2.6031000000000002E-9"/>
    <s v="tn N2O/kWh"/>
    <s v="Έκθεση ΔΑΠΕΕΠ 2022 και NIR 2022"/>
    <s v="-"/>
    <s v="-"/>
    <n v="7.8852979727781931E-5"/>
    <s v="-"/>
    <s v="-"/>
    <s v=""/>
    <n v="2.0896039627862212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O2"/>
    <s v="Σ.Ε. CO2 - Χώρας"/>
    <n v="2.5244139999999998E-4"/>
    <s v="tn CO2/KWh"/>
    <s v="ΔΑΠΕΕΠ 2024"/>
    <n v="24.646964624159995"/>
    <s v="-"/>
    <s v="-"/>
    <s v="-"/>
    <s v="-"/>
    <s v=""/>
    <n v="24.646964624159995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H4"/>
    <s v="Σ.Ε. CH4 - Χώρας"/>
    <n v="6.3220000000000003E-9"/>
    <s v="tn CH4/KWh"/>
    <s v="Έκθεση ΔΑΠΕΕΠ 2022 και NIR 2022"/>
    <s v="-"/>
    <n v="6.1724467680000002E-4"/>
    <s v="-"/>
    <s v="-"/>
    <s v="-"/>
    <s v=""/>
    <n v="1.7282850950400001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N2O"/>
    <s v="Σ.Ε. N2O - Χώρας"/>
    <n v="2.6031000000000002E-9"/>
    <s v="tn N2O/kWh"/>
    <s v="Έκθεση ΔΑΠΕΕΠ 2022 και NIR 2022"/>
    <s v="-"/>
    <s v="-"/>
    <n v="2.5415210664E-4"/>
    <s v="-"/>
    <s v="-"/>
    <s v=""/>
    <n v="6.7350308259600006E-2"/>
  </r>
  <r>
    <s v="Scope 2"/>
    <x v="1"/>
    <s v="Ελλάδα"/>
    <x v="1"/>
    <x v="12"/>
    <s v="AO"/>
    <s v="Indirect GHG emissions from purchased electricity"/>
    <s v="Electricity consumed in office buildings and projects"/>
    <x v="16"/>
    <n v="24964867"/>
    <s v="kWh"/>
    <s v="VOLTERRA"/>
    <s v="VOLTERRA"/>
    <s v="Σ.Ε. CO2 - Χώρας"/>
    <n v="3.6363999999999998E-4"/>
    <s v="tn CO2/KWh"/>
    <s v="ΔΑΠΕΕΠ 2024"/>
    <n v="9078.2242358799995"/>
    <s v="-"/>
    <s v="-"/>
    <s v="-"/>
    <s v="-"/>
    <n v="9078.2242358799995"/>
    <n v="0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6"/>
    <n v="82089.878035182206"/>
    <s v="kWh"/>
    <s v="NRG"/>
    <s v="NRG "/>
    <s v="Σ.Ε. CO2 - Χώρας"/>
    <n v="3.6357999999999996E-4"/>
    <s v="tn CO2/KWh"/>
    <s v="ΔΑΠΕΕΠ 2024"/>
    <n v="29.846237856031543"/>
    <s v="-"/>
    <s v="-"/>
    <s v="-"/>
    <s v="-"/>
    <n v="29.846237856031543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10032391.66"/>
    <s v="kWh"/>
    <s v="NRG"/>
    <s v="NRG "/>
    <s v="Σ.Ε. CO2 - Χώρας"/>
    <n v="3.6357999999999996E-4"/>
    <s v="tn CO2/KWh"/>
    <s v="ΔΑΠΕΕΠ 2024"/>
    <n v="3647.5769597427998"/>
    <s v="-"/>
    <s v="-"/>
    <s v="-"/>
    <s v="-"/>
    <n v="3647.5769597427998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2925278.43"/>
    <s v="kWh"/>
    <s v="VOLTERRA"/>
    <s v="VOLTERRA"/>
    <s v="Σ.Ε. CO2 - Χώρας"/>
    <n v="3.6363999999999998E-4"/>
    <s v="tn CO2/KWh"/>
    <s v="ΔΑΠΕΕΠ 2024"/>
    <n v="1063.7482482851999"/>
    <s v="-"/>
    <s v="-"/>
    <s v="-"/>
    <s v="-"/>
    <n v="1063.7482482851999"/>
    <n v="0"/>
  </r>
  <r>
    <s v="Scope 2"/>
    <x v="1"/>
    <s v="Ελλάδα"/>
    <x v="1"/>
    <x v="5"/>
    <s v="MOREAS"/>
    <s v="Indirect GHG emissions from purchased electricity"/>
    <s v="Electricity consumed in office buildings and projects"/>
    <x v="16"/>
    <n v="7868.0394282922298"/>
    <s v="kWh"/>
    <s v="NRG"/>
    <s v="NRG "/>
    <s v="Σ.Ε. CO2 - Χώρας"/>
    <n v="3.6357999999999996E-4"/>
    <s v="tn CO2/KWh"/>
    <s v="ΔΑΠΕΕΠ 2024"/>
    <n v="2.8606617753384884"/>
    <s v="-"/>
    <s v="-"/>
    <s v="-"/>
    <s v="-"/>
    <n v="2.8606617753384884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37261.56"/>
    <s v="kWh"/>
    <s v="NRG"/>
    <s v="NRG "/>
    <s v="Σ.Ε. CO2 - Χώρας"/>
    <n v="3.6357999999999996E-4"/>
    <s v="tn CO2/KWh"/>
    <s v="ΔΑΠΕΕΠ 2024"/>
    <n v="13.547557984799997"/>
    <s v="-"/>
    <s v="-"/>
    <s v="-"/>
    <s v="-"/>
    <n v="13.547557984799997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80048.09"/>
    <s v="kWh"/>
    <s v="ΔΕΗ"/>
    <s v="DEI"/>
    <s v="Σ.Ε. CO2 - Χώρας"/>
    <n v="3.6319E-4"/>
    <s v="tn CO2/KWh"/>
    <s v="ΔΑΠΕΕΠ 2024"/>
    <n v="29.072665807099998"/>
    <s v="-"/>
    <s v="-"/>
    <s v="-"/>
    <s v="-"/>
    <n v="29.072665807099998"/>
    <n v="0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6"/>
    <n v="50842"/>
    <s v="kWh"/>
    <s v="ΔΕΗ"/>
    <s v="DEI"/>
    <s v="Σ.Ε. CO2 - Χώρας"/>
    <n v="3.6319E-4"/>
    <s v="tn CO2/KWh"/>
    <s v="ΔΑΠΕΕΠ 2024"/>
    <n v="18.46530598"/>
    <s v="-"/>
    <s v="-"/>
    <s v="-"/>
    <s v="-"/>
    <n v="18.46530598"/>
    <n v="0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6"/>
    <n v="287309"/>
    <s v="kWh"/>
    <s v="HERON"/>
    <s v="HERON"/>
    <s v="Σ.Ε. CO2 - Χώρας"/>
    <n v="3.6443000000000001E-4"/>
    <s v="tn CO2/KWh"/>
    <s v="ΔΑΠΕΕΠ 2025"/>
    <n v="104.70401887"/>
    <s v="-"/>
    <s v="-"/>
    <s v="-"/>
    <s v="-"/>
    <n v="104.70401887"/>
    <n v="0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6"/>
    <n v="213387"/>
    <s v="kWh"/>
    <s v="NRG"/>
    <s v="NRG "/>
    <s v="Σ.Ε. CO2 - Χώρας"/>
    <n v="3.6357999999999996E-4"/>
    <s v="tn CO2/KWh"/>
    <s v="ΔΑΠΕΕΠ 2024"/>
    <n v="77.583245459999986"/>
    <s v="-"/>
    <s v="-"/>
    <s v="-"/>
    <s v="-"/>
    <n v="77.583245459999986"/>
    <n v="0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6"/>
    <n v="30749"/>
    <s v="kWh"/>
    <s v="WERK ENERGY SRL"/>
    <s v="Electricity RO_CO2_market"/>
    <s v="Σ.Ε. CO2 - Χώρας"/>
    <n v="2.1253999999999999E-4"/>
    <s v="tn CO2/KWh"/>
    <s v="AIB 2023"/>
    <n v="6.5353924599999997"/>
    <s v="-"/>
    <s v="-"/>
    <s v="-"/>
    <s v="-"/>
    <n v="6.5353924599999997"/>
    <n v="0"/>
  </r>
  <r>
    <s v="Scope 2"/>
    <x v="1"/>
    <s v="Ελλάδα"/>
    <x v="2"/>
    <x v="4"/>
    <s v="ELLAKTOR S.A."/>
    <s v="Indirect GHG emissions from purchased electricity"/>
    <s v="Electricity consumed in office buildings and projects"/>
    <x v="16"/>
    <n v="268292.27646533703"/>
    <s v="kWh"/>
    <s v="NRG"/>
    <s v="NRG "/>
    <s v="Σ.Ε. CO2 - Χώρας"/>
    <n v="3.6357999999999996E-4"/>
    <s v="tn CO2/KWh"/>
    <s v="ΔΑΠΕΕΠ 2024"/>
    <n v="97.545705877267224"/>
    <s v="-"/>
    <s v="-"/>
    <s v="-"/>
    <s v="-"/>
    <n v="97.545705877267224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4057935.6300000004"/>
    <s v="kWh"/>
    <s v="NRG"/>
    <s v="NRG "/>
    <s v="Σ.Ε. CO2 - Χώρας"/>
    <n v="3.6357999999999996E-4"/>
    <s v="tn CO2/KWh"/>
    <s v="ΔΑΠΕΕΠ 2024"/>
    <n v="1475.3842363553999"/>
    <s v="-"/>
    <s v="-"/>
    <s v="-"/>
    <s v="-"/>
    <n v="1475.384236355399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16999901.854000002"/>
    <s v="kWh"/>
    <s v="ΔΕΗ"/>
    <s v="DEI"/>
    <s v="Σ.Ε. CO2 - Χώρας"/>
    <n v="3.6319E-4"/>
    <s v="tn CO2/KWh"/>
    <s v="ΔΑΠΕΕΠ 2024"/>
    <n v="6174.1943543542611"/>
    <s v="-"/>
    <s v="-"/>
    <s v="-"/>
    <s v="-"/>
    <n v="6174.1943543542611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62193"/>
    <s v="kWh"/>
    <s v="ΖΕΝΙΘ"/>
    <s v="ZENITH"/>
    <s v="Σ.Ε. CO2 - Χώρας"/>
    <n v="3.9882999999999997E-4"/>
    <s v="tn CO2/KWh"/>
    <s v="ΔΑΠΕΕΠ 2024"/>
    <n v="104.57043419"/>
    <s v="-"/>
    <s v="-"/>
    <s v="-"/>
    <s v="-"/>
    <n v="104.5704341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124697.7999999998"/>
    <s v="kWh"/>
    <s v="ΦΥΣΙΚΟ ΑΕΡΙΟ"/>
    <s v="FISIKO AERIO"/>
    <s v="Σ.Ε. CO2 - Χώρας"/>
    <n v="3.6382E-4"/>
    <s v="tn CO2/KWh"/>
    <s v="ΔΑΠΕΕΠ 2024"/>
    <n v="773.00755359599998"/>
    <s v="-"/>
    <s v="-"/>
    <s v="-"/>
    <s v="-"/>
    <n v="773.00755359599998"/>
    <n v="0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6"/>
    <n v="10571303"/>
    <s v="kWh"/>
    <s v="EAC"/>
    <s v="Electricity CY_CO2_market"/>
    <s v="Σ.Ε. CO2 - Χώρας"/>
    <n v="5.9503403308806086E-4"/>
    <s v="tn CO2/KWh"/>
    <s v="AIB 2023"/>
    <n v="6290.2850590859171"/>
    <s v="-"/>
    <s v="-"/>
    <s v="-"/>
    <s v="-"/>
    <n v="6290.2850590859171"/>
    <n v="0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6"/>
    <n v="32192"/>
    <s v="kWh"/>
    <s v="EAM"/>
    <s v="Electricity DE_CO2_market"/>
    <s v="Σ.Ε. CO2 - Χώρας"/>
    <n v="7.199030875218636E-4"/>
    <s v="tn CO2/KWh"/>
    <s v="AIB 2023"/>
    <n v="23.175120193503833"/>
    <s v="-"/>
    <s v="-"/>
    <s v="-"/>
    <s v="-"/>
    <n v="23.175120193503833"/>
    <n v="0"/>
  </r>
  <r>
    <s v="Scope 2"/>
    <x v="1"/>
    <s v="Ελλάδα"/>
    <x v="3"/>
    <x v="17"/>
    <s v="REDS"/>
    <s v="Indirect GHG emissions from purchased electricity"/>
    <s v="Electricity consumed in office buildings and projects"/>
    <x v="16"/>
    <n v="102"/>
    <s v="kWh"/>
    <s v="ΔΕΗ"/>
    <s v="DEI"/>
    <s v="Σ.Ε. CO2 - Χώρας"/>
    <n v="3.6319E-4"/>
    <s v="tn CO2/KWh"/>
    <s v="ΔΑΠΕΕΠ 2024"/>
    <n v="3.7045380000000003E-2"/>
    <s v="-"/>
    <s v="-"/>
    <s v="-"/>
    <s v="-"/>
    <n v="3.7045380000000003E-2"/>
    <n v="0"/>
  </r>
  <r>
    <s v="Scope 2"/>
    <x v="1"/>
    <s v="Ελλάδα"/>
    <x v="3"/>
    <x v="7"/>
    <s v="REDS"/>
    <s v="Indirect GHG emissions from purchased electricity"/>
    <s v="Electricity consumed in office buildings and projects"/>
    <x v="16"/>
    <n v="30291.9517989251"/>
    <s v="kWh"/>
    <s v="NRG"/>
    <s v="NRG "/>
    <s v="Σ.Ε. CO2 - Χώρας"/>
    <n v="3.6357999999999996E-4"/>
    <s v="tn CO2/KWh"/>
    <s v="ΔΑΠΕΕΠ 2024"/>
    <n v="11.013547835053187"/>
    <s v="-"/>
    <s v="-"/>
    <s v="-"/>
    <s v="-"/>
    <n v="11.013547835053187"/>
    <n v="0"/>
  </r>
  <r>
    <s v="Scope 2"/>
    <x v="1"/>
    <s v="Ελλάδα"/>
    <x v="3"/>
    <x v="11"/>
    <s v="REDS"/>
    <s v="Indirect GHG emissions from purchased electricity"/>
    <s v="Electricity consumed in office buildings and projects"/>
    <x v="16"/>
    <n v="97634.4"/>
    <s v="kWh"/>
    <s v="NRG"/>
    <s v="NRG "/>
    <s v="Σ.Ε. CO2 - Χώρας"/>
    <n v="3.6357999999999996E-4"/>
    <s v="tn CO2/KWh"/>
    <s v="ΔΑΠΕΕΠ 2024"/>
    <n v="35.49791515199999"/>
    <s v="-"/>
    <s v="-"/>
    <s v="-"/>
    <s v="-"/>
    <n v="35.49791515199999"/>
    <n v="0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2140456.7799999998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63.7554753269975"/>
    <s v=""/>
    <n v="363.755475326997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86837.56999999972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414.96519818499985"/>
    <s v=""/>
    <n v="414.9651981849998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625050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55.945100250000003"/>
    <s v=""/>
    <n v="55.945100250000003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156189.16999999998"/>
    <s v="EURO"/>
    <s v="Legal services"/>
    <s v="Production_Legal services"/>
    <s v="Σ.Ε. CO₂ eq"/>
    <n v="5.8538760000000007E-5"/>
    <s v="tn CO2 eq/ €"/>
    <s v="BEIS 2021"/>
    <s v="-"/>
    <s v="-"/>
    <s v="-"/>
    <s v="-"/>
    <n v="9.1431203372292007"/>
    <s v=""/>
    <n v="9.1431203372292007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44905.10999999998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4.3271084895275997"/>
    <s v=""/>
    <n v="4.3271084895275997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7557.7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72827452060160014"/>
    <s v=""/>
    <n v="0.72827452060160014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8977.9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00835623"/>
    <s v=""/>
    <n v="2.00835623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1193.3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5298427199999997"/>
    <s v=""/>
    <n v="0.45298427199999997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069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2.4626079270000001"/>
    <s v=""/>
    <n v="2.4626079270000001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074.7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3.4447751000000002"/>
    <s v=""/>
    <n v="3.4447751000000002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4455.2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2.3565372217016005"/>
    <s v=""/>
    <n v="2.3565372217016005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9984.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2335550200000003"/>
    <s v=""/>
    <n v="2.2335550200000003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72.780000000000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82478728800000012"/>
    <s v=""/>
    <n v="0.82478728800000012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4113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39633345108000007"/>
    <s v=""/>
    <n v="0.39633345108000007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206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24348170000000002"/>
    <s v=""/>
    <n v="0.24348170000000002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5995.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57776224312800017"/>
    <s v=""/>
    <n v="0.57776224312800017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850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0.41688269999999999"/>
    <s v=""/>
    <n v="0.41688269999999999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3169.1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9459276700000001"/>
    <s v=""/>
    <n v="2.9459276700000001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088.9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1335403200000004"/>
    <s v=""/>
    <n v="0.4133540320000000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28334.28333333335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8.803794845774"/>
    <s v=""/>
    <n v="38.80379484577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697020.35333333339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82.38432066223335"/>
    <s v=""/>
    <n v="82.38432066223335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4700.333333333336"/>
    <s v="EURO"/>
    <s v="Legal services"/>
    <s v="Production_Legal services"/>
    <s v="Σ.Ε. CO₂ eq"/>
    <n v="5.8538760000000007E-5"/>
    <s v="tn CO2 eq/ €"/>
    <s v="BEIS 2021"/>
    <s v="-"/>
    <s v="-"/>
    <s v="-"/>
    <s v="-"/>
    <n v="3.2020896849200007"/>
    <s v=""/>
    <n v="3.2020896849200007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8432.5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8863681460000001"/>
    <s v=""/>
    <n v="1.8863681460000001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094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.8086339999999996"/>
    <s v=""/>
    <n v="8.8086339999999996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40701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39.220726620880008"/>
    <s v=""/>
    <n v="39.220726620880008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8979999999999999E-3"/>
    <s v=""/>
    <n v="1.8979999999999999E-3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96.960000000000008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2.6035214399999999E-2"/>
    <s v=""/>
    <n v="2.6035214399999999E-2"/>
  </r>
  <r>
    <s v="Scope 3"/>
    <x v="3"/>
    <s v="Ελλάδα"/>
    <x v="1"/>
    <x v="12"/>
    <s v="AO"/>
    <s v="Indirect GHG emissions from Purchased Goods and Services"/>
    <s v="Production of purchased goods and services"/>
    <x v="17"/>
    <n v="1277741.9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11.67336781406"/>
    <s v=""/>
    <n v="111.67336781406"/>
  </r>
  <r>
    <s v="Scope 3"/>
    <x v="3"/>
    <s v="Ελλάδα"/>
    <x v="1"/>
    <x v="12"/>
    <s v="AO"/>
    <s v="Indirect GHG emissions from Purchased Goods and Services"/>
    <s v="Production of purchased goods and services"/>
    <x v="17"/>
    <n v="205141.35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55.083529595249999"/>
    <s v=""/>
    <n v="55.083529595249999"/>
  </r>
  <r>
    <s v="Scope 3"/>
    <x v="3"/>
    <s v="Ελλάδα"/>
    <x v="1"/>
    <x v="12"/>
    <s v="AO"/>
    <s v="Indirect GHG emissions from Purchased Goods and Services"/>
    <s v="Production of purchased goods and services"/>
    <x v="17"/>
    <n v="51682.4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1.561366302000001"/>
    <s v=""/>
    <n v="11.561366302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3296.620000000003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2.7229788354600002"/>
    <s v=""/>
    <n v="2.72297883546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475.4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3.5330587680000001"/>
    <s v=""/>
    <n v="3.5330587680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20.59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6.1275086806024008"/>
    <s v=""/>
    <n v="6.127508680602400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757.36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0.1036750104"/>
    <s v=""/>
    <n v="0.10367501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82.41000000000003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0.22976877600000004"/>
    <s v=""/>
    <n v="0.2297687760000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98442.00000000003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3.444861000000003"/>
    <s v=""/>
    <n v="83.444861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03949.74"/>
    <s v="EURO"/>
    <s v="Legal services"/>
    <s v="Production_Legal services"/>
    <s v="Σ.Ε. CO₂ eq"/>
    <n v="5.8538760000000007E-5"/>
    <s v="tn CO2 eq/ €"/>
    <s v="BEIS 2021"/>
    <s v="-"/>
    <s v="-"/>
    <s v="-"/>
    <s v="-"/>
    <n v="23.646716881922401"/>
    <s v=""/>
    <n v="23.6467168819224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45481.03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98.822359229490004"/>
    <s v=""/>
    <n v="98.82235922949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693.56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27.197328197520019"/>
    <s v=""/>
    <n v="27.19732819752001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85027.029999999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87.46054661099998"/>
    <s v=""/>
    <n v="287.4605466109999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56785.07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40.884547690350004"/>
    <s v=""/>
    <n v="40.88454769035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96200.46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17.242469784540003"/>
    <s v=""/>
    <n v="17.24246978454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28.68000000000035"/>
    <s v="EURO"/>
    <s v="direct life insurance carriers"/>
    <s v="Production_direct life insurance carriers"/>
    <s v="Σ.Ε. CO₂ eq"/>
    <n v="5.3702999999999997E-5"/>
    <s v="tn CO2 eq/ €"/>
    <s v="EPA 2022"/>
    <s v="-"/>
    <s v="-"/>
    <s v="-"/>
    <s v="-"/>
    <n v="2.3021402040000017E-2"/>
    <s v=""/>
    <n v="2.3021402040000017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3865.41999999993"/>
    <s v="EURO"/>
    <s v="Rental and leasing services"/>
    <s v="Production_Rental and leasing services"/>
    <s v="Σ.Ε. CO₂ eq"/>
    <n v="1.5249303999999999E-4"/>
    <s v="tn CO2 eq/ €"/>
    <s v="BEIS 2021"/>
    <s v="-"/>
    <s v="-"/>
    <s v="-"/>
    <s v="-"/>
    <n v="130.20853364667678"/>
    <s v=""/>
    <n v="130.2085336466767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133.559999999998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3.3330889319999994"/>
    <s v=""/>
    <n v="3.333088931999999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928.43999999999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45.904435823999997"/>
    <s v=""/>
    <n v="45.904435823999997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0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0"/>
    <s v=""/>
    <n v="0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0612.36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18.65652888"/>
    <s v=""/>
    <n v="18.6565288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330.75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4.607367225"/>
    <s v=""/>
    <n v="4.60736722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1824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5.704749648"/>
    <s v=""/>
    <n v="5.70474964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6331.98"/>
    <s v="EURO"/>
    <s v="Advertising and public relations"/>
    <s v="Production_Advertising and public relations"/>
    <s v="Σ.Ε. CO₂ eq"/>
    <n v="1.4172000000000002E-4"/>
    <s v="tn CO2 eq/ €"/>
    <s v="EPA 2018"/>
    <s v="-"/>
    <s v="-"/>
    <s v="-"/>
    <s v="-"/>
    <n v="7.9833682056000015"/>
    <s v=""/>
    <n v="7.983368205600001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59572.91999999998"/>
    <s v="EURO"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16.126486800839999"/>
    <s v=""/>
    <n v="16.12648680083999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0736.670000000013"/>
    <s v="EURO"/>
    <s v="convention and trade show organizers"/>
    <s v="Production_convention and trade show organizers"/>
    <s v="Σ.Ε. CO₂ eq"/>
    <n v="1.33731E-4"/>
    <s v="tn CO2 eq/ €"/>
    <s v="EPA 2022"/>
    <s v="-"/>
    <s v="-"/>
    <s v="-"/>
    <s v="-"/>
    <n v="10.796995615770001"/>
    <s v=""/>
    <n v="10.79699561577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63326.91"/>
    <s v="EURO"/>
    <s v="hotel and restaurant (services)"/>
    <s v="Production_hotel and restaurant (services)"/>
    <s v="Σ.Ε. CO₂ eq"/>
    <n v="2.2110000000000001E-4"/>
    <s v="tn CO2 eq/ €"/>
    <s v="EXIOBASE 2019 - GR"/>
    <s v="-"/>
    <s v="-"/>
    <s v="-"/>
    <s v="-"/>
    <n v="14.001579801000002"/>
    <s v=""/>
    <n v="14.0015798010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60434.63999999996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21.624022517759993"/>
    <s v=""/>
    <n v="21.62402251775999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0501500000000003E-2"/>
    <s v=""/>
    <n v="4.0501500000000003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797.6300000000028"/>
    <s v="EURO"/>
    <s v="supporting and auxiliary transport services/travel agency services"/>
    <s v="Production_supporting and auxiliary transport services/travel agency services"/>
    <s v="Σ.Ε. CO₂ eq"/>
    <n v="2.8909999999999999E-3"/>
    <s v="tn CO2 eq/ €"/>
    <s v="EXIOBASE 2019 - GR"/>
    <s v="-"/>
    <s v="-"/>
    <s v="-"/>
    <s v="-"/>
    <n v="8.0879483300000086"/>
    <s v=""/>
    <n v="8.0879483300000086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43732150000000009"/>
    <s v=""/>
    <n v="0.43732150000000009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13.25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7.0358827499999999E-3"/>
    <s v=""/>
    <n v="7.0358827499999999E-3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4.9870079999999997E-2"/>
    <s v=""/>
    <n v="4.9870079999999997E-2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0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3550000000000004E-3"/>
    <s v=""/>
    <n v="4.3550000000000004E-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6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.3118942E-2"/>
    <s v=""/>
    <n v="2.3118942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4.48999999999999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9.0022022999999981E-4"/>
    <s v=""/>
    <n v="9.0022022999999981E-4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019.5"/>
    <s v="EURO"/>
    <s v="Legal services"/>
    <s v="Production_Legal services"/>
    <s v="Σ.Ε. CO₂ eq"/>
    <n v="5.8538760000000007E-5"/>
    <s v="tn CO2 eq/ €"/>
    <s v="BEIS 2021"/>
    <s v="-"/>
    <s v="-"/>
    <s v="-"/>
    <s v="-"/>
    <n v="0.11821902582000002"/>
    <s v=""/>
    <n v="0.1182190258200000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62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8.3566079999999987E-2"/>
    <s v=""/>
    <n v="8.3566079999999987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5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.08875E-2"/>
    <s v=""/>
    <n v="1.08875E-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91.72"/>
    <s v="EURO"/>
    <s v="adhesives"/>
    <s v="Production_adhesives"/>
    <s v="Σ.Ε. CO₂ eq"/>
    <n v="5.5914300000000001E-4"/>
    <s v="tn CO2 eq/ €"/>
    <s v="EPA 2022"/>
    <s v="-"/>
    <s v="-"/>
    <s v="-"/>
    <s v="-"/>
    <n v="1.7846278959599999"/>
    <s v=""/>
    <n v="1.78462789595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317.09"/>
    <s v="EURO"/>
    <s v="air and gas compressor manufacturing"/>
    <s v="Production_air and gas compressor manufacturing"/>
    <s v="Σ.Ε. CO₂ eq"/>
    <n v="1.8638099999999998E-4"/>
    <s v="tn CO2 eq/ €"/>
    <s v="EPA 2022"/>
    <s v="-"/>
    <s v="-"/>
    <s v="-"/>
    <s v="-"/>
    <n v="2.8548145512899996"/>
    <s v=""/>
    <n v="2.85481455128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924.249999999993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2.385451285999999"/>
    <s v=""/>
    <n v="12.38545128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345.980000000003"/>
    <s v="EURO"/>
    <s v="aluminium and aluminium products"/>
    <s v="Production_aluminium and aluminium products"/>
    <s v="Σ.Ε. CO₂ eq"/>
    <n v="1.2350000000000002E-3"/>
    <s v="tn CO2 eq/ €"/>
    <s v="EXIOBASE 2019 - GR"/>
    <s v="-"/>
    <s v="-"/>
    <s v="-"/>
    <s v="-"/>
    <n v="21.422285300000006"/>
    <s v=""/>
    <n v="21.4222853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585.84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11.825620840252798"/>
    <s v=""/>
    <n v="11.8256208402527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3863.99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440.58080088593999"/>
    <s v=""/>
    <n v="440.58080088593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698.240000000005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38.964692255999999"/>
    <s v=""/>
    <n v="38.96469225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0177.16000000003"/>
    <s v="EURO"/>
    <s v="bitumen"/>
    <s v="Production_bitumen"/>
    <s v="Σ.Ε. CO₂ eq"/>
    <n v="1.655E-3"/>
    <s v="tn CO2 eq/ €"/>
    <s v="EXIOBASE 2019 - GR"/>
    <s v="-"/>
    <s v="-"/>
    <s v="-"/>
    <s v="-"/>
    <n v="761.59319980000009"/>
    <s v=""/>
    <n v="761.5931998000000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75.080000000009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10.439252291520003"/>
    <s v=""/>
    <n v="10.43925229152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15.12"/>
    <s v="EURO"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4260.44"/>
    <s v="EURO"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3.8962342785599997"/>
    <s v=""/>
    <n v="3.89623427855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747.260000000009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6.784722748440001"/>
    <s v=""/>
    <n v="6.78472274844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3722.5599999998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585.53044975837429"/>
    <s v=""/>
    <n v="585.5304497583742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67.92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.5721432800000006"/>
    <s v=""/>
    <n v="4.57214328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0302.94"/>
    <s v="EURO"/>
    <s v="chemicals"/>
    <s v="Production_chemicals"/>
    <s v="Σ.Ε. CO₂ eq"/>
    <n v="6.8300000000000001E-4"/>
    <s v="tn CO2 eq/ €"/>
    <s v="EXIOBASE 2019 - GR"/>
    <s v="-"/>
    <s v="-"/>
    <s v="-"/>
    <s v="-"/>
    <n v="95.826908020000005"/>
    <s v=""/>
    <n v="95.8269080200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760.2"/>
    <s v="EURO"/>
    <s v="coffee and tea manufacturing"/>
    <s v="Production_coffee and tea manufacturing"/>
    <s v="Σ.Ε. CO₂ eq"/>
    <n v="3.7170899999999996E-4"/>
    <s v="tn CO2 eq/ €"/>
    <s v="EPA 2022"/>
    <s v="-"/>
    <s v="-"/>
    <s v="-"/>
    <s v="-"/>
    <n v="1.3977001817999999"/>
    <s v=""/>
    <n v="1.3977001817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92467.07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56.45002416056005"/>
    <s v=""/>
    <n v="156.45002416056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419.3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12.3543967365"/>
    <s v=""/>
    <n v="12.354396736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676.510000000002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097352870000014"/>
    <s v=""/>
    <n v="7.309735287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9047.619999999995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17.024746730577597"/>
    <s v=""/>
    <n v="17.0247467305775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815.51"/>
    <s v="EURO"/>
    <s v="construction work"/>
    <s v="Production_construction work"/>
    <s v="Σ.Ε. CO₂ eq"/>
    <n v="7.6829999999999997E-4"/>
    <s v="tn CO2 eq/ €"/>
    <s v="EXIOBASE 2019 - GR"/>
    <s v="-"/>
    <s v="-"/>
    <s v="-"/>
    <s v="-"/>
    <n v="188.09175633300001"/>
    <s v=""/>
    <n v="188.09175633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20.88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9.8432090400000014"/>
    <s v=""/>
    <n v="9.843209040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174.720000000001"/>
    <s v="EURO"/>
    <s v="Education"/>
    <s v="Production_Education"/>
    <s v="Σ.Ε. CO₂ eq"/>
    <n v="5.2500000000000002E-5"/>
    <s v="tn CO2 eq/ €"/>
    <s v="EXIOBASE 2019 - GR"/>
    <s v="-"/>
    <s v="-"/>
    <s v="-"/>
    <s v="-"/>
    <n v="0.79667280000000007"/>
    <s v=""/>
    <n v="0.7966728000000000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2292.509999999995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4.5703130814900002"/>
    <s v=""/>
    <n v="4.570313081490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251.41"/>
    <s v="EURO"/>
    <s v="electrical contractors and other wiring installation contractors"/>
    <s v="Production_electrical contractors and other wiring installation contractors"/>
    <s v="Σ.Ε. CO₂ eq"/>
    <n v="2.3271299999999998E-4"/>
    <s v="tn CO2 eq/ €"/>
    <s v="EPA 2022"/>
    <s v="-"/>
    <s v="-"/>
    <s v="-"/>
    <s v="-"/>
    <n v="7.5053223753299996"/>
    <s v=""/>
    <n v="7.50532237532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90887.3800000001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304.6794989400005"/>
    <s v=""/>
    <n v="2304.67949894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9850.11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2.0484122513400003"/>
    <s v=""/>
    <n v="2.04841225134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88732.4"/>
    <s v="EURO"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8.4091695479999977"/>
    <s v=""/>
    <n v="8.409169547999997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89271.47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376.15190613599998"/>
    <s v=""/>
    <n v="376.151906135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48297.17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237.65654696237999"/>
    <s v=""/>
    <n v="237.65654696237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668.919999999998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2.819961360000001"/>
    <s v=""/>
    <n v="32.8199613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47.0500000000002"/>
    <s v="EURO"/>
    <s v="gas/distribution of gaseous fuels through mains/steam and air conditioning supply"/>
    <s v="Production_gas/distribution of gaseous fuels through mains/steam and air conditioning supply"/>
    <s v="Σ.Ε. CO₂ eq"/>
    <n v="1.3813771999999999E-3"/>
    <s v="tn CO2 eq/ €"/>
    <s v="BEIS 2021"/>
    <s v="-"/>
    <s v="-"/>
    <s v="-"/>
    <s v="-"/>
    <n v="3.5184367972600001"/>
    <s v=""/>
    <n v="3.5184367972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2653.2"/>
    <s v="EURO"/>
    <s v="General warehousing and storage"/>
    <s v="Production_General warehousing and storage"/>
    <s v="Σ.Ε. CO₂ eq"/>
    <n v="2.5693199999999997E-4"/>
    <s v="tn CO2 eq/ €"/>
    <s v="EPA 2022"/>
    <s v="-"/>
    <s v="-"/>
    <s v="-"/>
    <s v="-"/>
    <n v="46.929451982399996"/>
    <s v=""/>
    <n v="46.9294519823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045.7999999999993"/>
    <s v="EURO"/>
    <s v="glass and glass products"/>
    <s v="Production_glass and glass products"/>
    <s v="Σ.Ε. CO₂ eq"/>
    <n v="8.1669999999999996E-4"/>
    <s v="tn CO2 eq/ €"/>
    <s v="EXIOBASE 2019 - GR"/>
    <s v="-"/>
    <s v="-"/>
    <s v="-"/>
    <s v="-"/>
    <n v="4.9376048599999995"/>
    <s v=""/>
    <n v="4.93760485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39228.04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37.384817160600001"/>
    <s v=""/>
    <n v="37.384817160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1829.87999999989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210.72430254184002"/>
    <s v=""/>
    <n v="210.72430254184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4084.07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45.1291103991"/>
    <s v=""/>
    <n v="45.129110399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050.73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21.742801033590002"/>
    <s v=""/>
    <n v="21.74280103359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4073.289999999994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13.493857166009997"/>
    <s v=""/>
    <n v="13.49385716600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08.040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8.9929575496800016"/>
    <s v=""/>
    <n v="8.9929575496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0.5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0.4044252888"/>
    <s v=""/>
    <n v="0.40442528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7751.77000000002"/>
    <s v="EURO"/>
    <s v="lubricants"/>
    <s v="Production_lubricants"/>
    <s v="Σ.Ε. CO₂ eq"/>
    <n v="1.6539999999999999E-3"/>
    <s v="tn CO2 eq/ €"/>
    <s v="EXIOBASE 2019 - GR"/>
    <s v="-"/>
    <s v="-"/>
    <s v="-"/>
    <s v="-"/>
    <n v="260.92142758"/>
    <s v=""/>
    <n v="260.9214275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317626.1800000006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699.2206600480008"/>
    <s v=""/>
    <n v="2699.22066004800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004.9600000000005"/>
    <s v="EURO"/>
    <s v="major household appliance manufacturing"/>
    <s v="Production_major household appliance manufacturing"/>
    <s v="Σ.Ε. CO₂ eq"/>
    <n v="1.8111599999999996E-4"/>
    <s v="tn CO2 eq/ €"/>
    <s v="EPA 2022"/>
    <s v="-"/>
    <s v="-"/>
    <s v="-"/>
    <s v="-"/>
    <n v="0.72536233535999994"/>
    <s v=""/>
    <n v="0.725362335359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8175.659999999996"/>
    <s v="EURO"/>
    <s v="metal window and door manufacturing"/>
    <s v="Production_metal window and door manufacturing"/>
    <s v="Σ.Ε. CO₂ eq"/>
    <n v="2.3271299999999998E-4"/>
    <s v="tn CO2 eq/ €"/>
    <s v="EPA 2022"/>
    <s v="-"/>
    <s v="-"/>
    <s v="-"/>
    <s v="-"/>
    <n v="8.8839723655799983"/>
    <s v=""/>
    <n v="8.883972365579998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85426.33"/>
    <s v="EURO"/>
    <s v="mining support services"/>
    <s v="Production_mining support services"/>
    <s v="Σ.Ε. CO₂ eq"/>
    <n v="1.637538E-3"/>
    <s v="tn CO2 eq/ €"/>
    <s v="BEIS 2021"/>
    <s v="-"/>
    <s v="-"/>
    <s v="-"/>
    <s v="-"/>
    <n v="7181.3022615755399"/>
    <s v=""/>
    <n v="7181.30226157553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4171.07"/>
    <s v="EURO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130.20384114300001"/>
    <s v=""/>
    <n v="130.20384114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6464.91"/>
    <s v="EURO"/>
    <s v="nonspecified petroleum products"/>
    <s v="Production_nonspecified petroleum products"/>
    <s v="Σ.Ε. CO₂ eq"/>
    <n v="1.6539999999999999E-3"/>
    <s v="tn CO2 eq/ €"/>
    <s v="EXIOBASE 2019 - GR"/>
    <s v="-"/>
    <s v="-"/>
    <s v="-"/>
    <s v="-"/>
    <n v="341.49296113999998"/>
    <s v=""/>
    <n v="341.49296113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5862.43999999997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71.665549911999989"/>
    <s v=""/>
    <n v="71.66554991199998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569.2900000000018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53407232307000019"/>
    <s v=""/>
    <n v="0.5340723230700001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48.920000000002"/>
    <s v="EURO"/>
    <s v="optical instrument and lens manufacturing"/>
    <s v="Production_optical instrument and lens manufacturing"/>
    <s v="Σ.Ε. CO₂ eq"/>
    <n v="1.8427499999999999E-4"/>
    <s v="tn CO2 eq/ €"/>
    <s v="EPA 2022"/>
    <s v="-"/>
    <s v="-"/>
    <s v="-"/>
    <s v="-"/>
    <n v="3.270682233"/>
    <s v=""/>
    <n v="3.2706822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999.2799999998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105.12469723999995"/>
    <s v=""/>
    <n v="105.12469723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7879.0999999999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75.761527151699994"/>
    <s v=""/>
    <n v="75.7615271516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3853.50999999998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124.33258869299999"/>
    <s v=""/>
    <n v="124.332588692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70"/>
    <s v="EURO"/>
    <s v="other metal container manufacturing"/>
    <s v="Production_other metal container manufacturing"/>
    <s v="Σ.Ε. CO₂ eq"/>
    <n v="3.3485399999999999E-4"/>
    <s v="tn CO2 eq/ €"/>
    <s v="EPA 2022"/>
    <s v="-"/>
    <s v="-"/>
    <s v="-"/>
    <s v="-"/>
    <n v="0.72663317999999999"/>
    <s v=""/>
    <n v="0.72663317999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66176.7199999981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33.45601788745572"/>
    <s v=""/>
    <n v="233.4560178874557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62"/>
    <s v="EURO"/>
    <s v="overhead traveling crane/hoist and monorail system manufacturing"/>
    <s v="Production_overhead traveling crane/hoist and monorail system manufacturing"/>
    <s v="Σ.Ε. CO₂ eq"/>
    <n v="2.6956799999999998E-4"/>
    <s v="tn CO2 eq/ €"/>
    <s v="EPA 2022"/>
    <s v="-"/>
    <s v="-"/>
    <s v="-"/>
    <s v="-"/>
    <n v="0.85237401599999996"/>
    <s v=""/>
    <n v="0.852374015999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86.24"/>
    <s v="EURO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0.72574714367999993"/>
    <s v=""/>
    <n v="0.7257471436799999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3757.739999999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88.90149576999997"/>
    <s v=""/>
    <n v="188.901495769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0051.250000000007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6.851515612500001"/>
    <s v=""/>
    <n v="6.8515156125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8495.9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67.878243388800016"/>
    <s v=""/>
    <n v="67.878243388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10.4"/>
    <s v="EURO"/>
    <s v="polystyrene foam product manufacturing"/>
    <s v="Production_polystyrene foam product manufacturing"/>
    <s v="Σ.Ε. CO₂ eq"/>
    <n v="2.8536300000000001E-4"/>
    <s v="tn CO2 eq/ €"/>
    <s v="EPA 2022"/>
    <s v="-"/>
    <s v="-"/>
    <s v="-"/>
    <s v="-"/>
    <n v="0.2883307752"/>
    <s v=""/>
    <n v="0.288330775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280.730000000000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6249651080000003"/>
    <s v=""/>
    <n v="1.62496510800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3734.460000000006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16.227258753419999"/>
    <s v=""/>
    <n v="16.22725875341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138.04"/>
    <s v="EURO"/>
    <s v="power-driven handtool manufacturing"/>
    <s v="Production_power-driven handtool manufacturing"/>
    <s v="Σ.Ε. CO₂ eq"/>
    <n v="1.4320800000000003E-4"/>
    <s v="tn CO2 eq/ €"/>
    <s v="EPA 2022"/>
    <s v="-"/>
    <s v="-"/>
    <s v="-"/>
    <s v="-"/>
    <n v="0.59260043232000015"/>
    <s v=""/>
    <n v="0.5926004323200001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23.159999999999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48799891199999995"/>
    <s v=""/>
    <n v="0.487998911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576.97"/>
    <s v="EURO"/>
    <s v="printing ink manufacturing"/>
    <s v="Production_printing ink manufacturing"/>
    <s v="Σ.Ε. CO₂ eq"/>
    <n v="4.06458E-4"/>
    <s v="tn CO2 eq/ €"/>
    <s v="EPA 2022"/>
    <s v="-"/>
    <s v="-"/>
    <s v="-"/>
    <s v="-"/>
    <n v="4.29909407226"/>
    <s v=""/>
    <n v="4.2990940722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0.97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12510696"/>
    <s v=""/>
    <n v="0.2125106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484.12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19.911387764000001"/>
    <s v=""/>
    <n v="19.911387764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7.31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0.80032101434999992"/>
    <s v=""/>
    <n v="0.8003210143499999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8903.67"/>
    <s v="EURO"/>
    <s v="roofing/siding and insulation material merchant wholesalers"/>
    <s v="Production_roofing/siding and insulation material merchant wholesalers"/>
    <s v="Σ.Ε. CO₂ eq"/>
    <n v="1.1372399999999998E-4"/>
    <s v="tn CO2 eq/ €"/>
    <s v="EPA 2022"/>
    <s v="-"/>
    <s v="-"/>
    <s v="-"/>
    <s v="-"/>
    <n v="21.48288096708"/>
    <s v=""/>
    <n v="21.482880967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43.28"/>
    <s v="EURO"/>
    <s v="rope/cordage/twine/tire cord and tire fabric mills"/>
    <s v="Production_rope/cordage/twine/tire cord and tire fabric mills"/>
    <s v="Σ.Ε. CO₂ eq"/>
    <n v="2.5587899999999998E-4"/>
    <s v="tn CO2 eq/ €"/>
    <s v="EPA 2022"/>
    <s v="-"/>
    <s v="-"/>
    <s v="-"/>
    <s v="-"/>
    <n v="0.80429934311999995"/>
    <s v=""/>
    <n v="0.80429934311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55276.58000000007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484.75645434000006"/>
    <s v=""/>
    <n v="484.75645434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1650.0699999999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72.11983482638999"/>
    <s v=""/>
    <n v="72.11983482638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7310.78000000014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63.448706464000033"/>
    <s v=""/>
    <n v="63.4487064640000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274.09"/>
    <s v="EURO"/>
    <s v="sand and clay"/>
    <s v="Production_sand and clay"/>
    <s v="Σ.Ε. CO₂ eq"/>
    <n v="1.887E-3"/>
    <s v="tn CO2 eq/ €"/>
    <s v="EXIOBASE 2019 - GR"/>
    <s v="-"/>
    <s v="-"/>
    <s v="-"/>
    <s v="-"/>
    <n v="334.51620782999998"/>
    <s v=""/>
    <n v="334.51620782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26.020000000004"/>
    <s v="EURO"/>
    <s v="security systems services"/>
    <s v="Production_security systems services"/>
    <s v="Σ.Ε. CO₂ eq"/>
    <n v="7.792199999999999E-5"/>
    <s v="tn CO2 eq/ €"/>
    <s v="EPA 2022"/>
    <s v="-"/>
    <s v="-"/>
    <s v="-"/>
    <s v="-"/>
    <n v="1.90332433044"/>
    <s v=""/>
    <n v="1.9033243304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7964"/>
    <s v="EURO"/>
    <s v="septic tank and related services"/>
    <s v="Production_septic tank and related services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9962.32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15.785080739999998"/>
    <s v=""/>
    <n v="15.785080739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0452.32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21.899522819955202"/>
    <s v=""/>
    <n v="21.8995228199552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1090.220000000008"/>
    <s v="EURO"/>
    <s v="software publishers"/>
    <s v="Production_software publishers"/>
    <s v="Σ.Ε. CO₂ eq"/>
    <n v="8.4240000000000007E-5"/>
    <s v="tn CO2 eq/ €"/>
    <s v="EPA 2022"/>
    <s v="-"/>
    <s v="-"/>
    <s v="-"/>
    <s v="-"/>
    <n v="4.3038401328000013"/>
    <s v=""/>
    <n v="4.303840132800001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190.72000000003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121.3778981376"/>
    <s v=""/>
    <n v="121.377898137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64.1599999999994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0.80346208175999978"/>
    <s v=""/>
    <n v="0.8034620817599997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6.34"/>
    <s v="EURO"/>
    <s v="sugar"/>
    <s v="Production_sugar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073.950000000004"/>
    <s v="EURO"/>
    <s v="testing laboratories"/>
    <s v="Production_testing laboratories"/>
    <s v="Σ.Ε. CO₂ eq"/>
    <n v="1.0845899999999999E-4"/>
    <s v="tn CO2 eq/ €"/>
    <s v="EPA 2022"/>
    <s v="-"/>
    <s v="-"/>
    <s v="-"/>
    <s v="-"/>
    <n v="7.0578555430499996"/>
    <s v=""/>
    <n v="7.05785554304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90.24"/>
    <s v="EURO"/>
    <s v="textiles"/>
    <s v="Production_textiles"/>
    <s v="Σ.Ε. CO₂ eq"/>
    <n v="5.3740000000000005E-4"/>
    <s v="tn CO2 eq/ €"/>
    <s v="EXIOBASE 2019 - GR"/>
    <s v="-"/>
    <s v="-"/>
    <s v="-"/>
    <s v="-"/>
    <n v="1.0158149760000001"/>
    <s v=""/>
    <n v="1.01581497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3129.90999999997"/>
    <s v="EURO"/>
    <s v="tire dealers"/>
    <s v="Production_tire dealers"/>
    <s v="Σ.Ε. CO₂ eq"/>
    <n v="7.6868999999999999E-5"/>
    <s v="tn CO2 eq/ €"/>
    <s v="EPA 2022"/>
    <s v="-"/>
    <s v="-"/>
    <s v="-"/>
    <s v="-"/>
    <n v="14.077013051789997"/>
    <s v=""/>
    <n v="14.07701305178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64.57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2.2081661456399999"/>
    <s v=""/>
    <n v="2.20816614563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670.61"/>
    <s v="EURO"/>
    <s v="Waste collection/treatment and disposal services/materials recovery services"/>
    <s v="Production_Waste collection/treatment and disposal services/materials recovery services"/>
    <s v="Σ.Ε. CO₂ eq"/>
    <n v="1.1965631999999999E-3"/>
    <s v="tn CO2 eq/ €"/>
    <s v="BEIS 2021"/>
    <s v="-"/>
    <s v="-"/>
    <s v="-"/>
    <s v="-"/>
    <n v="28.323380847551999"/>
    <s v=""/>
    <n v="28.323380847551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402.529999999999"/>
    <s v="EURO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6.9399674440199988"/>
    <s v=""/>
    <n v="6.93996744401999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0874.74000000002"/>
    <s v="EURO"/>
    <s v="Wearing apparel"/>
    <s v="Production_Wearing apparel"/>
    <s v="Σ.Ε. CO₂ eq"/>
    <n v="6.3481460000000003E-4"/>
    <s v="tn CO2 eq/ €"/>
    <s v="BEIS 2021"/>
    <s v="-"/>
    <s v="-"/>
    <s v="-"/>
    <s v="-"/>
    <n v="146.56265572320402"/>
    <s v=""/>
    <n v="146.562655723204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02.74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2.0834899099999999"/>
    <s v=""/>
    <n v="2.08348990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6405.41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91.612451592090011"/>
    <s v=""/>
    <n v="91.61245159209001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212.2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283.92676374000001"/>
    <s v=""/>
    <n v="283.92676374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59874.73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02.87397710100001"/>
    <s v=""/>
    <n v="102.873977101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5835.81"/>
    <s v="EURO"/>
    <s v="Legal services"/>
    <s v="Production_Legal services"/>
    <s v="Σ.Ε. CO₂ eq"/>
    <n v="5.8538760000000007E-5"/>
    <s v="tn CO2 eq/ €"/>
    <s v="BEIS 2021"/>
    <s v="-"/>
    <s v="-"/>
    <s v="-"/>
    <s v="-"/>
    <n v="23.757125080995603"/>
    <s v=""/>
    <n v="23.7571250809956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1752.28000000003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46.160921664000007"/>
    <s v=""/>
    <n v="46.160921664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0199.5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5.248623908339997"/>
    <s v=""/>
    <n v="25.24862390833999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8852.7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10.49031666306"/>
    <s v=""/>
    <n v="10.490316663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58791.66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18.768380253700002"/>
    <s v=""/>
    <n v="18.7683802537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0672.13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26.827140548000003"/>
    <s v=""/>
    <n v="26.82714054800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8747.39000000004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70.89269257000007"/>
    <s v=""/>
    <n v="270.89269257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950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4.5799616939999996"/>
    <s v=""/>
    <n v="4.579961693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99.48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.7475209039999999"/>
    <s v=""/>
    <n v="9.747520903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43.25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4.591114250000004"/>
    <s v=""/>
    <n v="44.5911142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21.710000000006"/>
    <s v="EURO"/>
    <s v="tire dealers"/>
    <s v="Production_tire dealers"/>
    <s v="Σ.Ε. CO₂ eq"/>
    <n v="7.6868999999999999E-5"/>
    <s v="tn CO2 eq/ €"/>
    <s v="EPA 2022"/>
    <s v="-"/>
    <s v="-"/>
    <s v="-"/>
    <s v="-"/>
    <n v="2.8073873259900006"/>
    <s v=""/>
    <n v="2.80738732599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678.25000000000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324603717500004"/>
    <s v=""/>
    <n v="1.63246037175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18.75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2.3237998874999999"/>
    <s v=""/>
    <n v="2.3237998874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0.54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6.7395498720000004"/>
    <s v=""/>
    <n v="6.739549872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2825.98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1.13448358296"/>
    <s v=""/>
    <n v="1.134483582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7075.950000000004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23.637304350000004"/>
    <s v=""/>
    <n v="23.6373043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3826.4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11.670068681560801"/>
    <s v=""/>
    <n v="11.6700686815608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8635.1500000000015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9.5019895327500006"/>
    <s v=""/>
    <n v="9.50198953275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6236.37"/>
    <s v="EURO"/>
    <s v="Wearing apparel"/>
    <s v="Production_Wearing apparel"/>
    <s v="Σ.Ε. CO₂ eq"/>
    <n v="6.3481460000000003E-4"/>
    <s v="tn CO2 eq/ €"/>
    <s v="BEIS 2021"/>
    <s v="-"/>
    <s v="-"/>
    <s v="-"/>
    <s v="-"/>
    <n v="29.351522727002003"/>
    <s v=""/>
    <n v="29.351522727002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2165.789999999994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6.2660567209499982"/>
    <s v=""/>
    <n v="6.266056720949998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702.9499999999989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3.3546347249999995"/>
    <s v=""/>
    <n v="3.354634724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408.599999999999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2.61493168"/>
    <s v=""/>
    <n v="12.6149316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62.32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7.8315274758335995"/>
    <s v=""/>
    <n v="7.8315274758335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05"/>
    <s v="EURO"/>
    <s v="chemicals"/>
    <s v="Production_chemicals"/>
    <s v="Σ.Ε. CO₂ eq"/>
    <n v="6.8300000000000001E-4"/>
    <s v="tn CO2 eq/ €"/>
    <s v="EXIOBASE 2019 - GR"/>
    <s v="-"/>
    <s v="-"/>
    <s v="-"/>
    <s v="-"/>
    <n v="2.7354150000000002"/>
    <s v=""/>
    <n v="2.73541500000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57.3799999999992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5.2537243679999994"/>
    <s v=""/>
    <n v="5.253724367999999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181.84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2.3954917708800005"/>
    <s v=""/>
    <n v="2.395491770880000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266.71"/>
    <s v="EURO"/>
    <s v="lubricants"/>
    <s v="Production_lubricants"/>
    <s v="Σ.Ε. CO₂ eq"/>
    <n v="1.6539999999999999E-3"/>
    <s v="tn CO2 eq/ €"/>
    <s v="EXIOBASE 2019 - GR"/>
    <s v="-"/>
    <s v="-"/>
    <s v="-"/>
    <s v="-"/>
    <n v="10.36513834"/>
    <s v=""/>
    <n v="10.3651383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9.3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1.0750782720600001"/>
    <s v=""/>
    <n v="1.07507827206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335.0100000000002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0.88515559079999995"/>
    <s v=""/>
    <n v="0.8851555907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6.57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.3090989506399999"/>
    <s v=""/>
    <n v="1.30909895063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956.51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0.87490305629999998"/>
    <s v=""/>
    <n v="0.87490305629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0.7000000000003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1.8918451757520003"/>
    <s v=""/>
    <n v="1.891845175752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141.660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1.75016478"/>
    <s v=""/>
    <n v="1.7501647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10.8500000000004"/>
    <s v="EURO"/>
    <s v="bitumen"/>
    <s v="Production_bitumen"/>
    <s v="Σ.Ε. CO₂ eq"/>
    <n v="1.655E-3"/>
    <s v="tn CO2 eq/ €"/>
    <s v="EXIOBASE 2019 - GR"/>
    <s v="-"/>
    <s v="-"/>
    <s v="-"/>
    <s v="-"/>
    <n v="4.3209567500000006"/>
    <s v=""/>
    <n v="4.32095675000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461.57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17083268630999998"/>
    <s v=""/>
    <n v="0.17083268630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289.43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2.4454424475000001"/>
    <s v=""/>
    <n v="2.4454424475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.6199999999997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1.6351233779999996"/>
    <s v=""/>
    <n v="1.635123377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351.8599999999997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1.1894443914599999"/>
    <s v=""/>
    <n v="1.18944439145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72.2199999999998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0.54114781967999992"/>
    <s v=""/>
    <n v="0.5411478196799999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540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0.13533155999999999"/>
    <s v=""/>
    <n v="0.13533155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9.16000000000008"/>
    <s v="EURO"/>
    <s v="textiles"/>
    <s v="Production_textiles"/>
    <s v="Σ.Ε. CO₂ eq"/>
    <n v="5.3740000000000005E-4"/>
    <s v="tn CO2 eq/ €"/>
    <s v="EXIOBASE 2019 - GR"/>
    <s v="-"/>
    <s v="-"/>
    <s v="-"/>
    <s v="-"/>
    <n v="0.32736258400000007"/>
    <s v=""/>
    <n v="0.32736258400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75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8.653027499999999E-2"/>
    <s v=""/>
    <n v="8.653027499999999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7.41999999999996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6.6809859479999997E-2"/>
    <s v=""/>
    <n v="6.6809859479999997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82.26"/>
    <s v="EURO"/>
    <s v="sand and clay"/>
    <s v="Production_sand and clay"/>
    <s v="Σ.Ε. CO₂ eq"/>
    <n v="1.887E-3"/>
    <s v="tn CO2 eq/ €"/>
    <s v="EXIOBASE 2019 - GR"/>
    <s v="-"/>
    <s v="-"/>
    <s v="-"/>
    <s v="-"/>
    <n v="0.53262461999999999"/>
    <s v=""/>
    <n v="0.53262461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8.62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8.8192781160000025E-2"/>
    <s v=""/>
    <n v="8.819278116000002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7.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6.4261957500000008E-2"/>
    <s v=""/>
    <n v="6.426195750000000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2.59999999999991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0.76842527579999986"/>
    <s v=""/>
    <n v="0.7684252757999998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50.45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5.5118284649999988E-2"/>
    <s v=""/>
    <n v="5.511828464999998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4.82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9.0060604919999995E-2"/>
    <s v=""/>
    <n v="9.006060491999999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4.039999999999992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4.9717859999999996E-2"/>
    <s v=""/>
    <n v="4.971785999999999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9.3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6.2396568000000008E-3"/>
    <s v=""/>
    <n v="6.2396568000000008E-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7.12"/>
    <s v="EURO"/>
    <s v="adhesives"/>
    <s v="Production_adhesives"/>
    <s v="Σ.Ε. CO₂ eq"/>
    <n v="5.5914300000000001E-4"/>
    <s v="tn CO2 eq/ €"/>
    <s v="EPA 2022"/>
    <s v="-"/>
    <s v="-"/>
    <s v="-"/>
    <s v="-"/>
    <n v="5.430396816E-2"/>
    <s v=""/>
    <n v="5.43039681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0"/>
    <s v="EURO"/>
    <s v="advertising and market research services"/>
    <s v="Production_advertising and market research services"/>
    <s v="Σ.Ε. CO₂ eq"/>
    <n v="1.0667636E-4"/>
    <s v="tn CO2 eq/ €"/>
    <s v="BEIS 2021"/>
    <s v="-"/>
    <s v="-"/>
    <s v="-"/>
    <s v="-"/>
    <n v="0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905291"/>
    <m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87.234890897560021"/>
    <s v=""/>
    <n v="87.23489089756002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800531.79"/>
    <m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14.64255658232003"/>
    <s v=""/>
    <n v="114.64255658232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08000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52.342419359999994"/>
    <s v=""/>
    <n v="52.342419359999994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09269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5.563784925479993"/>
    <s v=""/>
    <n v="35.563784925479993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83812.83000000002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6.3873120296700012"/>
    <s v=""/>
    <n v="6.387312029670001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34502.21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8.14871729529"/>
    <s v=""/>
    <n v="8.1487172952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19771.37999999999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16.781742954423997"/>
    <s v=""/>
    <n v="16.781742954423997"/>
  </r>
  <r>
    <s v="Scope 3"/>
    <x v="3"/>
    <s v="Ελλάδα"/>
    <x v="3"/>
    <x v="0"/>
    <s v="REDS"/>
    <s v="Indirect GHG emissions from Purchased Goods and Services"/>
    <s v="Production of purchased goods and services"/>
    <x v="17"/>
    <n v="54298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7.6079534103999995"/>
    <s v=""/>
    <n v="7.6079534103999995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9135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5.807511325000001"/>
    <s v=""/>
    <n v="5.8075113250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8046"/>
    <m/>
    <s v="Legal services"/>
    <s v="Production_Legal services"/>
    <s v="Σ.Ε. CO₂ eq"/>
    <n v="5.8538760000000007E-5"/>
    <s v="tn CO2 eq/ €"/>
    <s v="BEIS 2021"/>
    <s v="-"/>
    <s v="-"/>
    <s v="-"/>
    <s v="-"/>
    <n v="2.8125532629600003"/>
    <s v=""/>
    <n v="2.8125532629600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5579.5"/>
    <m/>
    <s v="Legal services"/>
    <s v="Production_Legal services"/>
    <s v="Σ.Ε. CO₂ eq"/>
    <n v="5.8538760000000007E-5"/>
    <s v="tn CO2 eq/ €"/>
    <s v="BEIS 2021"/>
    <s v="-"/>
    <s v="-"/>
    <s v="-"/>
    <s v="-"/>
    <n v="2.6681674114200002"/>
    <s v=""/>
    <n v="2.66816741142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2681.89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10938793"/>
    <s v=""/>
    <n v="7.31093879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500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3.2503625000000005"/>
    <s v=""/>
    <n v="3.2503625000000005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6334.680000000008"/>
    <m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4.1321251483200001"/>
    <s v=""/>
    <n v="4.13212514832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2244.659999999996"/>
    <m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4.0035264281999989"/>
    <s v=""/>
    <n v="4.003526428199998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0569.41"/>
    <m/>
    <s v="Vehicle rental and leasing"/>
    <s v="Production_Vehicle rental and leasing"/>
    <s v="Σ.Ε. CO₂ eq"/>
    <n v="1.9958900000000002E-4"/>
    <s v="tn CO2 eq/ €"/>
    <s v="EPA 2018"/>
    <s v="-"/>
    <s v="-"/>
    <s v="-"/>
    <s v="-"/>
    <n v="2.1095379724900001"/>
    <s v=""/>
    <n v="2.10953797249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7860.78"/>
    <m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6.7799520879999999"/>
    <s v=""/>
    <n v="6.779952087999999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8477.22"/>
    <m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148905507800002"/>
    <s v=""/>
    <n v="1.6148905507800002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406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4330222000000001"/>
    <s v=""/>
    <n v="1.43302220000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2416.51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1.45127893833"/>
    <s v=""/>
    <n v="1.4512789383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411.99"/>
    <m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960"/>
    <m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0.30814991999999997"/>
    <s v=""/>
    <n v="0.30814991999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7314.14"/>
    <m/>
    <s v="ship building and repairing"/>
    <s v="Production_ship building and repairing"/>
    <s v="Σ.Ε. CO₂ eq"/>
    <n v="2.06388E-4"/>
    <s v="tn CO2 eq/ €"/>
    <s v="EPA 2022"/>
    <s v="-"/>
    <s v="-"/>
    <s v="-"/>
    <s v="-"/>
    <n v="1.5095507263200001"/>
    <s v=""/>
    <n v="1.50955072632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949.4799999999996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34474407083999997"/>
    <s v=""/>
    <n v="0.34474407083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000"/>
    <m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364.1"/>
    <m/>
    <s v="Wearing apparel"/>
    <s v="Production_Wearing apparel"/>
    <s v="Σ.Ε. CO₂ eq"/>
    <n v="6.3481460000000003E-4"/>
    <s v="tn CO2 eq/ €"/>
    <s v="BEIS 2021"/>
    <s v="-"/>
    <s v="-"/>
    <s v="-"/>
    <s v="-"/>
    <n v="2.13557979586"/>
    <s v=""/>
    <n v="2.135579795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426.41"/>
    <m/>
    <s v="Janitorial services"/>
    <s v="Production_Janitorial services"/>
    <s v="Σ.Ε. CO₂ eq"/>
    <n v="2.2534199999999998E-4"/>
    <s v="tn CO2 eq/ €"/>
    <s v="EPA 2022"/>
    <s v="-"/>
    <s v="-"/>
    <s v="-"/>
    <s v="-"/>
    <n v="0.32143008222000002"/>
    <s v=""/>
    <n v="0.321430082220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17.1"/>
    <m/>
    <s v="sign manufacturing"/>
    <s v="Production_sign manufacturing"/>
    <s v="Σ.Ε. CO₂ eq"/>
    <n v="2.6324999999999997E-4"/>
    <s v="tn CO2 eq/ €"/>
    <s v="EPA 2022"/>
    <s v="-"/>
    <s v="-"/>
    <s v="-"/>
    <s v="-"/>
    <n v="0.71527657499999986"/>
    <s v=""/>
    <n v="0.715276574999999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87.26"/>
    <m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19463203200000001"/>
    <s v=""/>
    <n v="0.19463203200000001"/>
  </r>
  <r>
    <s v="Scope 3"/>
    <x v="4"/>
    <s v="Ελλάδα"/>
    <x v="1"/>
    <x v="0"/>
    <m/>
    <s v="Indirect GHG emissions from Capital goods"/>
    <s v="Production of capital goods"/>
    <x v="18"/>
    <n v="201179.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2.502380080000009"/>
    <s v=""/>
    <n v="92.502380080000009"/>
  </r>
  <r>
    <s v="Scope 3"/>
    <x v="4"/>
    <s v="Ελλάδα"/>
    <x v="1"/>
    <x v="15"/>
    <m/>
    <s v="Indirect GHG emissions from Capital goods"/>
    <s v="Production of capital goods"/>
    <x v="18"/>
    <n v="1500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0.68969999999999998"/>
    <s v=""/>
    <n v="0.68969999999999998"/>
  </r>
  <r>
    <s v="Scope 3"/>
    <x v="4"/>
    <s v="Ελλάδα"/>
    <x v="1"/>
    <x v="14"/>
    <m/>
    <s v="Indirect GHG emissions from Capital goods"/>
    <s v="Production of capital goods"/>
    <x v="18"/>
    <n v="4355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.543228"/>
    <s v=""/>
    <n v="3.543228"/>
  </r>
  <r>
    <s v="Scope 3"/>
    <x v="4"/>
    <s v="Ελλάδα"/>
    <x v="1"/>
    <x v="13"/>
    <m/>
    <s v="Indirect GHG emissions from Capital goods"/>
    <s v="Production of capital goods"/>
    <x v="18"/>
    <n v="7082.1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3.2563725699999999"/>
    <s v=""/>
    <n v="3.2563725699999999"/>
  </r>
  <r>
    <s v="Scope 3"/>
    <x v="4"/>
    <s v="Ελλάδα"/>
    <x v="1"/>
    <x v="13"/>
    <m/>
    <s v="Indirect GHG emissions from Capital goods"/>
    <s v="Production of capital goods"/>
    <x v="18"/>
    <n v="38009.19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0.924276984000002"/>
    <s v=""/>
    <n v="30.924276984000002"/>
  </r>
  <r>
    <s v="Scope 3"/>
    <x v="4"/>
    <s v="Ελλάδα"/>
    <x v="1"/>
    <x v="12"/>
    <s v="AO"/>
    <s v="Indirect GHG emissions from Capital goods"/>
    <s v="Production of capital goods"/>
    <x v="18"/>
    <n v="9806.74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.6572208259999996"/>
    <s v=""/>
    <n v="4.6572208259999996"/>
  </r>
  <r>
    <s v="Scope 3"/>
    <x v="4"/>
    <s v="Ελλάδα"/>
    <x v="1"/>
    <x v="12"/>
    <s v="AO"/>
    <s v="Indirect GHG emissions from Capital goods"/>
    <s v="Production of capital goods"/>
    <x v="18"/>
    <n v="5484.66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9.6420322800000005"/>
    <s v=""/>
    <n v="9.6420322800000005"/>
  </r>
  <r>
    <s v="Scope 3"/>
    <x v="4"/>
    <s v="Ελλάδα"/>
    <x v="1"/>
    <x v="12"/>
    <s v="AO"/>
    <s v="Indirect GHG emissions from Capital goods"/>
    <s v="Production of capital goods"/>
    <x v="18"/>
    <n v="524780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176.745904"/>
    <s v=""/>
    <n v="176.745904"/>
  </r>
  <r>
    <s v="Scope 3"/>
    <x v="4"/>
    <s v="Ελλάδα"/>
    <x v="1"/>
    <x v="12"/>
    <s v="AO"/>
    <s v="Indirect GHG emissions from Capital goods"/>
    <s v="Production of capital goods"/>
    <x v="18"/>
    <n v="13242.35"/>
    <s v="€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2.5657317972000002"/>
    <s v=""/>
    <n v="2.5657317972000002"/>
  </r>
  <r>
    <s v="Scope 3"/>
    <x v="4"/>
    <s v="Ελλάδα"/>
    <x v="1"/>
    <x v="12"/>
    <s v="AO"/>
    <s v="Indirect GHG emissions from Capital goods"/>
    <s v="Production of capital goods"/>
    <x v="18"/>
    <n v="11947.9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5.4936720079999999"/>
    <s v=""/>
    <n v="5.4936720079999999"/>
  </r>
  <r>
    <s v="Scope 3"/>
    <x v="4"/>
    <s v="Ελλάδα"/>
    <x v="1"/>
    <x v="12"/>
    <s v="AO"/>
    <s v="Indirect GHG emissions from Capital goods"/>
    <s v="Production of capital goods"/>
    <x v="18"/>
    <n v="1200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0.19898020799999999"/>
    <s v=""/>
    <n v="0.19898020799999999"/>
  </r>
  <r>
    <s v="Scope 3"/>
    <x v="4"/>
    <s v="Ελλάδα"/>
    <x v="1"/>
    <x v="12"/>
    <s v="AO"/>
    <s v="Indirect GHG emissions from Capital goods"/>
    <s v="Production of capital goods"/>
    <x v="18"/>
    <n v="59724744.25"/>
    <s v="€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16036.989702288749"/>
    <s v=""/>
    <n v="16036.989702288749"/>
  </r>
  <r>
    <s v="Scope 3"/>
    <x v="4"/>
    <s v="Ελλάδα"/>
    <x v="1"/>
    <x v="3"/>
    <s v="MOREAS"/>
    <s v="Indirect GHG emissions from Capital goods"/>
    <s v="Production of capital goods"/>
    <x v="18"/>
    <n v="5305.72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4.3167337920000008"/>
    <s v=""/>
    <n v="4.3167337920000008"/>
  </r>
  <r>
    <s v="Scope 3"/>
    <x v="4"/>
    <s v="Ελλάδα"/>
    <x v="1"/>
    <x v="3"/>
    <s v="MOREAS"/>
    <s v="Indirect GHG emissions from Capital goods"/>
    <s v="Production of capital goods"/>
    <x v="18"/>
    <n v="1661932.8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789.25188672000002"/>
    <s v=""/>
    <n v="789.25188672000002"/>
  </r>
  <r>
    <s v="Scope 3"/>
    <x v="4"/>
    <s v="Ελλάδα"/>
    <x v="1"/>
    <x v="3"/>
    <s v="MOREAS"/>
    <s v="Indirect GHG emissions from Capital goods"/>
    <s v="Production of capital goods"/>
    <x v="18"/>
    <n v="4398.75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7.7330025000000004"/>
    <s v=""/>
    <n v="7.7330025000000004"/>
  </r>
  <r>
    <s v="Scope 3"/>
    <x v="4"/>
    <s v="Ελλάδα"/>
    <x v="1"/>
    <x v="3"/>
    <s v="MOREAS"/>
    <s v="Indirect GHG emissions from Capital goods"/>
    <s v="Production of capital goods"/>
    <x v="18"/>
    <n v="51339.0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23.605695190000002"/>
    <s v=""/>
    <n v="23.605695190000002"/>
  </r>
  <r>
    <s v="Scope 3"/>
    <x v="4"/>
    <s v="Ελλάδα"/>
    <x v="1"/>
    <x v="3"/>
    <s v="MOREAS"/>
    <s v="Indirect GHG emissions from Capital goods"/>
    <s v="Production of capital goods"/>
    <x v="18"/>
    <n v="718.54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4200427199999999"/>
    <s v=""/>
    <n v="0.24200427199999999"/>
  </r>
  <r>
    <s v="Scope 3"/>
    <x v="4"/>
    <s v="Ελλάδα"/>
    <x v="1"/>
    <x v="3"/>
    <s v="MOREAS"/>
    <s v="Indirect GHG emissions from Capital goods"/>
    <s v="Production of capital goods"/>
    <x v="18"/>
    <n v="3780.59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31847690160000003"/>
    <s v=""/>
    <n v="0.31847690160000003"/>
  </r>
  <r>
    <s v="Scope 3"/>
    <x v="4"/>
    <s v="Ελλάδα"/>
    <x v="1"/>
    <x v="3"/>
    <s v="MOREAS"/>
    <s v="Indirect GHG emissions from Capital goods"/>
    <s v="Production of capital goods"/>
    <x v="18"/>
    <n v="169173"/>
    <s v="€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25.652040335999999"/>
    <s v=""/>
    <n v="25.652040335999999"/>
  </r>
  <r>
    <s v="Scope 3"/>
    <x v="4"/>
    <s v="Ελλάδα"/>
    <x v="1"/>
    <x v="3"/>
    <s v="MOREAS"/>
    <s v="Indirect GHG emissions from Capital goods"/>
    <s v="Production of capital goods"/>
    <x v="18"/>
    <n v="50851.33"/>
    <s v="€"/>
    <s v="bitumen"/>
    <s v="Production_bitumen"/>
    <s v="Σ.Ε. CO₂ eq"/>
    <n v="1.655E-3"/>
    <s v="tn CO2 eq/ €"/>
    <s v="EXIOBASE 2019 - GR"/>
    <s v="-"/>
    <s v="-"/>
    <s v="-"/>
    <s v="-"/>
    <n v="84.158951150000007"/>
    <s v=""/>
    <n v="84.158951150000007"/>
  </r>
  <r>
    <s v="Scope 3"/>
    <x v="4"/>
    <s v="Ελλάδα"/>
    <x v="1"/>
    <x v="3"/>
    <s v="MOREAS"/>
    <s v="Indirect GHG emissions from Capital goods"/>
    <s v="Production of capital goods"/>
    <x v="18"/>
    <n v="2550"/>
    <s v="€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.9604400000000002"/>
    <s v=""/>
    <n v="1.9604400000000002"/>
  </r>
  <r>
    <s v="Scope 3"/>
    <x v="4"/>
    <s v="Ελλάδα"/>
    <x v="1"/>
    <x v="3"/>
    <s v="MOREAS"/>
    <s v="Indirect GHG emissions from Capital goods"/>
    <s v="Production of capital goods"/>
    <x v="18"/>
    <n v="0"/>
    <s v="€"/>
    <s v="sign manufacturing"/>
    <s v="Production_sign manufacturing"/>
    <s v="Σ.Ε. CO₂ eq"/>
    <n v="2.6324999999999997E-4"/>
    <s v="tn CO2 eq/ €"/>
    <s v="EPA 2022"/>
    <s v="-"/>
    <s v="-"/>
    <s v="-"/>
    <s v="-"/>
    <n v="0"/>
    <s v=""/>
    <n v="0"/>
  </r>
  <r>
    <s v="Scope 3"/>
    <x v="4"/>
    <s v="Ελλάδα"/>
    <x v="1"/>
    <x v="3"/>
    <s v="MOREAS"/>
    <s v="Indirect GHG emissions from Capital goods"/>
    <s v="Production of capital goods"/>
    <x v="18"/>
    <n v="124099.36"/>
    <s v="€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24.1751758248"/>
    <s v=""/>
    <n v="24.1751758248"/>
  </r>
  <r>
    <s v="Scope 3"/>
    <x v="4"/>
    <s v="Ελλάδα"/>
    <x v="1"/>
    <x v="3"/>
    <s v="MOREAS"/>
    <s v="Indirect GHG emissions from Capital goods"/>
    <s v="Production of capital goods"/>
    <x v="18"/>
    <n v="49690.15"/>
    <s v="€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41.940535821786"/>
    <s v=""/>
    <n v="41.940535821786"/>
  </r>
  <r>
    <s v="Scope 3"/>
    <x v="4"/>
    <s v="Ελλάδα"/>
    <x v="1"/>
    <x v="3"/>
    <s v="MOREAS"/>
    <s v="Indirect GHG emissions from Capital goods"/>
    <s v="Production of capital goods"/>
    <x v="18"/>
    <n v="6000"/>
    <s v="€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3.6518039999999994"/>
    <s v=""/>
    <n v="3.6518039999999994"/>
  </r>
  <r>
    <s v="Scope 3"/>
    <x v="4"/>
    <s v="Ελλάδα"/>
    <x v="1"/>
    <x v="3"/>
    <s v="MOREAS"/>
    <s v="Indirect GHG emissions from Capital goods"/>
    <s v="Production of capital goods"/>
    <x v="18"/>
    <n v="30125.3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7.3204478999999996"/>
    <s v=""/>
    <n v="7.3204478999999996"/>
  </r>
  <r>
    <s v="Scope 3"/>
    <x v="4"/>
    <s v="Ελλάδα"/>
    <x v="1"/>
    <x v="3"/>
    <s v="MOREAS"/>
    <s v="Indirect GHG emissions from Capital goods"/>
    <s v="Production of capital goods"/>
    <x v="18"/>
    <n v="847641.91"/>
    <s v="€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89.61749526700001"/>
    <s v=""/>
    <n v="189.61749526700001"/>
  </r>
  <r>
    <s v="Scope 3"/>
    <x v="4"/>
    <s v="Ελλάδα"/>
    <x v="1"/>
    <x v="3"/>
    <s v="MOREAS"/>
    <s v="Indirect GHG emissions from Capital goods"/>
    <s v="Production of capital goods"/>
    <x v="18"/>
    <n v="2398.4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3.2690192000000002"/>
    <s v=""/>
    <n v="3.2690192000000002"/>
  </r>
  <r>
    <s v="Scope 3"/>
    <x v="4"/>
    <s v="Ελλάδα"/>
    <x v="2"/>
    <x v="0"/>
    <s v="ELLAKTOR S.A."/>
    <s v="Indirect GHG emissions from Capital goods"/>
    <s v="Production of capital goods"/>
    <x v="18"/>
    <n v="29397.44000000000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3.516942912000001"/>
    <s v=""/>
    <n v="13.516942912000001"/>
  </r>
  <r>
    <s v="Scope 3"/>
    <x v="4"/>
    <s v="Ελλάδα"/>
    <x v="2"/>
    <x v="0"/>
    <s v="ELLAKTOR S.A."/>
    <s v="Indirect GHG emissions from Capital goods"/>
    <s v="Production of capital goods"/>
    <x v="18"/>
    <n v="6691.25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56367090000000009"/>
    <s v=""/>
    <n v="0.56367090000000009"/>
  </r>
  <r>
    <s v="Scope 3"/>
    <x v="4"/>
    <s v="Ελλάδα"/>
    <x v="2"/>
    <x v="0"/>
    <s v="ELLAKTOR S.A."/>
    <s v="Indirect GHG emissions from Capital goods"/>
    <s v="Production of capital goods"/>
    <x v="18"/>
    <n v="4900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2.32701"/>
    <s v=""/>
    <n v="2.32701"/>
  </r>
  <r>
    <s v="Scope 3"/>
    <x v="4"/>
    <s v="Ελλάδα"/>
    <x v="2"/>
    <x v="0"/>
    <s v="ELLAKTOR S.A."/>
    <s v="Indirect GHG emissions from Capital goods"/>
    <s v="Production of capital goods"/>
    <x v="18"/>
    <n v="197225"/>
    <s v="€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2.933112499999993"/>
    <s v=""/>
    <n v="82.933112499999993"/>
  </r>
  <r>
    <s v="Scope 3"/>
    <x v="4"/>
    <s v="Ελλάδα"/>
    <x v="0"/>
    <x v="0"/>
    <s v="HELECTOR &amp; Subsidiaries"/>
    <s v="Indirect GHG emissions from Capital goods"/>
    <s v="Production of capital goods"/>
    <x v="18"/>
    <n v="2952216.3800000004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401.9232467680004"/>
    <s v=""/>
    <n v="2401.9232467680004"/>
  </r>
  <r>
    <s v="Scope 3"/>
    <x v="4"/>
    <s v="Ελλάδα"/>
    <x v="0"/>
    <x v="0"/>
    <s v="HELECTOR &amp; Subsidiaries"/>
    <s v="Indirect GHG emissions from Capital goods"/>
    <s v="Production of capital goods"/>
    <x v="18"/>
    <n v="103556.2205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9.178849115449999"/>
    <s v=""/>
    <n v="49.178849115449999"/>
  </r>
  <r>
    <s v="Scope 3"/>
    <x v="4"/>
    <s v="Ελλάδα"/>
    <x v="0"/>
    <x v="0"/>
    <s v="HELECTOR &amp; Subsidiaries"/>
    <s v="Indirect GHG emissions from Capital goods"/>
    <s v="Production of capital goods"/>
    <x v="18"/>
    <n v="137653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241.99397400000001"/>
    <s v=""/>
    <n v="241.99397400000001"/>
  </r>
  <r>
    <s v="Scope 3"/>
    <x v="4"/>
    <s v="Ελλάδα"/>
    <x v="0"/>
    <x v="0"/>
    <s v="HELECTOR &amp; Subsidiaries"/>
    <s v="Indirect GHG emissions from Capital goods"/>
    <s v="Production of capital goods"/>
    <x v="18"/>
    <n v="130908.51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178.42829913"/>
    <s v=""/>
    <n v="178.42829913"/>
  </r>
  <r>
    <s v="Scope 3"/>
    <x v="4"/>
    <s v="Ελλάδα"/>
    <x v="0"/>
    <x v="0"/>
    <s v="HELECTOR &amp; Subsidiaries"/>
    <s v="Indirect GHG emissions from Capital goods"/>
    <s v="Production of capital goods"/>
    <x v="18"/>
    <n v="429651.25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71.243412577049995"/>
    <s v=""/>
    <n v="71.243412577049995"/>
  </r>
  <r>
    <s v="Scope 3"/>
    <x v="4"/>
    <s v="Ελλάδα"/>
    <x v="0"/>
    <x v="0"/>
    <s v="HELECTOR &amp; Subsidiaries"/>
    <s v="Indirect GHG emissions from Capital goods"/>
    <s v="Production of capital goods"/>
    <x v="18"/>
    <n v="10000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2.4300000000000002"/>
    <s v=""/>
    <n v="2.4300000000000002"/>
  </r>
  <r>
    <s v="Scope 3"/>
    <x v="4"/>
    <s v="Ελλάδα"/>
    <x v="3"/>
    <x v="0"/>
    <s v="REDS"/>
    <s v="Indirect GHG emissions from Capital goods"/>
    <s v="Production of capital goods"/>
    <x v="18"/>
    <n v="363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671373"/>
    <s v=""/>
    <n v="1.671373"/>
  </r>
  <r>
    <s v="Scope 3"/>
    <x v="4"/>
    <s v="Ελλάδα"/>
    <x v="3"/>
    <x v="21"/>
    <s v="REDS"/>
    <s v="Indirect GHG emissions from Capital goods"/>
    <s v="Production of capital goods"/>
    <x v="18"/>
    <n v="7064.52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3.3549405480000001"/>
    <s v=""/>
    <n v="3.3549405480000001"/>
  </r>
  <r>
    <s v="Scope 3"/>
    <x v="4"/>
    <s v="Ελλάδα"/>
    <x v="3"/>
    <x v="21"/>
    <s v="REDS"/>
    <s v="Indirect GHG emissions from Capital goods"/>
    <s v="Production of capital goods"/>
    <x v="18"/>
    <n v="2000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4"/>
    <s v="Ελλάδα"/>
    <x v="3"/>
    <x v="21"/>
    <s v="REDS"/>
    <s v="Indirect GHG emissions from Capital goods"/>
    <s v="Production of capital goods"/>
    <x v="18"/>
    <n v="3959.3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820495336"/>
    <s v=""/>
    <n v="1.82049533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19"/>
    <n v="51076.46"/>
    <s v="lt"/>
    <s v="Petrol"/>
    <s v="Production_Petrol"/>
    <s v="Σ.Ε. CO₂ eq"/>
    <n v="6.0663999999999998E-4"/>
    <s v="t CO2 eq/lt"/>
    <s v="DEFRA 2024"/>
    <s v="-"/>
    <s v="-"/>
    <s v="-"/>
    <s v="-"/>
    <n v="30.985023694399999"/>
    <s v=""/>
    <n v="30.985023694399999"/>
  </r>
  <r>
    <s v="Scope 3"/>
    <x v="5"/>
    <s v="Ελλάδα"/>
    <x v="1"/>
    <x v="2"/>
    <s v="AD"/>
    <s v="Indirect emissions from fuel production and transportation"/>
    <s v="Indirect emissions from fuel production and transportation"/>
    <x v="19"/>
    <n v="26939"/>
    <s v="lt"/>
    <s v="Petrol"/>
    <s v="Production_Petrol"/>
    <s v="Σ.Ε. CO₂ eq"/>
    <n v="6.0663999999999998E-4"/>
    <s v="t CO2 eq/lt"/>
    <s v="DEFRA 2024"/>
    <s v="-"/>
    <s v="-"/>
    <s v="-"/>
    <s v="-"/>
    <n v="16.342274960000001"/>
    <s v=""/>
    <n v="16.342274960000001"/>
  </r>
  <r>
    <s v="Scope 3"/>
    <x v="5"/>
    <s v="Ελλάδα"/>
    <x v="1"/>
    <x v="12"/>
    <s v="AO"/>
    <s v="Indirect emissions from fuel production and transportation"/>
    <s v="Indirect emissions from fuel production and transportation"/>
    <x v="19"/>
    <n v="0"/>
    <s v="lt"/>
    <s v="Petrol"/>
    <s v="Production_Petrol"/>
    <s v="Σ.Ε. CO₂ eq"/>
    <n v="6.0663999999999998E-4"/>
    <s v="t CO2 eq/lt"/>
    <s v="DEFRA 2024"/>
    <s v="-"/>
    <s v="-"/>
    <s v="-"/>
    <s v="-"/>
    <n v="0"/>
    <s v=""/>
    <n v="0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19"/>
    <n v="33875.870000000003"/>
    <s v="lt"/>
    <s v="Petrol"/>
    <s v="Production_Petrol"/>
    <s v="Σ.Ε. CO₂ eq"/>
    <n v="6.0663999999999998E-4"/>
    <s v="t CO2 eq/lt"/>
    <s v="DEFRA 2024"/>
    <s v="-"/>
    <s v="-"/>
    <s v="-"/>
    <s v="-"/>
    <n v="20.550457776800002"/>
    <s v=""/>
    <n v="20.550457776800002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19"/>
    <n v="34767.480000000003"/>
    <s v="lt"/>
    <s v="Petrol"/>
    <s v="Production_Petrol"/>
    <s v="Σ.Ε. CO₂ eq"/>
    <n v="6.0663999999999998E-4"/>
    <s v="t CO2 eq/lt"/>
    <s v="DEFRA 2024"/>
    <s v="-"/>
    <s v="-"/>
    <s v="-"/>
    <s v="-"/>
    <n v="21.091344067200001"/>
    <s v=""/>
    <n v="21.091344067200001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19"/>
    <n v="2563.79"/>
    <s v="lt"/>
    <s v="Petrol"/>
    <s v="Production_Petrol"/>
    <s v="Σ.Ε. CO₂ eq"/>
    <n v="6.0663999999999998E-4"/>
    <s v="t CO2 eq/lt"/>
    <s v="DEFRA 2024"/>
    <s v="-"/>
    <s v="-"/>
    <s v="-"/>
    <s v="-"/>
    <n v="1.5552975655999999"/>
    <s v=""/>
    <n v="1.5552975655999999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20"/>
    <n v="494.55"/>
    <s v="lt"/>
    <s v="Diesel"/>
    <s v="Production_Diesel"/>
    <s v="Σ.Ε. CO₂ eq"/>
    <n v="6.2665000000000008E-4"/>
    <s v="t CO₂ eq/lt"/>
    <s v="DEFRA 2024"/>
    <s v="-"/>
    <s v="-"/>
    <s v="-"/>
    <s v="-"/>
    <n v="0.30990975750000005"/>
    <s v=""/>
    <n v="0.30990975750000005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19"/>
    <n v="1328.99"/>
    <s v="lt"/>
    <s v="Petrol"/>
    <s v="Production_Petrol"/>
    <s v="Σ.Ε. CO₂ eq"/>
    <n v="6.0663999999999998E-4"/>
    <s v="t CO2 eq/lt"/>
    <s v="DEFRA 2024"/>
    <s v="-"/>
    <s v="-"/>
    <s v="-"/>
    <s v="-"/>
    <n v="0.80621849359999997"/>
    <s v=""/>
    <n v="0.80621849359999997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19"/>
    <n v="1022.41"/>
    <s v="lt"/>
    <s v="Petrol"/>
    <s v="Production_Petrol"/>
    <s v="Σ.Ε. CO₂ eq"/>
    <n v="6.0663999999999998E-4"/>
    <s v="t CO2 eq/lt"/>
    <s v="DEFRA 2024"/>
    <s v="-"/>
    <s v="-"/>
    <s v="-"/>
    <s v="-"/>
    <n v="0.62023480239999995"/>
    <s v=""/>
    <n v="0.62023480239999995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0"/>
    <n v="1200353.31"/>
    <s v="lt"/>
    <s v="Diesel"/>
    <s v="Production_Diesel"/>
    <s v="Σ.Ε. CO₂ eq"/>
    <n v="6.2665000000000008E-4"/>
    <s v="t CO₂ eq/lt"/>
    <s v="DEFRA 2024"/>
    <s v="-"/>
    <s v="-"/>
    <s v="-"/>
    <s v="-"/>
    <n v="752.20140171150013"/>
    <s v=""/>
    <n v="752.20140171150013"/>
  </r>
  <r>
    <s v="Scope 3"/>
    <x v="5"/>
    <s v="Ελλάδα"/>
    <x v="1"/>
    <x v="2"/>
    <s v="AD"/>
    <s v="Indirect emissions from fuel production and transportation"/>
    <s v="Indirect emissions from fuel production and transportation"/>
    <x v="20"/>
    <n v="408769"/>
    <s v="lt"/>
    <s v="Diesel"/>
    <s v="Production_Diesel"/>
    <s v="Σ.Ε. CO₂ eq"/>
    <n v="6.2665000000000008E-4"/>
    <s v="t CO₂ eq/lt"/>
    <s v="DEFRA 2024"/>
    <s v="-"/>
    <s v="-"/>
    <s v="-"/>
    <s v="-"/>
    <n v="256.15509385000001"/>
    <s v=""/>
    <n v="256.15509385000001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0"/>
    <n v="396868.35000000003"/>
    <s v="lt"/>
    <s v="Diesel"/>
    <s v="Production_Diesel"/>
    <s v="Σ.Ε. CO₂ eq"/>
    <n v="6.2665000000000008E-4"/>
    <s v="t CO₂ eq/lt"/>
    <s v="DEFRA 2024"/>
    <s v="-"/>
    <s v="-"/>
    <s v="-"/>
    <s v="-"/>
    <n v="248.69755152750005"/>
    <s v=""/>
    <n v="248.69755152750005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0"/>
    <n v="4310.3500000000004"/>
    <s v="lt"/>
    <s v="Diesel"/>
    <s v="Production_Diesel"/>
    <s v="Σ.Ε. CO₂ eq"/>
    <n v="6.2665000000000008E-4"/>
    <s v="t CO₂ eq/lt"/>
    <s v="DEFRA 2024"/>
    <s v="-"/>
    <s v="-"/>
    <s v="-"/>
    <s v="-"/>
    <n v="2.7010808275000007"/>
    <s v=""/>
    <n v="2.7010808275000007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0"/>
    <n v="5872.89"/>
    <s v="lt"/>
    <s v="Diesel"/>
    <s v="Production_Diesel"/>
    <s v="Σ.Ε. CO₂ eq"/>
    <n v="6.2665000000000008E-4"/>
    <s v="t CO₂ eq/lt"/>
    <s v="DEFRA 2024"/>
    <s v="-"/>
    <s v="-"/>
    <s v="-"/>
    <s v="-"/>
    <n v="3.6802465185000006"/>
    <s v=""/>
    <n v="3.6802465185000006"/>
  </r>
  <r>
    <s v="Scope 3"/>
    <x v="5"/>
    <s v="Ελλάδα"/>
    <x v="1"/>
    <x v="10"/>
    <s v="AKTOR CONCESSIONS"/>
    <s v="Indirect emissions from fuel production and transportation"/>
    <s v="Indirect emissions from fuel production and transportation"/>
    <x v="20"/>
    <n v="1669.43"/>
    <s v="lt"/>
    <s v="Diesel"/>
    <s v="Production_Diesel"/>
    <s v="Σ.Ε. CO₂ eq"/>
    <n v="6.2665000000000008E-4"/>
    <s v="t CO₂ eq/lt"/>
    <s v="DEFRA 2024"/>
    <s v="-"/>
    <s v="-"/>
    <s v="-"/>
    <s v="-"/>
    <n v="1.0461483095000002"/>
    <s v=""/>
    <n v="1.0461483095000002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20"/>
    <n v="411.87999999999994"/>
    <s v="lt"/>
    <s v="Diesel"/>
    <s v="Production_Diesel"/>
    <s v="Σ.Ε. CO₂ eq"/>
    <n v="6.2665000000000008E-4"/>
    <s v="t CO₂ eq/lt"/>
    <s v="DEFRA 2024"/>
    <s v="-"/>
    <s v="-"/>
    <s v="-"/>
    <s v="-"/>
    <n v="0.25810460200000002"/>
    <s v=""/>
    <n v="0.2581046020000000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0"/>
    <n v="2972.15"/>
    <s v="lt"/>
    <s v="Diesel"/>
    <s v="Production_Diesel"/>
    <s v="Σ.Ε. CO₂ eq"/>
    <n v="6.2665000000000008E-4"/>
    <s v="t CO₂ eq/lt"/>
    <s v="DEFRA 2024"/>
    <s v="-"/>
    <s v="-"/>
    <s v="-"/>
    <s v="-"/>
    <n v="1.8624977975000003"/>
    <s v=""/>
    <n v="1.8624977975000003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19"/>
    <n v="3156.18"/>
    <s v="lt"/>
    <s v="Petrol"/>
    <s v="Production_Petrol"/>
    <s v="Σ.Ε. CO₂ eq"/>
    <n v="6.0663999999999998E-4"/>
    <s v="t CO2 eq/lt"/>
    <s v="DEFRA 2024"/>
    <s v="-"/>
    <s v="-"/>
    <s v="-"/>
    <s v="-"/>
    <n v="1.9146650351999999"/>
    <s v=""/>
    <n v="1.9146650351999999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1"/>
    <n v="54131.141959488705"/>
    <s v="kWh"/>
    <s v="Natural gas"/>
    <s v="Production_Natural gas"/>
    <s v="Σ.Ε. CO₂ eq"/>
    <n v="3.021E-5"/>
    <s v="tn CO2 eq/ lt"/>
    <s v="DEFRA 2024"/>
    <s v="-"/>
    <s v="-"/>
    <s v="-"/>
    <s v="-"/>
    <n v="1.6353017985961538"/>
    <s v=""/>
    <n v="1.6353017985961538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1"/>
    <n v="8115388.3399999999"/>
    <s v="kWh"/>
    <s v="Natural gas"/>
    <s v="Production_Natural gas"/>
    <s v="Σ.Ε. CO₂ eq"/>
    <n v="3.021E-5"/>
    <s v="tn CO2 eq/ lt"/>
    <s v="DEFRA 2024"/>
    <s v="-"/>
    <s v="-"/>
    <s v="-"/>
    <s v="-"/>
    <n v="245.16588175140001"/>
    <s v=""/>
    <n v="245.16588175140001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1"/>
    <n v="1587.4700712480901"/>
    <s v="kWh"/>
    <s v="Natural gas"/>
    <s v="Production_Natural gas"/>
    <s v="Σ.Ε. CO₂ eq"/>
    <n v="3.021E-5"/>
    <s v="tn CO2 eq/ lt"/>
    <s v="DEFRA 2024"/>
    <s v="-"/>
    <s v="-"/>
    <s v="-"/>
    <s v="-"/>
    <n v="4.7957470852404802E-2"/>
    <s v=""/>
    <n v="4.7957470852404802E-2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21"/>
    <n v="16562.604410021799"/>
    <s v="kWh"/>
    <s v="Natural gas"/>
    <s v="Production_Natural gas"/>
    <s v="Σ.Ε. CO₂ eq"/>
    <n v="3.021E-5"/>
    <s v="tn CO2 eq/ lt"/>
    <s v="DEFRA 2024"/>
    <s v="-"/>
    <s v="-"/>
    <s v="-"/>
    <s v="-"/>
    <n v="0.50035627922675852"/>
    <s v=""/>
    <n v="0.5003562792267585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1"/>
    <n v="6111.7597743051492"/>
    <s v="kWh"/>
    <s v="Natural gas"/>
    <s v="Production_Natural gas"/>
    <s v="Σ.Ε. CO₂ eq"/>
    <n v="3.021E-5"/>
    <s v="tn CO2 eq/ lt"/>
    <s v="DEFRA 2024"/>
    <s v="-"/>
    <s v="-"/>
    <s v="-"/>
    <s v="-"/>
    <n v="0.18463626278175857"/>
    <s v=""/>
    <n v="0.18463626278175857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2"/>
    <n v="11890.61"/>
    <s v="lt"/>
    <s v="LPG"/>
    <s v="Production_LPG"/>
    <s v="Σ.Ε. CO₂ eq"/>
    <n v="1.8551E-4"/>
    <s v="tn CO2 eq/ lt"/>
    <s v="DEFRA 2024"/>
    <s v="-"/>
    <s v="-"/>
    <s v="-"/>
    <s v="-"/>
    <n v="2.2058270611000004"/>
    <s v=""/>
    <n v="2.2058270611000004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0"/>
    <n v="9342.1299999999992"/>
    <s v="lt"/>
    <s v="Diesel"/>
    <s v="Production_Diesel"/>
    <s v="Σ.Ε. CO₂ eq"/>
    <n v="6.2665000000000008E-4"/>
    <s v="t CO₂ eq/lt"/>
    <s v="DEFRA 2024"/>
    <s v="-"/>
    <s v="-"/>
    <s v="-"/>
    <s v="-"/>
    <n v="5.8542457644999999"/>
    <s v=""/>
    <n v="5.8542457644999999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19"/>
    <n v="4428.03"/>
    <s v="lt"/>
    <s v="Petrol"/>
    <s v="Production_Petrol"/>
    <s v="Σ.Ε. CO₂ eq"/>
    <n v="6.0663999999999998E-4"/>
    <s v="t CO2 eq/lt"/>
    <s v="DEFRA 2024"/>
    <s v="-"/>
    <s v="-"/>
    <s v="-"/>
    <s v="-"/>
    <n v="2.6862201191999997"/>
    <s v=""/>
    <n v="2.6862201191999997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3"/>
    <n v="24434"/>
    <s v="kWh"/>
    <s v="Wood Pellets"/>
    <s v="Production_Wood Pellets"/>
    <s v="Σ.Ε. CO₂ eq"/>
    <n v="3.7440000000000001E-5"/>
    <s v="tn CO2 eq/ kWh"/>
    <s v="DEFRA 2024"/>
    <s v="-"/>
    <s v="-"/>
    <s v="-"/>
    <s v="-"/>
    <n v="0.91480896"/>
    <s v=""/>
    <n v="0.9148089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4"/>
    <m/>
    <s v="kWh"/>
    <s v="Biogas"/>
    <s v="Production_Biogas"/>
    <s v="Σ.Ε. CO₂ eq"/>
    <n v="0"/>
    <s v="tn CO2 eq/ kWh"/>
    <s v="DEFRA 2024"/>
    <s v="-"/>
    <s v="-"/>
    <s v="-"/>
    <s v="-"/>
    <n v="0"/>
    <s v=""/>
    <n v="0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"/>
    <s v="Σ.Ε. CO₂"/>
    <n v="4.0603867901818214E-5"/>
    <s v="t CO2/kWh"/>
    <n v="0"/>
    <n v="4.1415945259854576E-3"/>
    <s v="-"/>
    <s v="-"/>
    <s v="-"/>
    <s v="-"/>
    <s v=""/>
    <n v="4.1415945259854576E-3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CH4"/>
    <s v="Σ.Ε. CH₄"/>
    <n v="1.0168603599698574E-9"/>
    <s v="t CH4/kWh"/>
    <n v="0"/>
    <s v="-"/>
    <n v="1.0371975671692546E-7"/>
    <s v="-"/>
    <s v="-"/>
    <s v="-"/>
    <s v=""/>
    <n v="2.904153188073913E-6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N2O"/>
    <s v="Σ.Ε. N2O"/>
    <n v="4.1869490715557354E-10"/>
    <s v="t N2O/kWh"/>
    <n v="0"/>
    <s v="-"/>
    <s v="-"/>
    <n v="4.2706880529868502E-8"/>
    <s v="-"/>
    <s v="-"/>
    <s v=""/>
    <n v="1.1317323340415152E-5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upstream emissions L.V."/>
    <s v="Σ.Ε. CO₂ eq"/>
    <n v="7.0163445165139027E-6"/>
    <s v="t CO2 eq/kWh"/>
    <n v="0"/>
    <s v="-"/>
    <s v="-"/>
    <s v="-"/>
    <s v="-"/>
    <n v="7.1566714068441813E-4"/>
    <s v=""/>
    <n v="7.1566714068441813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"/>
    <s v="Σ.Ε. CO₂"/>
    <n v="1.5058845869344869E-5"/>
    <s v="t CO2/kWh"/>
    <n v="0"/>
    <n v="0.45616183322163711"/>
    <s v="-"/>
    <s v="-"/>
    <s v="-"/>
    <s v="-"/>
    <s v=""/>
    <n v="0.45616183322163711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CH4"/>
    <s v="Σ.Ε. CH₄"/>
    <n v="3.7712524009927957E-10"/>
    <s v="t CH4/kWh"/>
    <n v="0"/>
    <s v="-"/>
    <n v="1.1423859595245431E-5"/>
    <s v="-"/>
    <s v="-"/>
    <s v="-"/>
    <s v=""/>
    <n v="3.1986806866687206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N2O"/>
    <s v="Σ.Ε. N2O"/>
    <n v="1.5528230188270086E-10"/>
    <s v="t N2O/kWh"/>
    <n v="0"/>
    <s v="-"/>
    <s v="-"/>
    <n v="4.7038040038569102E-6"/>
    <s v="-"/>
    <s v="-"/>
    <s v=""/>
    <n v="1.2465080610220812E-3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upstream emissions M.V."/>
    <s v="Σ.Ε. CO₂ eq"/>
    <n v="2.6021671357982775E-6"/>
    <s v="t CO2 eq/kWh"/>
    <n v="0"/>
    <s v="-"/>
    <s v="-"/>
    <s v="-"/>
    <s v="-"/>
    <n v="7.8824721450348412E-2"/>
    <s v=""/>
    <n v="7.8824721450348412E-2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"/>
    <s v="Σ.Ε. CO₂"/>
    <n v="1.5058845869344869E-5"/>
    <s v="t CO2/kWh"/>
    <n v="0"/>
    <n v="1.4702613811459646"/>
    <s v="-"/>
    <s v="-"/>
    <s v="-"/>
    <s v="-"/>
    <s v=""/>
    <n v="1.4702613811459646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CH4"/>
    <s v="Σ.Ε. CH₄"/>
    <n v="3.7712524009927957E-10"/>
    <s v="t CH4/kWh"/>
    <n v="0"/>
    <s v="-"/>
    <n v="3.6820396541949101E-5"/>
    <s v="-"/>
    <s v="-"/>
    <s v="-"/>
    <s v=""/>
    <n v="1.0309711031745749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N2O"/>
    <s v="Σ.Ε. N2O"/>
    <n v="1.5528230188270086E-10"/>
    <s v="t N2O/kWh"/>
    <n v="0"/>
    <s v="-"/>
    <s v="-"/>
    <n v="1.5160894374936367E-5"/>
    <s v="-"/>
    <s v="-"/>
    <s v=""/>
    <n v="4.0176370093581376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upstream emissions M.V."/>
    <s v="Σ.Ε. CO₂ eq"/>
    <n v="2.6021671357982775E-6"/>
    <s v="t CO2 eq/kWh"/>
    <n v="0"/>
    <s v="-"/>
    <s v="-"/>
    <s v="-"/>
    <s v="-"/>
    <n v="0.25406102700338334"/>
    <s v=""/>
    <n v="0.25406102700338334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s v="Low voltage"/>
    <s v="Losses_combustion L.V."/>
    <s v="Σ.Ε. CO₂"/>
    <n v="4.0603867901818214E-5"/>
    <s v="t CO2/kWh"/>
    <n v="0"/>
    <n v="1.2485283341130082"/>
    <s v="-"/>
    <s v="-"/>
    <s v="-"/>
    <s v="-"/>
    <s v=""/>
    <n v="1.2485283341130082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m/>
    <m/>
    <s v=""/>
    <s v=""/>
    <s v=""/>
    <s v=""/>
    <s v="-"/>
    <s v="-"/>
    <s v="-"/>
    <s v="-"/>
    <s v="-"/>
    <s v=""/>
    <n v="0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"/>
    <s v="Σ.Ε. CO₂"/>
    <n v="1.5058845869344869E-5"/>
    <s v="t CO2/kWh"/>
    <n v="0"/>
    <n v="4.0401720392271718"/>
    <s v="-"/>
    <s v="-"/>
    <s v="-"/>
    <s v="-"/>
    <s v=""/>
    <n v="4.0401720392271718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CH4"/>
    <s v="Σ.Ε. CH₄"/>
    <n v="3.7712524009927957E-10"/>
    <s v="t CH4/kWh"/>
    <n v="0"/>
    <s v="-"/>
    <n v="1.0117978917877252E-4"/>
    <s v="-"/>
    <s v="-"/>
    <s v="-"/>
    <s v=""/>
    <n v="2.8330340970056304E-3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N2O"/>
    <s v="Σ.Ε. N2O"/>
    <n v="1.5528230188270086E-10"/>
    <s v="t N2O/kWh"/>
    <n v="0"/>
    <s v="-"/>
    <s v="-"/>
    <n v="4.1661042266887499E-5"/>
    <s v="-"/>
    <s v="-"/>
    <s v=""/>
    <n v="1.1040176200725187E-2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upstream emissions M.V."/>
    <s v="Σ.Ε. CO₂ eq"/>
    <n v="2.6021671357982775E-6"/>
    <s v="t CO2 eq/kWh"/>
    <n v="0"/>
    <s v="-"/>
    <s v="-"/>
    <s v="-"/>
    <s v="-"/>
    <n v="0.6981413446066056"/>
    <s v=""/>
    <n v="0.6981413446066056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"/>
    <s v="Σ.Ε. CO₂"/>
    <n v="4.0603867901818214E-5"/>
    <s v="t CO2/kWh"/>
    <n v="0"/>
    <n v="113.27610221834183"/>
    <s v="-"/>
    <s v="-"/>
    <s v="-"/>
    <s v="-"/>
    <s v=""/>
    <n v="113.27610221834183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CH4"/>
    <s v="Σ.Ε. CH₄"/>
    <n v="1.0168603599698574E-9"/>
    <s v="t CH4/kWh"/>
    <n v="0"/>
    <s v="-"/>
    <n v="2.8368227961988687E-3"/>
    <s v="-"/>
    <s v="-"/>
    <s v="-"/>
    <s v=""/>
    <n v="7.9431038293568318E-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N2O"/>
    <s v="Σ.Ε. N2O"/>
    <n v="4.1869490715557354E-10"/>
    <s v="t N2O/kWh"/>
    <n v="0"/>
    <s v="-"/>
    <s v="-"/>
    <n v="1.1680691902539188E-3"/>
    <s v="-"/>
    <s v="-"/>
    <s v=""/>
    <n v="0.30953833541728848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upstream emissions L.V."/>
    <s v="Σ.Ε. CO₂ eq"/>
    <n v="7.0163445165139027E-6"/>
    <s v="t CO2 eq/kWh"/>
    <n v="0"/>
    <s v="-"/>
    <s v="-"/>
    <s v="-"/>
    <s v="-"/>
    <n v="19.574099703347255"/>
    <s v=""/>
    <n v="19.57409970334725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"/>
    <s v="Σ.Ε. CO₂"/>
    <n v="1.5058845869344869E-5"/>
    <s v="t CO2/kWh"/>
    <n v="0"/>
    <n v="333.9311269192379"/>
    <s v="-"/>
    <s v="-"/>
    <s v="-"/>
    <s v="-"/>
    <s v=""/>
    <n v="333.9311269192379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CH4"/>
    <s v="Σ.Ε. CH₄"/>
    <n v="3.7712524009927957E-10"/>
    <s v="t CH4/kWh"/>
    <n v="0"/>
    <s v="-"/>
    <n v="8.362782746345972E-3"/>
    <s v="-"/>
    <s v="-"/>
    <s v="-"/>
    <s v=""/>
    <n v="0.2341579168976872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N2O"/>
    <s v="Σ.Ε. N2O"/>
    <n v="1.5528230188270086E-10"/>
    <s v="t N2O/kWh"/>
    <n v="0"/>
    <s v="-"/>
    <s v="-"/>
    <n v="3.443397622115344E-3"/>
    <s v="-"/>
    <s v="-"/>
    <s v=""/>
    <n v="0.9125003698605661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upstream emissions M.V."/>
    <s v="Σ.Ε. CO₂ eq"/>
    <n v="2.6021671357982775E-6"/>
    <s v="t CO2 eq/kWh"/>
    <n v="0"/>
    <s v="-"/>
    <s v="-"/>
    <s v="-"/>
    <s v="-"/>
    <n v="57.703267011864803"/>
    <s v=""/>
    <n v="57.70326701186480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"/>
    <s v="Σ.Ε. CO₂"/>
    <n v="1.5058845869344869E-5"/>
    <s v="t CO2/kWh"/>
    <n v="0"/>
    <n v="1.2361788207651276"/>
    <s v="-"/>
    <s v="-"/>
    <s v="-"/>
    <s v="-"/>
    <s v=""/>
    <n v="1.2361788207651276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CH4"/>
    <s v="Σ.Ε. CH₄"/>
    <n v="3.7712524009927957E-10"/>
    <s v="t CH4/kWh"/>
    <n v="0"/>
    <s v="-"/>
    <n v="3.0958164963738664E-5"/>
    <s v="-"/>
    <s v="-"/>
    <s v="-"/>
    <s v=""/>
    <n v="8.6682861898468256E-4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N2O"/>
    <s v="Σ.Ε. N2O"/>
    <n v="1.5528230188270086E-10"/>
    <s v="t N2O/kWh"/>
    <n v="0"/>
    <s v="-"/>
    <s v="-"/>
    <n v="1.2747105222573257E-5"/>
    <s v="-"/>
    <s v="-"/>
    <s v=""/>
    <n v="3.3779828839819131E-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upstream emissions M.V."/>
    <s v="Σ.Ε. CO₂ eq"/>
    <n v="2.6021671357982775E-6"/>
    <s v="t CO2 eq/kWh"/>
    <n v="0"/>
    <s v="-"/>
    <s v="-"/>
    <s v="-"/>
    <s v="-"/>
    <n v="0.21361158280484002"/>
    <s v=""/>
    <n v="0.2136115828048400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"/>
    <s v="Σ.Ε. CO₂"/>
    <n v="4.0603867901818214E-5"/>
    <s v="t CO2/kWh"/>
    <n v="0"/>
    <n v="195.23680629931656"/>
    <s v="-"/>
    <s v="-"/>
    <s v="-"/>
    <s v="-"/>
    <s v=""/>
    <n v="195.2368062993165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CH4"/>
    <s v="Σ.Ε. CH₄"/>
    <n v="1.0168603599698574E-9"/>
    <s v="t CH4/kWh"/>
    <n v="0"/>
    <s v="-"/>
    <n v="4.8894004288689546E-3"/>
    <s v="-"/>
    <s v="-"/>
    <s v="-"/>
    <s v=""/>
    <n v="0.1369032120083307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N2O"/>
    <s v="Σ.Ε. N2O"/>
    <n v="4.1869490715557354E-10"/>
    <s v="t N2O/kWh"/>
    <n v="0"/>
    <s v="-"/>
    <s v="-"/>
    <n v="2.0132233875970857E-3"/>
    <s v="-"/>
    <s v="-"/>
    <s v=""/>
    <n v="0.5335041977132276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upstream emissions L.V."/>
    <s v="Σ.Ε. CO₂ eq"/>
    <n v="7.0163445165139027E-6"/>
    <s v="t CO2 eq/kWh"/>
    <n v="0"/>
    <s v="-"/>
    <s v="-"/>
    <s v="-"/>
    <s v="-"/>
    <n v="33.736901583175424"/>
    <s v=""/>
    <n v="33.736901583175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"/>
    <s v="Σ.Ε. CO₂"/>
    <n v="1.5058845869344869E-5"/>
    <s v="t CO2/kWh"/>
    <n v="0"/>
    <n v="122.71965258747157"/>
    <s v="-"/>
    <s v="-"/>
    <s v="-"/>
    <s v="-"/>
    <s v=""/>
    <n v="122.71965258747157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CH4"/>
    <s v="Σ.Ε. CH₄"/>
    <n v="3.7712524009927957E-10"/>
    <s v="t CH4/kWh"/>
    <n v="0"/>
    <s v="-"/>
    <n v="3.0733217438106246E-3"/>
    <s v="-"/>
    <s v="-"/>
    <s v="-"/>
    <s v=""/>
    <n v="8.6053008826697489E-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N2O"/>
    <s v="Σ.Ε. N2O"/>
    <n v="1.5528230188270086E-10"/>
    <s v="t N2O/kWh"/>
    <n v="0"/>
    <s v="-"/>
    <s v="-"/>
    <n v="1.265448249179601E-3"/>
    <s v="-"/>
    <s v="-"/>
    <s v=""/>
    <n v="0.33534378603259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upstream emissions M.V."/>
    <s v="Σ.Ε. CO₂ eq"/>
    <n v="2.6021671357982775E-6"/>
    <s v="t CO2 eq/kWh"/>
    <n v="0"/>
    <s v="-"/>
    <s v="-"/>
    <s v="-"/>
    <s v="-"/>
    <n v="21.205944310099593"/>
    <s v=""/>
    <n v="21.205944310099593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"/>
    <s v="Σ.Ε. CO₂"/>
    <n v="1.5058845869344869E-5"/>
    <s v="t CO2/kWh"/>
    <n v="0"/>
    <n v="0.11848359304458102"/>
    <s v="-"/>
    <s v="-"/>
    <s v="-"/>
    <s v="-"/>
    <s v=""/>
    <n v="0.11848359304458102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CH4"/>
    <s v="Σ.Ε. CH₄"/>
    <n v="3.7712524009927957E-10"/>
    <s v="t CH4/kWh"/>
    <n v="0"/>
    <s v="-"/>
    <n v="2.9672362585053057E-6"/>
    <s v="-"/>
    <s v="-"/>
    <s v="-"/>
    <s v=""/>
    <n v="8.3082615238148555E-5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N2O"/>
    <s v="Σ.Ε. N2O"/>
    <n v="1.5528230188270086E-10"/>
    <s v="t N2O/kWh"/>
    <n v="0"/>
    <s v="-"/>
    <s v="-"/>
    <n v="1.2217672737290672E-6"/>
    <s v="-"/>
    <s v="-"/>
    <s v=""/>
    <n v="3.2376832753820283E-4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upstream emissions M.V."/>
    <s v="Σ.Ε. CO₂ eq"/>
    <n v="2.6021671357982775E-6"/>
    <s v="t CO2 eq/kWh"/>
    <n v="0"/>
    <s v="-"/>
    <s v="-"/>
    <s v="-"/>
    <s v="-"/>
    <n v="2.0473953623467107E-2"/>
    <s v=""/>
    <n v="2.0473953623467107E-2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"/>
    <s v="Σ.Ε. CO₂"/>
    <n v="1.5058845869344869E-5"/>
    <s v="t CO2/kWh"/>
    <n v="0"/>
    <n v="1.7665479383367924"/>
    <s v="-"/>
    <s v="-"/>
    <s v="-"/>
    <s v="-"/>
    <s v=""/>
    <n v="1.7665479383367924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CH4"/>
    <s v="Σ.Ε. CH₄"/>
    <n v="3.7712524009927957E-10"/>
    <s v="t CH4/kWh"/>
    <n v="0"/>
    <s v="-"/>
    <n v="4.4240429922212451E-5"/>
    <s v="-"/>
    <s v="-"/>
    <s v="-"/>
    <s v=""/>
    <n v="1.2387320378219487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N2O"/>
    <s v="Σ.Ε. N2O"/>
    <n v="1.5528230188270086E-10"/>
    <s v="t N2O/kWh"/>
    <n v="0"/>
    <s v="-"/>
    <s v="-"/>
    <n v="1.8216112485053979E-5"/>
    <s v="-"/>
    <s v="-"/>
    <s v=""/>
    <n v="4.8272698085393044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upstream emissions M.V."/>
    <s v="Σ.Ε. CO₂ eq"/>
    <n v="2.6021671357982775E-6"/>
    <s v="t CO2 eq/kWh"/>
    <n v="0"/>
    <s v="-"/>
    <s v="-"/>
    <s v="-"/>
    <s v="-"/>
    <n v="0.3052593159419984"/>
    <s v=""/>
    <n v="0.3052593159419984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"/>
    <s v="Σ.Ε. CO₂"/>
    <n v="4.0603867901818214E-5"/>
    <s v="t CO2/kWh"/>
    <n v="0"/>
    <n v="2.0643818518642418"/>
    <s v="-"/>
    <s v="-"/>
    <s v="-"/>
    <s v="-"/>
    <s v=""/>
    <n v="2.0643818518642418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CH4"/>
    <s v="Σ.Ε. CH₄"/>
    <n v="1.0168603599698574E-9"/>
    <s v="t CH4/kWh"/>
    <n v="0"/>
    <s v="-"/>
    <n v="5.1699214421587495E-5"/>
    <s v="-"/>
    <s v="-"/>
    <s v="-"/>
    <s v=""/>
    <n v="1.44757800380445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N2O"/>
    <s v="Σ.Ε. N2O"/>
    <n v="4.1869490715557354E-10"/>
    <s v="t N2O/kWh"/>
    <n v="0"/>
    <s v="-"/>
    <s v="-"/>
    <n v="2.1287286469603669E-5"/>
    <s v="-"/>
    <s v="-"/>
    <s v=""/>
    <n v="5.6411309144449723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upstream emissions L.V."/>
    <s v="Σ.Ε. CO₂ eq"/>
    <n v="7.0163445165139027E-6"/>
    <s v="t CO2 eq/kWh"/>
    <n v="0"/>
    <s v="-"/>
    <s v="-"/>
    <s v="-"/>
    <s v="-"/>
    <n v="0.35672498790859986"/>
    <s v=""/>
    <n v="0.35672498790859986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"/>
    <s v="Σ.Ε. CO₂"/>
    <n v="4.0603867901818214E-5"/>
    <s v="t CO2/kWh"/>
    <n v="0"/>
    <n v="11.66585668300349"/>
    <s v="-"/>
    <s v="-"/>
    <s v="-"/>
    <s v="-"/>
    <s v=""/>
    <n v="11.66585668300349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CH4"/>
    <s v="Σ.Ε. CH₄"/>
    <n v="1.0168603599698574E-9"/>
    <s v="t CH4/kWh"/>
    <n v="0"/>
    <s v="-"/>
    <n v="2.9215313316257978E-4"/>
    <s v="-"/>
    <s v="-"/>
    <s v="-"/>
    <s v=""/>
    <n v="8.1802877285522338E-3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N2O"/>
    <s v="Σ.Ε. N2O"/>
    <n v="4.1869490715557354E-10"/>
    <s v="t N2O/kWh"/>
    <n v="0"/>
    <s v="-"/>
    <s v="-"/>
    <n v="1.2029481507996068E-4"/>
    <s v="-"/>
    <s v="-"/>
    <s v=""/>
    <n v="3.1878125996189582E-2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upstream emissions L.V."/>
    <s v="Σ.Ε. CO₂ eq"/>
    <n v="7.0163445165139027E-6"/>
    <s v="t CO2 eq/kWh"/>
    <n v="0"/>
    <s v="-"/>
    <s v="-"/>
    <s v="-"/>
    <s v="-"/>
    <n v="2.0158589266950928"/>
    <s v=""/>
    <n v="2.01585892669509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"/>
    <s v="Σ.Ε. CO₂"/>
    <n v="4.0603867901818214E-5"/>
    <s v="t CO2/kWh"/>
    <n v="0"/>
    <n v="8.6643375599652828"/>
    <s v="-"/>
    <s v="-"/>
    <s v="-"/>
    <s v="-"/>
    <s v=""/>
    <n v="8.66433755996528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CH4"/>
    <s v="Σ.Ε. CH₄"/>
    <n v="1.0168603599698574E-9"/>
    <s v="t CH4/kWh"/>
    <n v="0"/>
    <s v="-"/>
    <n v="2.1698478163288798E-4"/>
    <s v="-"/>
    <s v="-"/>
    <s v="-"/>
    <s v=""/>
    <n v="6.0755738857208638E-3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N2O"/>
    <s v="Σ.Ε. N2O"/>
    <n v="4.1869490715557354E-10"/>
    <s v="t N2O/kWh"/>
    <n v="0"/>
    <s v="-"/>
    <s v="-"/>
    <n v="8.9344050153206367E-5"/>
    <s v="-"/>
    <s v="-"/>
    <s v=""/>
    <n v="2.3676173290599688E-2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upstream emissions L.V."/>
    <s v="Σ.Ε. CO₂ eq"/>
    <n v="7.0163445165139027E-6"/>
    <s v="t CO2 eq/kWh"/>
    <n v="0"/>
    <s v="-"/>
    <s v="-"/>
    <s v="-"/>
    <s v="-"/>
    <n v="1.4971967073453523"/>
    <s v=""/>
    <n v="1.4971967073453523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"/>
    <s v="Σ.Ε. CO₂"/>
    <n v="1.5058845869344869E-5"/>
    <s v="t CO2/kWh"/>
    <n v="0"/>
    <n v="220.32282209794431"/>
    <s v="-"/>
    <s v="-"/>
    <s v="-"/>
    <s v="-"/>
    <s v=""/>
    <n v="220.3228220979443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CH4"/>
    <s v="Σ.Ε. CH₄"/>
    <n v="3.7712524009927957E-10"/>
    <s v="t CH4/kWh"/>
    <n v="0"/>
    <s v="-"/>
    <n v="5.5176404555798064E-3"/>
    <s v="-"/>
    <s v="-"/>
    <s v="-"/>
    <s v=""/>
    <n v="0.1544939327562345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N2O"/>
    <s v="Σ.Ε. N2O"/>
    <n v="1.5528230188270086E-10"/>
    <s v="t N2O/kWh"/>
    <n v="0"/>
    <s v="-"/>
    <s v="-"/>
    <n v="2.2719028582600122E-3"/>
    <s v="-"/>
    <s v="-"/>
    <s v=""/>
    <n v="0.6020542574389032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upstream emissions M.V."/>
    <s v="Σ.Ε. CO₂ eq"/>
    <n v="2.6021671357982775E-6"/>
    <s v="t CO2 eq/kWh"/>
    <n v="0"/>
    <s v="-"/>
    <s v="-"/>
    <s v="-"/>
    <s v="-"/>
    <n v="38.071762730283076"/>
    <s v=""/>
    <n v="38.07176273028307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"/>
    <s v="Σ.Ε. CO₂"/>
    <n v="4.0603867901818214E-5"/>
    <s v="t CO2/kWh"/>
    <n v="0"/>
    <n v="48.315012771579269"/>
    <s v="-"/>
    <s v="-"/>
    <s v="-"/>
    <s v="-"/>
    <s v=""/>
    <n v="48.31501277157926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CH4"/>
    <s v="Σ.Ε. CH₄"/>
    <n v="1.0168603599698574E-9"/>
    <s v="t CH4/kWh"/>
    <n v="0"/>
    <s v="-"/>
    <n v="1.2099739216385433E-3"/>
    <s v="-"/>
    <s v="-"/>
    <s v="-"/>
    <s v=""/>
    <n v="3.3879269805879214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N2O"/>
    <s v="Σ.Ε. N2O"/>
    <n v="4.1869490715557354E-10"/>
    <s v="t N2O/kWh"/>
    <n v="0"/>
    <s v="-"/>
    <s v="-"/>
    <n v="4.9820992018622149E-4"/>
    <s v="-"/>
    <s v="-"/>
    <s v=""/>
    <n v="0.1320256288493487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upstream emissions L.V."/>
    <s v="Σ.Ε. CO₂ eq"/>
    <n v="7.0163445165139027E-6"/>
    <s v="t CO2 eq/kWh"/>
    <n v="0"/>
    <s v="-"/>
    <s v="-"/>
    <s v="-"/>
    <s v="-"/>
    <n v="8.348829617534772"/>
    <s v=""/>
    <n v="8.3488296175347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combustion L.V._DE"/>
    <s v="Σ.Ε. CO₂"/>
    <n v="1.8211292961862379E-5"/>
    <s v="t CO2 eq/kWh"/>
    <n v="0"/>
    <n v="0.58625794302827372"/>
    <s v="-"/>
    <s v="-"/>
    <s v="-"/>
    <s v="-"/>
    <s v=""/>
    <n v="0.586257943028273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upstream emissions L.V._DE"/>
    <s v="Σ.Ε. CO₂ eq"/>
    <n v="3.7446374694277741E-6"/>
    <s v="t CO2 eq/kWh"/>
    <n v="0"/>
    <s v="-"/>
    <s v="-"/>
    <s v="-"/>
    <s v="-"/>
    <n v="0.12054736941581891"/>
    <s v=""/>
    <n v="0.12054736941581891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combustion L.V._CY"/>
    <s v="Σ.Ε. CO₂"/>
    <n v="2.0219327462109031E-5"/>
    <s v="t CO2 eq/kWh"/>
    <n v="0"/>
    <n v="213.74463705817558"/>
    <s v="-"/>
    <s v="-"/>
    <s v="-"/>
    <s v="-"/>
    <s v=""/>
    <n v="213.74463705817558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upstream emissions L.V._CY"/>
    <s v="Σ.Ε. CO₂ eq"/>
    <n v="4.1159255162525247E-6"/>
    <s v="t CO2 eq/kWh"/>
    <s v="Editorial deadline: 29 November 2023"/>
    <s v="-"/>
    <s v="-"/>
    <s v="-"/>
    <s v="-"/>
    <n v="43.510695757736862"/>
    <s v=""/>
    <n v="43.51069575773686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"/>
    <s v="Σ.Ε. CO₂"/>
    <n v="5.5891255805390802E-6"/>
    <s v="t CO2/kWh"/>
    <n v="0"/>
    <n v="42.611638743295039"/>
    <s v="-"/>
    <s v="-"/>
    <s v="-"/>
    <s v="-"/>
    <s v=""/>
    <n v="42.61163874329503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CH4"/>
    <s v="Σ.Ε. CH₄"/>
    <n v="1.3997090778362055E-10"/>
    <s v="t CH4/kWh"/>
    <n v="0"/>
    <s v="-"/>
    <n v="1.0671418401859256E-3"/>
    <s v="-"/>
    <s v="-"/>
    <s v="-"/>
    <s v=""/>
    <n v="2.9879971525205915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N2O"/>
    <s v="Σ.Ε. N2O"/>
    <n v="5.7633386594676158E-11"/>
    <s v="t N2O/kWh"/>
    <n v="0"/>
    <s v="-"/>
    <s v="-"/>
    <n v="4.3939843786586252E-4"/>
    <s v="-"/>
    <s v="-"/>
    <s v=""/>
    <n v="0.1164405860344535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upstream emissions H.V."/>
    <s v="Σ.Ε. CO₂ eq"/>
    <n v="9.6580036941177543E-7"/>
    <s v="t CO2 eq/kWh"/>
    <n v="0"/>
    <s v="-"/>
    <s v="-"/>
    <s v="-"/>
    <s v="-"/>
    <n v="7.3632871272049805"/>
    <s v=""/>
    <n v="7.3632871272049805"/>
  </r>
  <r>
    <s v="Scope 3"/>
    <x v="5"/>
    <s v="Ελλάδα"/>
    <x v="1"/>
    <x v="12"/>
    <s v="AO"/>
    <s v="Indirect emissions from fuel production and transportation"/>
    <s v="Production and transport of fuel consumed for the production of Electricity purchased and consumed by the group in Scope 2"/>
    <x v="26"/>
    <n v="2496486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089.013682067206"/>
    <s v=""/>
    <n v="1089.013682067206"/>
  </r>
  <r>
    <s v="Scope 3"/>
    <x v="5"/>
    <s v="Ελλάδα"/>
    <x v="1"/>
    <x v="6"/>
    <s v="AKTOR CONCESSIONS"/>
    <s v="Indirect emissions from fuel production and transportation"/>
    <s v="Production and transport of fuel consumed for the production of Electricity purchased and consumed by the group in Scope 2"/>
    <x v="26"/>
    <n v="82089.87803518220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5809123413131592"/>
    <s v=""/>
    <n v="3.5809123413131592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10032391.6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37.63148354032603"/>
    <s v=""/>
    <n v="437.63148354032603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2925278.4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7.60605670865682"/>
    <s v=""/>
    <n v="127.60605670865682"/>
  </r>
  <r>
    <s v="Scope 3"/>
    <x v="5"/>
    <s v="Ελλάδα"/>
    <x v="1"/>
    <x v="5"/>
    <s v="MOREAS"/>
    <s v="Indirect emissions from fuel production and transportation"/>
    <s v="Production and transport of fuel consumed for the production of Electricity purchased and consumed by the group in Scope 2"/>
    <x v="26"/>
    <n v="7868.03942829222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0.34321843526963214"/>
    <s v=""/>
    <n v="0.34321843526963214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37261.5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6254181788818709"/>
    <s v=""/>
    <n v="1.6254181788818709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80048.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491845770031424"/>
    <s v=""/>
    <n v="3.491845770031424"/>
  </r>
  <r>
    <s v="Scope 3"/>
    <x v="5"/>
    <s v="Ελλάδα"/>
    <x v="1"/>
    <x v="15"/>
    <s v="AKTOR CONCESSIONS"/>
    <s v="Indirect emissions from fuel production and transportation"/>
    <s v="Production and transport of fuel consumed for the production of Electricity purchased and consumed by the group in Scope 2"/>
    <x v="26"/>
    <n v="5084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2.2178220946925489"/>
    <s v=""/>
    <n v="2.2178220946925489"/>
  </r>
  <r>
    <s v="Scope 3"/>
    <x v="5"/>
    <s v="Ελλάδα"/>
    <x v="1"/>
    <x v="13"/>
    <s v="AKTOR CONCESSIONS"/>
    <s v="Indirect emissions from fuel production and transportation"/>
    <s v="Production and transport of fuel consumed for the production of Electricity purchased and consumed by the group in Scope 2"/>
    <x v="26"/>
    <n v="2873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.532950084654843"/>
    <s v=""/>
    <n v="12.532950084654843"/>
  </r>
  <r>
    <s v="Scope 3"/>
    <x v="5"/>
    <s v="Ελλάδα"/>
    <x v="1"/>
    <x v="14"/>
    <s v="AKTOR CONCESSIONS"/>
    <s v="Indirect emissions from fuel production and transportation"/>
    <s v="Production and transport of fuel consumed for the production of Electricity purchased and consumed by the group in Scope 2"/>
    <x v="26"/>
    <n v="21338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.3083356933275425"/>
    <s v=""/>
    <n v="9.3083356933275425"/>
  </r>
  <r>
    <s v="Scope 3"/>
    <x v="5"/>
    <s v="Ρουμανία"/>
    <x v="2"/>
    <x v="16"/>
    <s v="ELLAKTOR S.A."/>
    <s v="Indirect emissions from fuel production and transportation"/>
    <s v="Production and transport of fuel consumed for the production of Electricity purchased and consumed by the group in Scope 2"/>
    <x v="26"/>
    <n v="30749"/>
    <s v="kWh"/>
    <m/>
    <s v="Electricity consumption_losses_upstream_source allocation_CO2_RO"/>
    <s v="Σ.Ε. CO₂ eq"/>
    <n v="4.8767142571536766E-5"/>
    <n v="0"/>
    <s v="Sheet &quot;Scope 3_Scope 2 Upstream CO2eq&quot;"/>
    <s v="-"/>
    <s v="-"/>
    <s v="-"/>
    <s v="-"/>
    <n v="1.4995408669321839"/>
    <s v=""/>
    <n v="1.4995408669321839"/>
  </r>
  <r>
    <s v="Scope 3"/>
    <x v="5"/>
    <s v="Ελλάδα"/>
    <x v="2"/>
    <x v="4"/>
    <s v="ELLAKTOR S.A."/>
    <s v="Indirect emissions from fuel production and transportation"/>
    <s v="Production and transport of fuel consumed for the production of Electricity purchased and consumed by the group in Scope 2"/>
    <x v="26"/>
    <n v="268292.2764653370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703405424259198"/>
    <s v=""/>
    <n v="11.70340542425919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4057935.630000000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77.01465912147688"/>
    <s v=""/>
    <n v="177.0146591214768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6999901.8540000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741.56716768431659"/>
    <s v=""/>
    <n v="741.56716768431659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6219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437343701540525"/>
    <s v=""/>
    <n v="11.437343701540525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124697.79999999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2.683248601247968"/>
    <s v=""/>
    <n v="92.683248601247968"/>
  </r>
  <r>
    <s v="Scope 3"/>
    <x v="5"/>
    <s v="Κύπρος"/>
    <x v="0"/>
    <x v="1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0571303"/>
    <s v="kWh"/>
    <m/>
    <s v="Electricity consumption_losses_upstream_source allocation_CO2_CY"/>
    <s v="Σ.Ε. CO₂ eq"/>
    <n v="1.193732938388668E-4"/>
    <n v="0"/>
    <s v="Sheet &quot;Scope 3_Scope 2 Upstream CO2eq&quot;"/>
    <s v="-"/>
    <s v="-"/>
    <s v="-"/>
    <s v="-"/>
    <n v="1261.9312592786941"/>
    <s v=""/>
    <n v="1261.9312592786941"/>
  </r>
  <r>
    <s v="Scope 3"/>
    <x v="5"/>
    <s v="Γερμανία"/>
    <x v="0"/>
    <x v="8"/>
    <s v="HELECTOR &amp; Subsidiaries"/>
    <s v="Indirect emissions from fuel production and transportation"/>
    <s v="Production and transport of fuel consumed for the production of Electricity purchased and consumed by the group in Scope 2"/>
    <x v="26"/>
    <n v="32192"/>
    <s v="kWh"/>
    <m/>
    <s v="Electricity consumption_losses_upstream_source allocation_CO2_DE"/>
    <s v="Σ.Ε. CO₂ eq"/>
    <n v="6.6360325440359348E-5"/>
    <n v="0"/>
    <s v="Sheet &quot;Scope 3_Scope 2 Upstream CO2eq&quot;"/>
    <s v="-"/>
    <s v="-"/>
    <s v="-"/>
    <s v="-"/>
    <n v="2.1362715965760479"/>
    <s v=""/>
    <n v="2.1362715965760479"/>
  </r>
  <r>
    <s v="Scope 3"/>
    <x v="5"/>
    <s v="Ελλάδα"/>
    <x v="3"/>
    <x v="17"/>
    <s v="REDS"/>
    <s v="Indirect emissions from fuel production and transportation"/>
    <s v="Production and transport of fuel consumed for the production of Electricity purchased and consumed by the group in Scope 2"/>
    <x v="26"/>
    <n v="1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4494286939664052E-3"/>
    <s v=""/>
    <n v="4.4494286939664052E-3"/>
  </r>
  <r>
    <s v="Scope 3"/>
    <x v="5"/>
    <s v="Ελλάδα"/>
    <x v="3"/>
    <x v="7"/>
    <s v="REDS"/>
    <s v="Indirect emissions from fuel production and transportation"/>
    <s v="Production and transport of fuel consumed for the production of Electricity purchased and consumed by the group in Scope 2"/>
    <x v="26"/>
    <n v="30291.9517989251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3213909757880844"/>
    <s v=""/>
    <n v="1.3213909757880844"/>
  </r>
  <r>
    <s v="Scope 3"/>
    <x v="5"/>
    <s v="Ελλάδα"/>
    <x v="3"/>
    <x v="11"/>
    <s v="REDS"/>
    <s v="Indirect emissions from fuel production and transportation"/>
    <s v="Production and transport of fuel consumed for the production of Electricity purchased and consumed by the group in Scope 2"/>
    <x v="26"/>
    <n v="97634.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2589931458646424"/>
    <s v=""/>
    <n v="4.2589931458646424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62448.104219000015"/>
    <s v="km"/>
    <s v="Truck"/>
    <s v="Transportation_Truck"/>
    <s v="Σ.Ε. CO₂ eq"/>
    <n v="1.0845E-3"/>
    <s v="t CO2 eq/km"/>
    <s v="DEFRA 2024"/>
    <s v="-"/>
    <s v="-"/>
    <s v="-"/>
    <s v="-"/>
    <n v="67.724969025505516"/>
    <s v=""/>
    <n v="67.724969025505516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79431"/>
    <s v="km"/>
    <s v="Truck"/>
    <s v="Transportation_Truck"/>
    <s v="Σ.Ε. CO₂ eq"/>
    <n v="1.0845E-3"/>
    <s v="t CO2 eq/km"/>
    <s v="DEFRA 2024"/>
    <s v="-"/>
    <s v="-"/>
    <s v="-"/>
    <s v="-"/>
    <n v="86.142919499999991"/>
    <s v=""/>
    <n v="86.142919499999991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4226"/>
    <s v="tn*km"/>
    <s v="Airplane-Assumption 500 kg"/>
    <s v="Transportation_Airplane"/>
    <s v="Σ.Ε. CO₂ eq"/>
    <n v="1.2342E-3"/>
    <s v="t CO2 eq/tonne.km"/>
    <s v="DEFRA 2024"/>
    <s v="-"/>
    <s v="-"/>
    <s v="-"/>
    <s v="-"/>
    <n v="5.2157292000000002"/>
    <s v=""/>
    <n v="5.2157292000000002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58122.9"/>
    <s v="tn*km"/>
    <s v="Truck_tn.km"/>
    <s v="Transportation_Truck_tn*km"/>
    <s v="Σ.Ε. CO₂ eq"/>
    <n v="1.19605E-4"/>
    <s v="t CO2 eq/tonne.km"/>
    <s v="DEFRA 2024"/>
    <s v="-"/>
    <s v="-"/>
    <s v="-"/>
    <s v="-"/>
    <n v="114.59628945450001"/>
    <s v=""/>
    <n v="114.59628945450001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936.7189999999991"/>
    <s v="tn*km"/>
    <s v="Van_tn.km"/>
    <s v="Transportation_Van_tn*km"/>
    <s v="Σ.Ε. CO₂ eq"/>
    <n v="7.6738000000000012E-4"/>
    <s v="t CO2 eq/tonne.km"/>
    <s v="DEFRA 2024"/>
    <s v="-"/>
    <s v="-"/>
    <s v="-"/>
    <s v="-"/>
    <n v="7.6252394262200003"/>
    <s v=""/>
    <n v="7.6252394262200003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110352"/>
    <s v="km"/>
    <s v="Van_km"/>
    <s v="Transportation_Van"/>
    <s v="Σ.Ε. CO₂ eq"/>
    <n v="3.1151000000000003E-4"/>
    <s v="t CO2 eq/km"/>
    <s v="DEFRA 2024"/>
    <s v="-"/>
    <s v="-"/>
    <s v="-"/>
    <s v="-"/>
    <n v="34.375751520000001"/>
    <s v=""/>
    <n v="34.375751520000001"/>
  </r>
  <r>
    <s v="Scope 3"/>
    <x v="6"/>
    <s v="Ελλάδα"/>
    <x v="3"/>
    <x v="21"/>
    <s v="REDS"/>
    <s v="Indirect GHG emissions from upstream transportation &amp; distribution "/>
    <s v="Indirect emissions from transportation of goods"/>
    <x v="27"/>
    <n v="758600.64"/>
    <s v="km"/>
    <s v="Truck"/>
    <s v="Transportation_Truck"/>
    <s v="Σ.Ε. CO₂ eq"/>
    <n v="1.0845E-3"/>
    <s v="t CO2 eq/km"/>
    <s v="DEFRA 2024"/>
    <s v="-"/>
    <s v="-"/>
    <s v="-"/>
    <s v="-"/>
    <n v="822.70239407999998"/>
    <s v=""/>
    <n v="822.70239407999998"/>
  </r>
  <r>
    <s v="Scope 3"/>
    <x v="6"/>
    <s v="Ελλάδα"/>
    <x v="0"/>
    <x v="0"/>
    <s v="HELECTOR &amp; Subsidiaries"/>
    <s v="Indirect GHG emissions from upstream transportation &amp; distribution "/>
    <s v="Indirect emissions from transportation of goods"/>
    <x v="27"/>
    <n v="6913555.709999999"/>
    <s v="tn*km"/>
    <s v="Truck_tn.km"/>
    <s v="Transportation_Truck_tn*km"/>
    <s v="Σ.Ε. CO₂ eq"/>
    <n v="1.19605E-4"/>
    <s v="t CO2 eq/tonne.km"/>
    <s v="DEFRA 2024"/>
    <s v="-"/>
    <s v="-"/>
    <s v="-"/>
    <s v="-"/>
    <n v="826.89583069454989"/>
    <s v=""/>
    <n v="826.89583069454989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O2_Diesel_lt"/>
    <s v="Σ.Ε. CO₂ m."/>
    <n v="2.6092581300000001E-3"/>
    <s v="tn CO2/lt"/>
    <s v="Greece. National Inventory Submissions 2024"/>
    <n v="108.85660535097811"/>
    <s v="-"/>
    <s v="-"/>
    <s v="-"/>
    <s v="-"/>
    <s v=""/>
    <n v="108.85660535097811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H4_diesel_lt"/>
    <s v="Σ.Ε. CH₄ m."/>
    <n v="9.9661146212508699E-10"/>
    <s v="tn CH₄/lt"/>
    <s v="Greece. National Inventory Submissions 2024"/>
    <s v="-"/>
    <n v="4.1578002334637496E-5"/>
    <s v="-"/>
    <s v="-"/>
    <s v="-"/>
    <s v=""/>
    <n v="1.1641840653698499E-3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4.3670901400911311E-3"/>
    <s v="-"/>
    <s v="-"/>
    <s v=""/>
    <n v="1.1572788871241497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O2_Diesel_lt"/>
    <s v="Σ.Ε. CO₂ m."/>
    <n v="2.6092581300000001E-3"/>
    <s v="tn CO2/lt"/>
    <s v="Greece. National Inventory Submissions 2024"/>
    <n v="45.213224876639998"/>
    <s v="-"/>
    <s v="-"/>
    <s v="-"/>
    <s v="-"/>
    <s v=""/>
    <n v="45.213224876639998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H4_diesel_lt"/>
    <s v="Σ.Ε. CH₄ m."/>
    <n v="9.9661146212508699E-10"/>
    <s v="tn CH₄/lt"/>
    <s v="Greece. National Inventory Submissions 2024"/>
    <s v="-"/>
    <n v="1.7269283415703507E-5"/>
    <s v="-"/>
    <s v="-"/>
    <s v="-"/>
    <s v=""/>
    <n v="4.8353993563969821E-4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8138562003093316E-3"/>
    <s v="-"/>
    <s v="-"/>
    <s v=""/>
    <n v="0.4806718930819728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O2_Diesel_lt"/>
    <s v="Σ.Ε. CO₂ m."/>
    <n v="2.6092581300000001E-3"/>
    <s v="tn CO2/lt"/>
    <s v="Greece. National Inventory Submissions 2024"/>
    <n v="25.570729673999999"/>
    <s v="-"/>
    <s v="-"/>
    <s v="-"/>
    <s v="-"/>
    <s v=""/>
    <n v="25.57072967399999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H4_diesel_lt"/>
    <s v="Σ.Ε. CH₄ m."/>
    <n v="9.9661146212508699E-10"/>
    <s v="tn CH₄/lt"/>
    <s v="Greece. National Inventory Submissions 2024"/>
    <s v="-"/>
    <n v="9.7667923288258532E-6"/>
    <s v="-"/>
    <s v="-"/>
    <s v="-"/>
    <s v=""/>
    <n v="2.7347018520712388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0258420338776228E-3"/>
    <s v="-"/>
    <s v="-"/>
    <s v=""/>
    <n v="0.271848138977570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O2_Diesel_lt"/>
    <s v="Σ.Ε. CO₂ m."/>
    <n v="2.6092581300000001E-3"/>
    <s v="tn CO2/lt"/>
    <s v="Greece. National Inventory Submissions 2024"/>
    <n v="43.4390598111465"/>
    <s v="-"/>
    <s v="-"/>
    <s v="-"/>
    <s v="-"/>
    <s v=""/>
    <n v="43.4390598111465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H4_diesel_lt"/>
    <s v="Σ.Ε. CH₄ m."/>
    <n v="9.9661146212508699E-10"/>
    <s v="tn CH₄/lt"/>
    <s v="Greece. National Inventory Submissions 2024"/>
    <s v="-"/>
    <n v="1.6591637452031553E-5"/>
    <s v="-"/>
    <s v="-"/>
    <s v="-"/>
    <s v=""/>
    <n v="4.6456584865688349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7426805583771795E-3"/>
    <s v="-"/>
    <s v="-"/>
    <s v=""/>
    <n v="0.4618103479699525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O2_Diesel_lt"/>
    <s v="Σ.Ε. CO₂ m."/>
    <n v="2.6092581300000001E-3"/>
    <s v="tn CO2/lt"/>
    <s v="Greece. National Inventory Submissions 2024"/>
    <n v="24.099108088680001"/>
    <s v="-"/>
    <s v="-"/>
    <s v="-"/>
    <s v="-"/>
    <s v=""/>
    <n v="24.099108088680001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H4_diesel_lt"/>
    <s v="Σ.Ε. CH₄ m."/>
    <n v="9.9661146212508699E-10"/>
    <s v="tn CH₄/lt"/>
    <s v="Greece. National Inventory Submissions 2024"/>
    <s v="-"/>
    <n v="9.2047034641873027E-6"/>
    <s v="-"/>
    <s v="-"/>
    <s v="-"/>
    <s v=""/>
    <n v="2.577316969972444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9.6680377805038011E-4"/>
    <s v="-"/>
    <s v="-"/>
    <s v=""/>
    <n v="0.25620300118335071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O2_petrol_lt"/>
    <s v="Σ.Ε. CO₂ m."/>
    <n v="2.3432595615E-3"/>
    <s v="tn CO2/lt"/>
    <s v="Greece. National Inventory Submissions 2024"/>
    <n v="23.5333557761445"/>
    <s v="-"/>
    <s v="-"/>
    <s v="-"/>
    <s v="-"/>
    <s v=""/>
    <n v="23.5333557761445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H4_petrol_lt"/>
    <s v="Σ.Ε. CH₄ m."/>
    <n v="2.9862611012340788E-7"/>
    <s v="tn CH₄/lt"/>
    <s v="Greece. National Inventory Submissions 2024"/>
    <s v="-"/>
    <n v="2.9991020239693851E-3"/>
    <s v="-"/>
    <s v="-"/>
    <s v="-"/>
    <s v=""/>
    <n v="8.3974856671142781E-2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4.3537136587423769E-4"/>
    <s v="-"/>
    <s v="-"/>
    <s v=""/>
    <n v="0.1153734119566729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O2_petrol_lt"/>
    <s v="Σ.Ε. CO₂ m."/>
    <n v="2.3432595615E-3"/>
    <s v="tn CO2/lt"/>
    <s v="Greece. National Inventory Submissions 2024"/>
    <n v="41.625686283081613"/>
    <s v="-"/>
    <s v="-"/>
    <s v="-"/>
    <s v="-"/>
    <s v=""/>
    <n v="41.625686283081613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H4_petrol_lt"/>
    <s v="Σ.Ε. CH₄ m."/>
    <n v="2.9862611012340788E-7"/>
    <s v="tn CH₄/lt"/>
    <s v="Greece. National Inventory Submissions 2024"/>
    <s v="-"/>
    <n v="5.3047972064933181E-3"/>
    <s v="-"/>
    <s v="-"/>
    <s v="-"/>
    <s v=""/>
    <n v="0.1485343217818129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7.7008277378309441E-4"/>
    <s v="-"/>
    <s v="-"/>
    <s v=""/>
    <n v="0.204071935052520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O2_petrol_lt"/>
    <s v="Σ.Ε. CO₂ m."/>
    <n v="2.3432595615E-3"/>
    <s v="tn CO2/lt"/>
    <s v="Greece. National Inventory Submissions 2024"/>
    <n v="0.54194907138372006"/>
    <s v="-"/>
    <s v="-"/>
    <s v="-"/>
    <s v="-"/>
    <s v=""/>
    <n v="0.54194907138372006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H4_petrol_lt"/>
    <s v="Σ.Ε. CH₄ m."/>
    <n v="2.9862611012340788E-7"/>
    <s v="tn CH₄/lt"/>
    <s v="Greece. National Inventory Submissions 2024"/>
    <s v="-"/>
    <n v="6.9066246749341777E-5"/>
    <s v="-"/>
    <s v="-"/>
    <s v="-"/>
    <s v=""/>
    <n v="1.9338549089815697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1.0026156477087893E-5"/>
    <s v="-"/>
    <s v="-"/>
    <s v=""/>
    <n v="2.6569314664282914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O2_petrol_lt"/>
    <s v="Σ.Ε. CO₂ m."/>
    <n v="2.3432595615E-3"/>
    <s v="tn CO2/lt"/>
    <s v="Greece. National Inventory Submissions 2024"/>
    <n v="0.35148893422499999"/>
    <s v="-"/>
    <s v="-"/>
    <s v="-"/>
    <s v="-"/>
    <s v=""/>
    <n v="0.35148893422499999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H4_petrol_lt"/>
    <s v="Σ.Ε. CH₄ m."/>
    <n v="2.9862611012340788E-7"/>
    <s v="tn CH₄/lt"/>
    <s v="Greece. National Inventory Submissions 2024"/>
    <s v="-"/>
    <n v="4.479391651851118E-5"/>
    <s v="-"/>
    <s v="-"/>
    <s v="-"/>
    <s v=""/>
    <n v="1.2542296625183131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6.5026092682600471E-6"/>
    <s v="-"/>
    <s v="-"/>
    <s v=""/>
    <n v="1.7231914560889125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O2_Diesel_lt"/>
    <s v="Σ.Ε. CO₂ m."/>
    <n v="2.7370491168929394E-3"/>
    <s v="tn CO2/lt"/>
    <s v="Greece. National Inventory Submissions 2024"/>
    <n v="1.0948196467571758"/>
    <s v="-"/>
    <s v="-"/>
    <s v="-"/>
    <s v="-"/>
    <s v=""/>
    <n v="1.0948196467571758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H4_diesel_lt"/>
    <s v="Σ.Ε. CH₄ m."/>
    <n v="1.0689300000000002E-7"/>
    <s v="tn CH₄/lt"/>
    <s v="Greece. National Inventory Submissions 2024"/>
    <s v="-"/>
    <n v="4.2757200000000005E-5"/>
    <s v="-"/>
    <s v="-"/>
    <s v="-"/>
    <s v=""/>
    <n v="1.1972016000000002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6"/>
    <s v="-"/>
    <s v="-"/>
    <s v=""/>
    <n v="2.2661316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O2_Diesel_lt"/>
    <s v="Σ.Ε. CO₂ m."/>
    <n v="2.7370491168929394E-3"/>
    <s v="tn CO2/lt"/>
    <s v="Greece. National Inventory Submissions 2024"/>
    <n v="0.10948196467571758"/>
    <s v="-"/>
    <s v="-"/>
    <s v="-"/>
    <s v="-"/>
    <s v=""/>
    <n v="0.1094819646757175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H4_diesel_lt"/>
    <s v="Σ.Ε. CH₄ m."/>
    <n v="1.0689300000000002E-7"/>
    <s v="tn CH₄/lt"/>
    <s v="Greece. National Inventory Submissions 2024"/>
    <s v="-"/>
    <n v="4.275720000000001E-6"/>
    <s v="-"/>
    <s v="-"/>
    <s v="-"/>
    <s v=""/>
    <n v="1.1972016000000002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7"/>
    <s v="-"/>
    <s v="-"/>
    <s v=""/>
    <n v="2.266131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O2_Diesel_lt"/>
    <s v="Σ.Ε. CO₂ m."/>
    <n v="2.7370491168929394E-3"/>
    <s v="tn CO2/lt"/>
    <s v="Greece. National Inventory Submissions 2024"/>
    <n v="1.7790819259804107"/>
    <s v="-"/>
    <s v="-"/>
    <s v="-"/>
    <s v="-"/>
    <s v=""/>
    <n v="1.779081925980410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H4_diesel_lt"/>
    <s v="Σ.Ε. CH₄ m."/>
    <n v="1.0689300000000002E-7"/>
    <s v="tn CH₄/lt"/>
    <s v="Greece. National Inventory Submissions 2024"/>
    <s v="-"/>
    <n v="6.948045000000001E-5"/>
    <s v="-"/>
    <s v="-"/>
    <s v="-"/>
    <s v=""/>
    <n v="1.9454526000000003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N2O_diesel_lt"/>
    <s v="Σ.Ε. N2O m."/>
    <n v="2.1378600000000001E-8"/>
    <s v="tn N2O/lt"/>
    <s v="Greece. National Inventory Submissions 2024"/>
    <s v="-"/>
    <s v="-"/>
    <n v="1.389609E-5"/>
    <s v="-"/>
    <s v="-"/>
    <s v=""/>
    <n v="3.68246385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O2_lt"/>
    <s v="Σ.Ε. CO₂ st."/>
    <n v="2.6288551800000004E-3"/>
    <s v="tn CO2/lt"/>
    <s v="Greece. National Inventory Submissions 2024"/>
    <n v="3.6751395416400006"/>
    <s v="-"/>
    <s v="-"/>
    <s v="-"/>
    <s v="-"/>
    <s v=""/>
    <n v="3.6751395416400006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H4_lt"/>
    <s v="Σ.Ε. CH₄ st."/>
    <n v="2.6069673432920342E-8"/>
    <s v="tn CH4/lt"/>
    <s v="Greece. National Inventory Submissions 2024"/>
    <s v="-"/>
    <n v="3.6445403459222636E-5"/>
    <s v="-"/>
    <s v="-"/>
    <s v="-"/>
    <s v=""/>
    <n v="1.0204712968582337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N2O_lt"/>
    <s v="Σ.Ε. N2O st."/>
    <n v="6.7698900000000009E-9"/>
    <s v="tn N2O/lt"/>
    <s v="Greece. National Inventory Submissions 2024"/>
    <s v="-"/>
    <s v="-"/>
    <n v="9.4643062200000011E-6"/>
    <s v="-"/>
    <s v="-"/>
    <s v=""/>
    <n v="2.5080411483000002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O2_Diesel_lt"/>
    <s v="Σ.Ε. CO₂ m."/>
    <n v="2.6092581300000001E-3"/>
    <s v="tn CO2/lt"/>
    <s v="Greece. National Inventory Submissions 2024"/>
    <n v="4.2687463006800002"/>
    <s v="-"/>
    <s v="-"/>
    <s v="-"/>
    <s v="-"/>
    <s v=""/>
    <n v="4.26874630068000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H4_diesel_lt"/>
    <s v="Σ.Ε. CH₄ m."/>
    <n v="1.7372982352295353E-8"/>
    <s v="tn CH₄/lt"/>
    <s v="Greece. National Inventory Submissions 2024"/>
    <s v="-"/>
    <n v="2.8422199128355196E-5"/>
    <s v="-"/>
    <s v="-"/>
    <s v="-"/>
    <s v=""/>
    <n v="7.958215755939455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2219660954956404E-4"/>
    <s v="-"/>
    <s v="-"/>
    <s v=""/>
    <n v="3.238210153063447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O2_Diesel_lt"/>
    <s v="Σ.Ε. CO₂ m."/>
    <n v="2.6092581300000001E-3"/>
    <s v="tn CO2/lt"/>
    <s v="Greece. National Inventory Submissions 2024"/>
    <n v="2273.1178421446202"/>
    <s v="-"/>
    <s v="-"/>
    <s v="-"/>
    <s v="-"/>
    <s v=""/>
    <n v="2273.11784214462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H4_diesel_lt"/>
    <s v="Σ.Ε. CH₄ m."/>
    <n v="2.0364052337489427E-7"/>
    <s v="tn CH₄/lt"/>
    <s v="Greece. National Inventory Submissions 2024"/>
    <s v="-"/>
    <n v="0.17740632931060016"/>
    <s v="-"/>
    <s v="-"/>
    <s v="-"/>
    <s v=""/>
    <n v="4.967377220696804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5.1575381235406989E-2"/>
    <s v="-"/>
    <s v="-"/>
    <s v=""/>
    <n v="13.66747602738285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O2_Diesel_lt"/>
    <s v="Σ.Ε. CO₂ m."/>
    <n v="2.6092581300000001E-3"/>
    <s v="tn CO2/lt"/>
    <s v="Greece. National Inventory Submissions 2024"/>
    <n v="145.72865820795931"/>
    <s v="-"/>
    <s v="-"/>
    <s v="-"/>
    <s v="-"/>
    <s v=""/>
    <n v="145.72865820795931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H4_diesel_lt"/>
    <s v="Σ.Ε. CH₄ m."/>
    <n v="2.0364052337489427E-7"/>
    <s v="tn CH₄/lt"/>
    <s v="Greece. National Inventory Submissions 2024"/>
    <s v="-"/>
    <n v="1.1373447451207105E-2"/>
    <s v="-"/>
    <s v="-"/>
    <s v="-"/>
    <s v=""/>
    <n v="0.3184565286337989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3.3064766659473698E-3"/>
    <s v="-"/>
    <s v="-"/>
    <s v=""/>
    <n v="0.876216316476053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O2_Diesel_lt"/>
    <s v="Σ.Ε. CO₂ m."/>
    <n v="2.6092581300000001E-3"/>
    <s v="tn CO2/lt"/>
    <s v="Greece. National Inventory Submissions 2024"/>
    <n v="777.18196321795904"/>
    <s v="-"/>
    <s v="-"/>
    <s v="-"/>
    <s v="-"/>
    <s v=""/>
    <n v="777.181963217959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H4_diesel_lt"/>
    <s v="Σ.Ε. CH₄ m."/>
    <n v="2.0364052337489427E-7"/>
    <s v="tn CH₄/lt"/>
    <s v="Greece. National Inventory Submissions 2024"/>
    <s v="-"/>
    <n v="6.0655456019306532E-2"/>
    <s v="-"/>
    <s v="-"/>
    <s v="-"/>
    <s v=""/>
    <n v="1.698352768540582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1.7633690299325055E-2"/>
    <s v="-"/>
    <s v="-"/>
    <s v=""/>
    <n v="4.6729279293211397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O2_Diesel_lt"/>
    <s v="Σ.Ε. CO₂ m."/>
    <n v="2.6092581300000001E-3"/>
    <s v="tn CO2/lt"/>
    <s v="Greece. National Inventory Submissions 2024"/>
    <n v="40.678334246700004"/>
    <s v="-"/>
    <s v="-"/>
    <s v="-"/>
    <s v="-"/>
    <s v=""/>
    <n v="40.67833424670000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H4_diesel_lt"/>
    <s v="Σ.Ε. CH₄ m."/>
    <n v="1.7372982352295353E-8"/>
    <s v="tn CH₄/lt"/>
    <s v="Greece. National Inventory Submissions 2024"/>
    <s v="-"/>
    <n v="2.7084479487228454E-4"/>
    <s v="-"/>
    <s v="-"/>
    <s v="-"/>
    <s v=""/>
    <n v="7.5836542564239676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1644530213188896E-3"/>
    <s v="-"/>
    <s v="-"/>
    <s v=""/>
    <n v="0.30858005064950572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O2_Diesel_lt"/>
    <s v="Σ.Ε. CO₂ m."/>
    <n v="2.6092581300000001E-3"/>
    <s v="tn CO2/lt"/>
    <s v="Greece. National Inventory Submissions 2024"/>
    <n v="11.040788758700701"/>
    <s v="-"/>
    <s v="-"/>
    <s v="-"/>
    <s v="-"/>
    <s v=""/>
    <n v="11.040788758700701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H4_diesel_lt"/>
    <s v="Σ.Ε. CH₄ m."/>
    <n v="1.7372982352295353E-8"/>
    <s v="tn CH₄/lt"/>
    <s v="Greece. National Inventory Submissions 2024"/>
    <s v="-"/>
    <n v="7.3511863795679036E-5"/>
    <s v="-"/>
    <s v="-"/>
    <s v="-"/>
    <s v=""/>
    <n v="2.058332186279013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N2O_diesel_lt"/>
    <s v="Σ.Ε. N2O m."/>
    <n v="7.4692304125650385E-8"/>
    <s v="tn N2O/lt"/>
    <s v="Greece. National Inventory Submissions 2024"/>
    <s v="-"/>
    <s v="-"/>
    <n v="3.1605226875423581E-4"/>
    <s v="-"/>
    <s v="-"/>
    <s v=""/>
    <n v="8.3753851219872485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O2_petrol_lt"/>
    <s v="Σ.Ε. CO₂ m."/>
    <n v="2.3432595615E-3"/>
    <s v="tn CO2/lt"/>
    <s v="Greece. National Inventory Submissions 2024"/>
    <n v="18.855998798029965"/>
    <s v="-"/>
    <s v="-"/>
    <s v="-"/>
    <s v="-"/>
    <s v=""/>
    <n v="18.855998798029965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H4_petrol_lt"/>
    <s v="Σ.Ε. CH₄ m."/>
    <n v="5.3615742548369984E-7"/>
    <s v="tn CH₄/lt"/>
    <s v="Greece. National Inventory Submissions 2024"/>
    <s v="-"/>
    <n v="4.3144105486990388E-3"/>
    <s v="-"/>
    <s v="-"/>
    <s v="-"/>
    <s v=""/>
    <n v="0.1208034953635730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N2O_petrol_lt"/>
    <s v="Σ.Ε. N2O m."/>
    <n v="8.8029037706651387E-8"/>
    <s v="tn N2O/lt"/>
    <s v="Greece. National Inventory Submissions 2024"/>
    <s v="-"/>
    <s v="-"/>
    <n v="7.0836174381203011E-4"/>
    <s v="-"/>
    <s v="-"/>
    <s v=""/>
    <n v="0.1877158621101879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O2_Diesel_lt"/>
    <s v="Σ.Ε. CO₂ st."/>
    <n v="2.6288551800000004E-3"/>
    <s v="tn CO2/lt"/>
    <s v="Greece. National Inventory Submissions 2024"/>
    <n v="5.2577103600000008E-2"/>
    <s v="-"/>
    <s v="-"/>
    <s v="-"/>
    <s v="-"/>
    <s v=""/>
    <n v="5.2577103600000008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H4_diesel_lt"/>
    <s v="Σ.Ε. CH₄ st."/>
    <n v="7.3881717554663755E-8"/>
    <s v="tn CH₄/lt"/>
    <s v="Greece. National Inventory Submissions 2024"/>
    <s v="-"/>
    <n v="1.4776343510932751E-6"/>
    <s v="-"/>
    <s v="-"/>
    <s v="-"/>
    <s v=""/>
    <n v="4.1373761830611703E-5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N2O_diesel_lt"/>
    <s v="Σ.Ε. N2O st."/>
    <n v="9.2898202099102465E-8"/>
    <s v="tn N2O/lt"/>
    <s v="Greece. National Inventory Submissions 2024"/>
    <s v="-"/>
    <s v="-"/>
    <n v="1.8579640419820493E-6"/>
    <s v="-"/>
    <s v="-"/>
    <s v=""/>
    <n v="4.9236047112524305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O2_petrol_lt"/>
    <s v="Σ.Ε. CO₂ st."/>
    <n v="2.3432595615E-3"/>
    <s v="tn CO2/lt"/>
    <s v="Greece. National Inventory Submissions 2024"/>
    <n v="19.683380316600001"/>
    <s v="-"/>
    <s v="-"/>
    <s v="-"/>
    <s v="-"/>
    <s v=""/>
    <n v="19.683380316600001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H4_petrol_lt"/>
    <s v="Σ.Ε. CH₄ st."/>
    <n v="6.6322739296894177E-8"/>
    <s v="tn CH₄/lt"/>
    <s v="Greece. National Inventory Submissions 2024"/>
    <s v="-"/>
    <n v="5.5711101009391106E-4"/>
    <s v="-"/>
    <s v="-"/>
    <s v="-"/>
    <s v=""/>
    <n v="1.559910828262951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N2O_petrol_lt"/>
    <s v="Σ.Ε. N2O st."/>
    <n v="8.3393611341132544E-8"/>
    <s v="tn N2O/lt"/>
    <s v="Greece. National Inventory Submissions 2024"/>
    <s v="-"/>
    <s v="-"/>
    <n v="7.0050633526551342E-4"/>
    <s v="-"/>
    <s v="-"/>
    <s v=""/>
    <n v="0.18563417884536107"/>
  </r>
  <r>
    <s v="Scope 3"/>
    <x v="6"/>
    <s v="Ελλάδα"/>
    <x v="1"/>
    <x v="0"/>
    <m/>
    <s v="Indirect GHG emissions from upstream transportation &amp; distribution "/>
    <s v="Indirect emissions from subcontractors"/>
    <x v="30"/>
    <n v="44485.19999999999"/>
    <s v="lt"/>
    <s v="Petrol-WTT"/>
    <s v="Production_Petrol"/>
    <s v="Σ.Ε. CO₂ eq"/>
    <n v="6.0663999999999998E-4"/>
    <s v="t CO2 eq/lt"/>
    <s v="DEFRA 2024"/>
    <s v="-"/>
    <s v="-"/>
    <s v="-"/>
    <s v="-"/>
    <n v="26.986501727999993"/>
    <s v=""/>
    <n v="26.986501727999993"/>
  </r>
  <r>
    <s v="Scope 3"/>
    <x v="6"/>
    <s v="Ελλάδα"/>
    <x v="0"/>
    <x v="0"/>
    <m/>
    <s v="Indirect GHG emissions from upstream transportation &amp; distribution "/>
    <s v="Indirect emissions from subcontractors"/>
    <x v="30"/>
    <n v="150"/>
    <s v="lt"/>
    <s v="Petrol-WTT"/>
    <s v="Production_Petrol"/>
    <s v="Σ.Ε. CO₂ eq"/>
    <n v="6.0663999999999998E-4"/>
    <s v="t CO2 eq/lt"/>
    <s v="DEFRA 2024"/>
    <s v="-"/>
    <s v="-"/>
    <s v="-"/>
    <s v="-"/>
    <n v="9.0995999999999994E-2"/>
    <s v=""/>
    <n v="9.0995999999999994E-2"/>
  </r>
  <r>
    <s v="Scope 3"/>
    <x v="6"/>
    <s v="Ελλάδα"/>
    <x v="1"/>
    <x v="0"/>
    <m/>
    <s v="Indirect GHG emissions from upstream transportation &amp; distribution "/>
    <s v="Indirect emissions from subcontractors"/>
    <x v="31"/>
    <n v="459462.94999999995"/>
    <s v="lt"/>
    <s v="Diesel-WTT"/>
    <s v="Production_Diesel"/>
    <s v="Σ.Ε. CO₂ eq"/>
    <n v="6.2665000000000008E-4"/>
    <s v="t CO₂ eq/lt"/>
    <s v="DEFRA 2024"/>
    <s v="-"/>
    <s v="-"/>
    <s v="-"/>
    <s v="-"/>
    <n v="287.92245761750002"/>
    <s v=""/>
    <n v="287.92245761750002"/>
  </r>
  <r>
    <s v="Scope 3"/>
    <x v="6"/>
    <s v="Ελλάδα"/>
    <x v="0"/>
    <x v="0"/>
    <m/>
    <s v="Indirect GHG emissions from upstream transportation &amp; distribution "/>
    <s v="Indirect emissions from subcontractors"/>
    <x v="31"/>
    <n v="884114"/>
    <s v="lt"/>
    <s v="Diesel-WTT"/>
    <s v="Production_Diesel"/>
    <s v="Σ.Ε. CO₂ eq"/>
    <n v="6.2665000000000008E-4"/>
    <s v="t CO₂ eq/lt"/>
    <s v="DEFRA 2024"/>
    <s v="-"/>
    <s v="-"/>
    <s v="-"/>
    <s v="-"/>
    <n v="554.03003810000007"/>
    <s v=""/>
    <n v="554.03003810000007"/>
  </r>
  <r>
    <s v="Scope 3"/>
    <x v="7"/>
    <s v="Ελλάδα"/>
    <x v="0"/>
    <x v="0"/>
    <s v="HELECTOR &amp; Subsidiaries"/>
    <s v="Indirect GHG emissions from third-party disposal and treatment of Waste Generated in Operations"/>
    <s v="Aδρανή / Inert"/>
    <x v="32"/>
    <n v="261.28000000000003"/>
    <s v="tn"/>
    <s v="Recycling"/>
    <s v="Waste_Aggregates"/>
    <s v="Σ.Ε. CO₂ eq"/>
    <n v="9.8491172324161112E-4"/>
    <s v="tn CO2e/tn"/>
    <s v="DEFRA 2023"/>
    <s v="-"/>
    <s v="-"/>
    <s v="-"/>
    <s v="-"/>
    <n v="0.25733773504856816"/>
    <s v=""/>
    <n v="0.25733773504856816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239.43"/>
    <s v="tn"/>
    <s v="Recycling"/>
    <s v="Waste_Mixed Organics_Composted"/>
    <s v="Σ.Ε. CO₂ eq"/>
    <n v="0.1874310915104741"/>
    <s v="tn CO2e/tn"/>
    <s v="EPA 2023"/>
    <s v="-"/>
    <s v="-"/>
    <s v="-"/>
    <s v="-"/>
    <n v="44.876626240352813"/>
    <s v=""/>
    <n v="44.876626240352813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949.93000000000006"/>
    <s v="tn"/>
    <s v="Composting"/>
    <s v="Waste_Mixed Organics_Composted"/>
    <s v="Σ.Ε. CO₂ eq"/>
    <n v="0.1874310915104741"/>
    <s v="tn CO2e/tn"/>
    <s v="EPA 2023"/>
    <s v="-"/>
    <s v="-"/>
    <s v="-"/>
    <s v="-"/>
    <n v="178.04641675854467"/>
    <s v=""/>
    <n v="178.04641675854467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31856.39"/>
    <s v="tn"/>
    <s v="Recycling"/>
    <s v="Waste_Mixed Organics_Composted"/>
    <s v="Σ.Ε. CO₂ eq"/>
    <n v="0.1874310915104741"/>
    <s v="tn CO2e/tn"/>
    <s v="EPA 2023"/>
    <s v="-"/>
    <s v="-"/>
    <s v="-"/>
    <s v="-"/>
    <n v="5970.8779492833519"/>
    <s v=""/>
    <n v="5970.8779492833519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2942.12"/>
    <s v="tn"/>
    <s v="Landfill"/>
    <s v="Waste_Mixed Organics_Landfilled"/>
    <s v="Σ.Ε. CO₂ eq"/>
    <n v="0.52921719955898572"/>
    <s v="tn CO2e/tn"/>
    <s v="EPA 2023"/>
    <s v="-"/>
    <s v="-"/>
    <s v="-"/>
    <s v="-"/>
    <n v="1557.020507166483"/>
    <s v=""/>
    <n v="1557.020507166483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44516.61"/>
    <s v="tn"/>
    <s v="Other disposal operations"/>
    <s v="Waste_Mixed Organics_Landfilled"/>
    <s v="Σ.Ε. CO₂ eq"/>
    <n v="0.52921719955898572"/>
    <s v="tn CO2e/tn"/>
    <s v="EPA 2023"/>
    <s v="-"/>
    <s v="-"/>
    <s v="-"/>
    <s v="-"/>
    <n v="23558.955678059541"/>
    <s v=""/>
    <n v="23558.955678059541"/>
  </r>
  <r>
    <s v="Scope 3"/>
    <x v="7"/>
    <s v="Ελλάδα"/>
    <x v="0"/>
    <x v="0"/>
    <s v="HELECTOR &amp; Subsidiaries"/>
    <s v="Indirect GHG emissions from third-party disposal and treatment of Waste Generated in Operations"/>
    <s v="Oργανικά απόβλητα / Οrganic waste"/>
    <x v="32"/>
    <n v="83.29"/>
    <s v="tn"/>
    <s v="Composting"/>
    <s v="Waste_Mixed Organics_Composted"/>
    <s v="Σ.Ε. CO₂ eq"/>
    <n v="0.1874310915104741"/>
    <s v="tn CO2e/tn"/>
    <s v="EPA 2023"/>
    <s v="-"/>
    <s v="-"/>
    <s v="-"/>
    <s v="-"/>
    <n v="15.61113561190739"/>
    <s v=""/>
    <n v="15.61113561190739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mix)  / Scrap metal (mix)"/>
    <x v="32"/>
    <n v="227.22050000000002"/>
    <s v="tn"/>
    <s v="Recycling"/>
    <s v="Waste_Metal: mixed cans"/>
    <s v="Σ.Ε. CO₂ eq"/>
    <n v="2.1280999999999998E-2"/>
    <s v="tn CO2e/tn"/>
    <s v="DEFRA 2023"/>
    <s v="-"/>
    <s v="-"/>
    <s v="-"/>
    <s v="-"/>
    <n v="4.8354794605000002"/>
    <s v=""/>
    <n v="4.8354794605000002"/>
  </r>
  <r>
    <s v="Scope 3"/>
    <x v="7"/>
    <s v="Ελλάδα"/>
    <x v="1"/>
    <x v="0"/>
    <s v="AKTOR CONCESSIONS"/>
    <s v="Indirect GHG emissions from third-party disposal and treatment of Waste Generated in Operations"/>
    <s v="Scrap Mετάλλων (ανάμεικτο)  / Scrap metal (mix)"/>
    <x v="32"/>
    <n v="4.1586962918254186E-2"/>
    <s v="tn"/>
    <s v="Recycling"/>
    <s v="Waste_Metal: mixed cans"/>
    <s v="Σ.Ε. CO₂ eq"/>
    <n v="2.1280999999999998E-2"/>
    <s v="tn CO2e/tn"/>
    <s v="DEFRA 2023"/>
    <s v="-"/>
    <s v="-"/>
    <s v="-"/>
    <s v="-"/>
    <n v="8.8501215786336725E-4"/>
    <s v=""/>
    <n v="8.8501215786336725E-4"/>
  </r>
  <r>
    <s v="Scope 3"/>
    <x v="7"/>
    <s v="Ελλάδα"/>
    <x v="2"/>
    <x v="0"/>
    <s v="ELLAKTOR S.A."/>
    <s v="Indirect GHG emissions from third-party disposal and treatment of Waste Generated in Operations"/>
    <s v="Scrap Mετάλλων (ανάμεικτο)  / Scrap metal (mix)"/>
    <x v="32"/>
    <n v="0.20475062808857378"/>
    <s v="tn"/>
    <s v="Recycling"/>
    <s v="Waste_Metal: mixed cans"/>
    <s v="Σ.Ε. CO₂ eq"/>
    <n v="2.1280999999999998E-2"/>
    <s v="tn CO2e/tn"/>
    <s v="DEFRA 2023"/>
    <s v="-"/>
    <s v="-"/>
    <s v="-"/>
    <s v="-"/>
    <n v="4.3572981163529385E-3"/>
    <s v=""/>
    <n v="4.3572981163529385E-3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ανάμεικτο)  / Scrap metal (mix)"/>
    <x v="32"/>
    <n v="5.8738578595948505"/>
    <s v="tn"/>
    <s v="Recycling"/>
    <s v="Waste_Metal: mixed cans"/>
    <s v="Σ.Ε. CO₂ eq"/>
    <n v="2.1280999999999998E-2"/>
    <s v="tn CO2e/tn"/>
    <s v="DEFRA 2023"/>
    <s v="-"/>
    <s v="-"/>
    <s v="-"/>
    <s v="-"/>
    <n v="0.12500156911003801"/>
    <s v=""/>
    <n v="0.12500156911003801"/>
  </r>
  <r>
    <s v="Scope 3"/>
    <x v="7"/>
    <s v="Ελλάδα"/>
    <x v="1"/>
    <x v="0"/>
    <s v="MOREAS"/>
    <s v="Indirect GHG emissions from third-party disposal and treatment of Waste Generated in Operations"/>
    <s v="Scrap Mετάλλων (ανάμεικτο)  / Scrap metal (mix)"/>
    <x v="32"/>
    <n v="3.3902025727111561E-2"/>
    <s v="tn"/>
    <s v="Recycling"/>
    <s v="Waste_Metal: mixed cans"/>
    <s v="Σ.Ε. CO₂ eq"/>
    <n v="2.1280999999999998E-2"/>
    <s v="tn CO2e/tn"/>
    <s v="DEFRA 2023"/>
    <s v="-"/>
    <s v="-"/>
    <s v="-"/>
    <s v="-"/>
    <n v="7.2146900949866105E-4"/>
    <s v=""/>
    <n v="7.2146900949866105E-4"/>
  </r>
  <r>
    <s v="Scope 3"/>
    <x v="7"/>
    <s v="Ελλάδα"/>
    <x v="3"/>
    <x v="0"/>
    <s v="REDS"/>
    <s v="Indirect GHG emissions from third-party disposal and treatment of Waste Generated in Operations"/>
    <s v="Scrap Mετάλλων (ανάμεικτο)  / Scrap metal (mix)"/>
    <x v="32"/>
    <n v="1.991776377833944E-3"/>
    <s v="tn"/>
    <s v="Recycling"/>
    <s v="Waste_Metal: mixed cans"/>
    <s v="Σ.Ε. CO₂ eq"/>
    <n v="2.1280999999999998E-2"/>
    <s v="tn CO2e/tn"/>
    <s v="DEFRA 2023"/>
    <s v="-"/>
    <s v="-"/>
    <s v="-"/>
    <s v="-"/>
    <n v="4.2386993096684156E-5"/>
    <s v=""/>
    <n v="4.2386993096684156E-5"/>
  </r>
  <r>
    <s v="Scope 3"/>
    <x v="7"/>
    <s v="Ελλάδα"/>
    <x v="0"/>
    <x v="0"/>
    <s v="HELECTOR &amp; Subsidiaries"/>
    <s v="Indirect GHG emissions from third-party disposal and treatment of Waste Generated in Operations"/>
    <s v="Scrap αλουμινίου / Scrap Aluminium"/>
    <x v="32"/>
    <n v="1216.876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5.896338155999995"/>
    <s v=""/>
    <n v="25.896338155999995"/>
  </r>
  <r>
    <s v="Scope 3"/>
    <x v="7"/>
    <s v="Ελλάδα"/>
    <x v="1"/>
    <x v="0"/>
    <s v="MOREAS"/>
    <s v="Indirect GHG emissions from third-party disposal and treatment of Waste Generated in Operations"/>
    <s v="Scrap αλουμινίου/aluminium scrap"/>
    <x v="32"/>
    <n v="1.1320000000000001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.4090092E-2"/>
    <s v=""/>
    <n v="2.4090092E-2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 / Scrap Metal"/>
    <x v="32"/>
    <n v="6888.5005000000001"/>
    <s v="tn"/>
    <s v="Recycling"/>
    <s v="Waste_Metal: scrap metal"/>
    <s v="Σ.Ε. CO₂ eq"/>
    <n v="2.1280999999999998E-2"/>
    <s v="tn CO2e/tn"/>
    <s v="DEFRA 2023"/>
    <s v="-"/>
    <s v="-"/>
    <s v="-"/>
    <s v="-"/>
    <n v="146.59417914049999"/>
    <s v=""/>
    <n v="146.59417914049999"/>
  </r>
  <r>
    <s v="Scope 3"/>
    <x v="7"/>
    <s v="Ελλάδα"/>
    <x v="1"/>
    <x v="0"/>
    <s v="AD"/>
    <s v="Indirect GHG emissions from third-party disposal and treatment of Waste Generated in Operations"/>
    <s v="Scrap σιδήρου/metal scrap"/>
    <x v="32"/>
    <n v="13.790000000000001"/>
    <s v="tn"/>
    <s v="Recycling"/>
    <s v="Waste_Metal: scrap metal"/>
    <s v="Σ.Ε. CO₂ eq"/>
    <n v="2.1280999999999998E-2"/>
    <s v="tn CO2e/tn"/>
    <s v="DEFRA 2023"/>
    <s v="-"/>
    <s v="-"/>
    <s v="-"/>
    <s v="-"/>
    <n v="0.29346498999999998"/>
    <s v=""/>
    <n v="0.29346498999999998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/metal scrap"/>
    <x v="32"/>
    <n v="8.1720000000000006"/>
    <s v="tn"/>
    <s v="Recycling"/>
    <s v="Waste_Metal: scrap metal"/>
    <s v="Σ.Ε. CO₂ eq"/>
    <n v="2.1280999999999998E-2"/>
    <s v="tn CO2e/tn"/>
    <s v="DEFRA 2023"/>
    <s v="-"/>
    <s v="-"/>
    <s v="-"/>
    <s v="-"/>
    <n v="0.173908332"/>
    <s v=""/>
    <n v="0.173908332"/>
  </r>
  <r>
    <s v="Scope 3"/>
    <x v="7"/>
    <s v="Ελλάδα"/>
    <x v="1"/>
    <x v="0"/>
    <s v="MOREAS"/>
    <s v="Indirect GHG emissions from third-party disposal and treatment of Waste Generated in Operations"/>
    <s v="Scrap σιδήρου/metal scrap"/>
    <x v="32"/>
    <n v="25.650000000000002"/>
    <s v="tn"/>
    <s v="Recycling"/>
    <s v="Waste_Metal: scrap metal"/>
    <s v="Σ.Ε. CO₂ eq"/>
    <n v="2.1280999999999998E-2"/>
    <s v="tn CO2e/tn"/>
    <s v="DEFRA 2023"/>
    <s v="-"/>
    <s v="-"/>
    <s v="-"/>
    <s v="-"/>
    <n v="0.54585764999999997"/>
    <s v=""/>
    <n v="0.54585764999999997"/>
  </r>
  <r>
    <s v="Scope 3"/>
    <x v="7"/>
    <s v="Ελλάδα"/>
    <x v="0"/>
    <x v="0"/>
    <s v="HELECTOR &amp; Subsidiaries"/>
    <s v="Indirect GHG emissions from third-party disposal and treatment of Waste Generated in Operations"/>
    <s v="Tetrapack"/>
    <x v="32"/>
    <n v="349.39949999999999"/>
    <s v="tn"/>
    <s v="Recycling"/>
    <s v="Waste_Mixed Paper (general)_Recycling"/>
    <s v="Σ.Ε. CO₂ eq"/>
    <n v="7.7177508269018744E-2"/>
    <s v="tn CO2e/tn"/>
    <s v="EPA 2023"/>
    <s v="-"/>
    <s v="-"/>
    <s v="-"/>
    <s v="-"/>
    <n v="26.965782800441012"/>
    <s v=""/>
    <n v="26.965782800441012"/>
  </r>
  <r>
    <s v="Scope 3"/>
    <x v="7"/>
    <s v="Ελλάδα"/>
    <x v="0"/>
    <x v="0"/>
    <s v="HELECTOR &amp; Subsidiaries"/>
    <s v="Indirect GHG emissions from third-party disposal and treatment of Waste Generated in Operations"/>
    <s v="Toner"/>
    <x v="32"/>
    <n v="0.01"/>
    <s v="tn"/>
    <s v="Recycling"/>
    <s v="Waste_Mixed Recycables_Recycling"/>
    <s v="Σ.Ε. CO₂ eq"/>
    <n v="9.9228224917309815E-2"/>
    <s v="tn CO2e/tn"/>
    <s v="EPA 2023"/>
    <s v="-"/>
    <s v="-"/>
    <s v="-"/>
    <s v="-"/>
    <n v="9.922822491730981E-4"/>
    <s v=""/>
    <n v="9.922822491730981E-4"/>
  </r>
  <r>
    <s v="Scope 3"/>
    <x v="7"/>
    <s v="Ελλάδα"/>
    <x v="1"/>
    <x v="0"/>
    <s v="MOREAS"/>
    <s v="Indirect GHG emissions from third-party disposal and treatment of Waste Generated in Operations"/>
    <s v="Toner"/>
    <x v="32"/>
    <n v="6.9000000000000006E-2"/>
    <s v="tn"/>
    <s v="Recycling"/>
    <s v="Waste_Mixed Recycables_Recycling"/>
    <s v="Σ.Ε. CO₂ eq"/>
    <n v="9.9228224917309815E-2"/>
    <s v="tn CO2e/tn"/>
    <s v="EPA 2023"/>
    <s v="-"/>
    <s v="-"/>
    <s v="-"/>
    <s v="-"/>
    <n v="6.8467475192943777E-3"/>
    <s v=""/>
    <n v="6.8467475192943777E-3"/>
  </r>
  <r>
    <s v="Scope 3"/>
    <x v="7"/>
    <s v="Ελλάδα"/>
    <x v="0"/>
    <x v="0"/>
    <s v="HELECTOR &amp; Subsidiaries"/>
    <s v="Indirect GHG emissions from third-party disposal and treatment of Waste Generated in Operations"/>
    <s v="Yπολλείματα (για ΧΥΤΑ) /  Residues (for landfil)"/>
    <x v="32"/>
    <n v="344067.35000000003"/>
    <s v="tn"/>
    <s v="Landfill"/>
    <s v="Waste_Residues_landfill"/>
    <s v="Σ.Ε. CO₂ eq"/>
    <n v="0.33951999999999999"/>
    <s v="tn CO2e/tn"/>
    <s v="ecoinvent 3.10"/>
    <s v="-"/>
    <s v="-"/>
    <s v="-"/>
    <s v="-"/>
    <n v="116817.74667200001"/>
    <s v=""/>
    <n v="116817.74667200001"/>
  </r>
  <r>
    <s v="Scope 3"/>
    <x v="7"/>
    <s v="Ελλάδα"/>
    <x v="1"/>
    <x v="0"/>
    <s v="AD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6.0999999999999999E-2"/>
    <s v="tn"/>
    <s v="Recycling"/>
    <s v="Waste_WEEE-mixed"/>
    <s v="Σ.Ε. CO₂ eq"/>
    <n v="2.1280999999999998E-2"/>
    <s v="tn CO2e/tn"/>
    <s v="DEFRA 2023"/>
    <s v="-"/>
    <s v="-"/>
    <s v="-"/>
    <s v="-"/>
    <n v="1.2981409999999998E-3"/>
    <s v=""/>
    <n v="1.2981409999999998E-3"/>
  </r>
  <r>
    <s v="Scope 3"/>
    <x v="7"/>
    <s v="Ελλάδα"/>
    <x v="1"/>
    <x v="0"/>
    <s v="AKTOR CONCESSION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4.7257912407107036E-4"/>
    <s v="tn"/>
    <s v="Recycling"/>
    <s v="Waste_WEEE-mixed"/>
    <s v="Σ.Ε. CO₂ eq"/>
    <n v="2.1280999999999998E-2"/>
    <s v="tn CO2e/tn"/>
    <s v="DEFRA 2023"/>
    <s v="-"/>
    <s v="-"/>
    <s v="-"/>
    <s v="-"/>
    <n v="1.0056956339356447E-5"/>
    <s v=""/>
    <n v="1.0056956339356447E-5"/>
  </r>
  <r>
    <s v="Scope 3"/>
    <x v="7"/>
    <s v="Ελλάδα"/>
    <x v="1"/>
    <x v="0"/>
    <s v="AO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8500000000000003"/>
    <s v="tn"/>
    <s v="Recycling"/>
    <s v="Waste_WEEE-mixed"/>
    <s v="Σ.Ε. CO₂ eq"/>
    <n v="2.1280999999999998E-2"/>
    <s v="tn CO2e/tn"/>
    <s v="DEFRA 2023"/>
    <s v="-"/>
    <s v="-"/>
    <s v="-"/>
    <s v="-"/>
    <n v="6.0650850000000004E-3"/>
    <s v=""/>
    <n v="6.0650850000000004E-3"/>
  </r>
  <r>
    <s v="Scope 3"/>
    <x v="7"/>
    <s v="Ελλάδα"/>
    <x v="2"/>
    <x v="0"/>
    <s v="ELLAKTOR S.A.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2.3267116828247017E-3"/>
    <s v="tn"/>
    <s v="Recycling"/>
    <s v="Waste_WEEE-mixed"/>
    <s v="Σ.Ε. CO₂ eq"/>
    <n v="2.1280999999999998E-2"/>
    <s v="tn CO2e/tn"/>
    <s v="DEFRA 2023"/>
    <s v="-"/>
    <s v="-"/>
    <s v="-"/>
    <s v="-"/>
    <n v="4.951475132219247E-5"/>
    <s v=""/>
    <n v="4.951475132219247E-5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39718020294994155"/>
    <s v="tn"/>
    <s v="Recycling"/>
    <s v="Waste_WEEE-mixed"/>
    <s v="Σ.Ε. CO₂ eq"/>
    <n v="2.1280999999999998E-2"/>
    <s v="tn CO2e/tn"/>
    <s v="DEFRA 2023"/>
    <s v="-"/>
    <s v="-"/>
    <s v="-"/>
    <s v="-"/>
    <n v="8.4523918989777048E-3"/>
    <s v=""/>
    <n v="8.4523918989777048E-3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92.29"/>
    <s v="tn"/>
    <s v="Recycling"/>
    <s v="Waste_WEEE-mixed"/>
    <s v="Σ.Ε. CO₂ eq"/>
    <n v="2.1280999999999998E-2"/>
    <s v="tn CO2e/tn"/>
    <s v="DEFRA 2023"/>
    <s v="-"/>
    <s v="-"/>
    <s v="-"/>
    <s v="-"/>
    <n v="1.96402349"/>
    <s v=""/>
    <n v="1.96402349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7.2693852502923537"/>
    <s v="tn"/>
    <s v="Recycling"/>
    <s v="Waste_WEEE-mixed"/>
    <s v="Σ.Ε. CO₂ eq"/>
    <n v="2.1280999999999998E-2"/>
    <s v="tn CO2e/tn"/>
    <s v="DEFRA 2023"/>
    <s v="-"/>
    <s v="-"/>
    <s v="-"/>
    <s v="-"/>
    <n v="0.15469978751147156"/>
    <s v=""/>
    <n v="0.15469978751147156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3500000000000001"/>
    <s v="tn"/>
    <s v="Recycling"/>
    <s v="Waste_WEEE-mixed"/>
    <s v="Σ.Ε. CO₂ eq"/>
    <n v="2.1280999999999998E-2"/>
    <s v="tn CO2e/tn"/>
    <s v="DEFRA 2023"/>
    <s v="-"/>
    <s v="-"/>
    <s v="-"/>
    <s v="-"/>
    <n v="5.001035E-3"/>
    <s v=""/>
    <n v="5.001035E-3"/>
  </r>
  <r>
    <s v="Scope 3"/>
    <x v="7"/>
    <s v="Ελλάδα"/>
    <x v="3"/>
    <x v="0"/>
    <s v="RED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62302263382247547"/>
    <s v="tn"/>
    <s v="Recycling"/>
    <s v="Waste_WEEE-mixed"/>
    <s v="Σ.Ε. CO₂ eq"/>
    <n v="2.1280999999999998E-2"/>
    <s v="tn CO2e/tn"/>
    <s v="DEFRA 2023"/>
    <s v="-"/>
    <s v="-"/>
    <s v="-"/>
    <s v="-"/>
    <n v="1.3258544670376099E-2"/>
    <s v=""/>
    <n v="1.3258544670376099E-2"/>
  </r>
  <r>
    <s v="Scope 3"/>
    <x v="7"/>
    <s v="Ελλάδα"/>
    <x v="1"/>
    <x v="0"/>
    <s v="AD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5100000000000003"/>
    <s v="tn"/>
    <s v="Recycling"/>
    <s v="Waste_WEEE-mixed"/>
    <s v="Σ.Ε. CO₂ eq"/>
    <n v="2.1280999999999998E-2"/>
    <s v="tn CO2e/tn"/>
    <s v="DEFRA 2023"/>
    <s v="-"/>
    <s v="-"/>
    <s v="-"/>
    <s v="-"/>
    <n v="7.469631E-3"/>
    <s v=""/>
    <n v="7.469631E-3"/>
  </r>
  <r>
    <s v="Scope 3"/>
    <x v="7"/>
    <s v="Ελλάδα"/>
    <x v="1"/>
    <x v="0"/>
    <s v="AO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4.6550000000000002"/>
    <s v="tn"/>
    <s v="Recycling"/>
    <s v="Waste_WEEE-mixed"/>
    <s v="Σ.Ε. CO₂ eq"/>
    <n v="2.1280999999999998E-2"/>
    <s v="tn CO2e/tn"/>
    <s v="DEFRA 2023"/>
    <s v="-"/>
    <s v="-"/>
    <s v="-"/>
    <s v="-"/>
    <n v="9.9063054999999997E-2"/>
    <s v=""/>
    <n v="9.9063054999999997E-2"/>
  </r>
  <r>
    <s v="Scope 3"/>
    <x v="7"/>
    <s v="Ελλάδα"/>
    <x v="0"/>
    <x v="0"/>
    <s v="HELECTOR &amp; Subsidiarie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0399999999999999"/>
    <s v="tn"/>
    <s v="Recycling"/>
    <s v="Waste_WEEE-mixed"/>
    <s v="Σ.Ε. CO₂ eq"/>
    <n v="2.1280999999999998E-2"/>
    <s v="tn CO2e/tn"/>
    <s v="DEFRA 2023"/>
    <s v="-"/>
    <s v="-"/>
    <s v="-"/>
    <s v="-"/>
    <n v="6.4694239999999988E-3"/>
    <s v=""/>
    <n v="6.4694239999999988E-3"/>
  </r>
  <r>
    <s v="Scope 3"/>
    <x v="7"/>
    <s v="Ελλάδα"/>
    <x v="1"/>
    <x v="0"/>
    <s v="MOREA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28700000000000003"/>
    <s v="tn"/>
    <s v="Recycling"/>
    <s v="Waste_WEEE-mixed"/>
    <s v="Σ.Ε. CO₂ eq"/>
    <n v="2.1280999999999998E-2"/>
    <s v="tn CO2e/tn"/>
    <s v="DEFRA 2023"/>
    <s v="-"/>
    <s v="-"/>
    <s v="-"/>
    <s v="-"/>
    <n v="6.1076469999999999E-3"/>
    <s v=""/>
    <n v="6.107646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Άλλα επικίνδυνα απόβλητα/Other hazardous waste"/>
    <x v="32"/>
    <n v="3635.502"/>
    <s v="tn"/>
    <s v="Recycling"/>
    <s v="Waste_Mixed Recycables_Recycling"/>
    <s v="Σ.Ε. CO₂ eq"/>
    <n v="9.9228224917309815E-2"/>
    <s v="tn CO2e/tn"/>
    <s v="EPA 2023"/>
    <s v="-"/>
    <s v="-"/>
    <s v="-"/>
    <s v="-"/>
    <n v="360.74441014332967"/>
    <s v=""/>
    <n v="360.74441014332967"/>
  </r>
  <r>
    <s v="Scope 3"/>
    <x v="7"/>
    <s v="Ελλάδα"/>
    <x v="1"/>
    <x v="0"/>
    <s v="AD"/>
    <s v="Indirect GHG emissions from third-party disposal and treatment of Waste Generated in Operations"/>
    <s v="Άλλα μη επικίνδυνα (προσδιορίστε) / Other non hazardous waste (please specify)"/>
    <x v="32"/>
    <n v="0.78500000000000003"/>
    <s v="tn"/>
    <s v="Recycling"/>
    <s v="Waste_Mixed Recycables_Recycling"/>
    <s v="Σ.Ε. CO₂ eq"/>
    <n v="9.9228224917309815E-2"/>
    <s v="tn CO2e/tn"/>
    <s v="EPA 2023"/>
    <s v="-"/>
    <s v="-"/>
    <s v="-"/>
    <s v="-"/>
    <n v="7.7894156560088204E-2"/>
    <s v=""/>
    <n v="7.7894156560088204E-2"/>
  </r>
  <r>
    <s v="Scope 3"/>
    <x v="7"/>
    <s v="Ελλάδα"/>
    <x v="1"/>
    <x v="0"/>
    <s v="AO"/>
    <s v="Indirect GHG emissions from third-party disposal and treatment of Waste Generated in Operations"/>
    <s v="Άλλα μη επικίνδυνα (προσδιορίστε) / Other non hazardous waste (please specify)"/>
    <x v="32"/>
    <n v="1.5326"/>
    <s v="tn"/>
    <s v="Incineration"/>
    <s v="Waste_Mixed Plastics_Combusted"/>
    <s v="Σ.Ε. CO₂ eq"/>
    <n v="2.597114317425083"/>
    <s v="tn CO2e/tn"/>
    <s v="EPA 2023"/>
    <s v="-"/>
    <s v="-"/>
    <s v="-"/>
    <s v="-"/>
    <n v="3.9803374028856822"/>
    <s v=""/>
    <n v="3.9803374028856822"/>
  </r>
  <r>
    <s v="Scope 3"/>
    <x v="7"/>
    <s v="Ελλάδα"/>
    <x v="0"/>
    <x v="0"/>
    <s v="HELECTOR &amp; Subsidiaries"/>
    <s v="Indirect GHG emissions from third-party disposal and treatment of Waste Generated in Operations"/>
    <s v="Άλλα μη επικίνδυνα (προσδιορίστε) / Other non hazardous waste (please specify)"/>
    <x v="32"/>
    <n v="79775"/>
    <s v="tn"/>
    <s v="Other disposal operations"/>
    <s v="Waste_Mixed Recycables_Landfilled"/>
    <s v="Σ.Ε. CO₂ eq"/>
    <n v="0.74972436604189641"/>
    <s v="tn CO2e/tn"/>
    <s v="EPA 2023"/>
    <s v="-"/>
    <s v="-"/>
    <s v="-"/>
    <s v="-"/>
    <n v="59809.261300992286"/>
    <s v=""/>
    <n v="59809.261300992286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29690.846512"/>
    <s v="tn"/>
    <s v="Landfill"/>
    <s v="Waste_Waste Food_Landfilled"/>
    <s v="Σ.Ε. CO₂ eq"/>
    <n v="0.63947078280044101"/>
    <s v="tn CO2e/tn"/>
    <s v="EPA 2023"/>
    <s v="-"/>
    <s v="-"/>
    <s v="-"/>
    <s v="-"/>
    <n v="18986.428861036384"/>
    <s v=""/>
    <n v="18986.428861036384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16568"/>
    <s v="tn"/>
    <s v="Other disposal operations"/>
    <s v="Waste_Waste Food_Landfilled"/>
    <s v="Σ.Ε. CO₂ eq"/>
    <n v="0.63947078280044101"/>
    <s v="tn CO2e/tn"/>
    <s v="EPA 2023"/>
    <s v="-"/>
    <s v="-"/>
    <s v="-"/>
    <s v="-"/>
    <n v="10594.751929437707"/>
    <s v=""/>
    <n v="10594.751929437707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3.96"/>
    <s v="tn"/>
    <s v="Recycling"/>
    <s v="Waste_Mixed Paper (general)_Recycling"/>
    <s v="Σ.Ε. CO₂ eq"/>
    <n v="7.7177508269018744E-2"/>
    <s v="tn CO2e/tn"/>
    <s v="EPA 2023"/>
    <s v="-"/>
    <s v="-"/>
    <s v="-"/>
    <s v="-"/>
    <n v="0.30562293274531421"/>
    <s v=""/>
    <n v="0.3056229327453142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7414.1500000000005"/>
    <s v="tn"/>
    <s v="Recycling"/>
    <s v="Waste_Mixed Paper (general)_Recycling"/>
    <s v="Σ.Ε. CO₂ eq"/>
    <n v="7.7177508269018744E-2"/>
    <s v="tn CO2e/tn"/>
    <s v="EPA 2023"/>
    <s v="-"/>
    <s v="-"/>
    <s v="-"/>
    <s v="-"/>
    <n v="572.20562293274531"/>
    <s v=""/>
    <n v="572.2056229327453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2776.04"/>
    <s v="tn"/>
    <s v="Landfill"/>
    <s v="Waste_Mixed Paper (general)_Lanfilled"/>
    <s v="Σ.Ε. CO₂ eq"/>
    <n v="0.88202866593164286"/>
    <s v="tn CO2e/tn"/>
    <s v="EPA 2023"/>
    <s v="-"/>
    <s v="-"/>
    <s v="-"/>
    <s v="-"/>
    <n v="2448.546857772878"/>
    <s v=""/>
    <n v="2448.546857772878"/>
  </r>
  <r>
    <s v="Scope 3"/>
    <x v="7"/>
    <s v="Ελλάδα"/>
    <x v="3"/>
    <x v="0"/>
    <s v="REDS"/>
    <s v="Indirect GHG emissions from third-party disposal and treatment of Waste Generated in Operations"/>
    <s v="Ανάμεικτο Χαρτί (Mixed Paper)"/>
    <x v="32"/>
    <n v="18.440000000000001"/>
    <s v="tn"/>
    <s v="Recycling"/>
    <s v="Waste_Mixed Paper (general)_Recycling"/>
    <s v="Σ.Ε. CO₂ eq"/>
    <n v="7.7177508269018744E-2"/>
    <s v="tn CO2e/tn"/>
    <s v="EPA 2023"/>
    <s v="-"/>
    <s v="-"/>
    <s v="-"/>
    <s v="-"/>
    <n v="1.4231532524807058"/>
    <s v=""/>
    <n v="1.4231532524807058"/>
  </r>
  <r>
    <s v="Scope 3"/>
    <x v="7"/>
    <s v="Ελλάδα"/>
    <x v="1"/>
    <x v="0"/>
    <s v="MOREAS"/>
    <s v="Indirect GHG emissions from third-party disposal and treatment of Waste Generated in Operations"/>
    <s v="Απόβλητα Καύσιμα/Fuel waste"/>
    <x v="32"/>
    <n v="0.4"/>
    <s v="tn"/>
    <s v="Recycling"/>
    <s v="Waste_Mineral Oil"/>
    <s v="Σ.Ε. CO₂ eq"/>
    <n v="2.2675999999999998"/>
    <s v="tn CO2e/tn"/>
    <s v="ecoinvent 3.10"/>
    <s v="-"/>
    <s v="-"/>
    <s v="-"/>
    <s v="-"/>
    <n v="0.90703999999999996"/>
    <s v=""/>
    <n v="0.90703999999999996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Λιπαντικά Έλαια /  Used mineral oils"/>
    <x v="32"/>
    <n v="73.632000000000005"/>
    <s v="tn"/>
    <s v="Recycling"/>
    <s v="Waste_Mineral Oil"/>
    <s v="Σ.Ε. CO₂ eq"/>
    <n v="2.2675999999999998"/>
    <s v="tn CO2e/tn"/>
    <s v="ecoinvent 3.10"/>
    <s v="-"/>
    <s v="-"/>
    <s v="-"/>
    <s v="-"/>
    <n v="166.9679232"/>
    <s v=""/>
    <n v="166.9679232"/>
  </r>
  <r>
    <s v="Scope 3"/>
    <x v="7"/>
    <s v="Ελλάδα"/>
    <x v="1"/>
    <x v="0"/>
    <s v="MOREAS"/>
    <s v="Indirect GHG emissions from third-party disposal and treatment of Waste Generated in Operations"/>
    <s v="Απόβλητα Λιπαντικά Έλαια /  Used mineral oils"/>
    <x v="32"/>
    <n v="1.591"/>
    <s v="tn"/>
    <s v="Recycling"/>
    <s v="Waste_Mineral Oil"/>
    <s v="Σ.Ε. CO₂ eq"/>
    <n v="2.2675999999999998"/>
    <s v="tn CO2e/tn"/>
    <s v="ecoinvent 3.10"/>
    <s v="-"/>
    <s v="-"/>
    <s v="-"/>
    <s v="-"/>
    <n v="3.6077515999999998"/>
    <s v=""/>
    <n v="3.6077515999999998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134.27000000000001"/>
    <s v="tn"/>
    <s v="Composting"/>
    <s v="Waste_Grass_Composted"/>
    <s v="Σ.Ε. CO₂ eq"/>
    <n v="0.20948180815876516"/>
    <s v="tn CO2 eq/ tn"/>
    <s v="EPA 2023"/>
    <s v="-"/>
    <s v="-"/>
    <s v="-"/>
    <s v="-"/>
    <n v="28.127122381477399"/>
    <s v=""/>
    <n v="28.127122381477399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9334.4600000000009"/>
    <s v="tn"/>
    <s v="Incineration with energy recovery"/>
    <s v="Waste_Grass_Combusted"/>
    <s v="Σ.Ε. CO₂ eq"/>
    <n v="5.5126791620727679E-2"/>
    <s v="tn CO2e/tn"/>
    <s v="EPA 2023"/>
    <s v="-"/>
    <s v="-"/>
    <s v="-"/>
    <s v="-"/>
    <n v="514.57883131201777"/>
    <s v=""/>
    <n v="514.57883131201777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7227.7"/>
    <s v="tn"/>
    <s v="Landfill"/>
    <s v="Waste_Grass_Landfilled"/>
    <s v="Σ.Ε. CO₂ eq"/>
    <n v="0.26"/>
    <s v="tn CO2e/tn"/>
    <s v="EPA 2023"/>
    <s v="-"/>
    <s v="-"/>
    <s v="-"/>
    <s v="-"/>
    <n v="1879.202"/>
    <s v=""/>
    <n v="1879.202"/>
  </r>
  <r>
    <s v="Scope 3"/>
    <x v="7"/>
    <s v="Ελλάδα"/>
    <x v="0"/>
    <x v="0"/>
    <s v="HELECTOR &amp; Subsidiaries"/>
    <s v="Indirect GHG emissions from third-party disposal and treatment of Waste Generated in Operations"/>
    <s v="Αποστειρωμένα Απόβλητα/ Sterilized Waste "/>
    <x v="32"/>
    <n v="4127.8999999999996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2147.889787540897"/>
    <s v=""/>
    <n v="2147.889787540897"/>
  </r>
  <r>
    <s v="Scope 3"/>
    <x v="7"/>
    <s v="Ελλάδα"/>
    <x v="1"/>
    <x v="0"/>
    <s v="AKTOR CONCESSIONS"/>
    <s v="Indirect GHG emissions from third-party disposal and treatment of Waste Generated in Operations"/>
    <s v="Γυαλί"/>
    <x v="32"/>
    <n v="3.7333750801614565E-2"/>
    <s v="tn"/>
    <s v="Recycling"/>
    <s v="Waste_Glass_Recycling"/>
    <s v="Σ.Ε. CO₂ eq"/>
    <n v="5.5126791620727679E-2"/>
    <s v="tn CO2e/tn"/>
    <s v="EPA 2023"/>
    <s v="-"/>
    <s v="-"/>
    <s v="-"/>
    <s v="-"/>
    <n v="2.0580899008607813E-3"/>
    <s v=""/>
    <n v="2.0580899008607813E-3"/>
  </r>
  <r>
    <s v="Scope 3"/>
    <x v="7"/>
    <s v="Ελλάδα"/>
    <x v="2"/>
    <x v="0"/>
    <s v="ELLAKTOR S.A."/>
    <s v="Indirect GHG emissions from third-party disposal and treatment of Waste Generated in Operations"/>
    <s v="Γυαλί"/>
    <x v="32"/>
    <n v="0.18381022294315144"/>
    <s v="tn"/>
    <s v="Recycling"/>
    <s v="Waste_Glass_Recycling"/>
    <s v="Σ.Ε. CO₂ eq"/>
    <n v="5.5126791620727679E-2"/>
    <s v="tn CO2e/tn"/>
    <s v="EPA 2023"/>
    <s v="-"/>
    <s v="-"/>
    <s v="-"/>
    <s v="-"/>
    <n v="1.0132867857946608E-2"/>
    <s v=""/>
    <n v="1.0132867857946608E-2"/>
  </r>
  <r>
    <s v="Scope 3"/>
    <x v="7"/>
    <s v="Ελλάδα"/>
    <x v="0"/>
    <x v="0"/>
    <s v="HELECTOR &amp; Subsidiaries"/>
    <s v="Indirect GHG emissions from third-party disposal and treatment of Waste Generated in Operations"/>
    <s v="Γυαλί"/>
    <x v="32"/>
    <n v="9.3236033045380834E-2"/>
    <s v="tn"/>
    <s v="Recycling"/>
    <s v="Waste_Glass_Recycling"/>
    <s v="Σ.Ε. CO₂ eq"/>
    <n v="5.5126791620727679E-2"/>
    <s v="tn CO2e/tn"/>
    <s v="EPA 2023"/>
    <s v="-"/>
    <s v="-"/>
    <s v="-"/>
    <s v="-"/>
    <n v="5.1398033652359891E-3"/>
    <s v=""/>
    <n v="5.1398033652359891E-3"/>
  </r>
  <r>
    <s v="Scope 3"/>
    <x v="7"/>
    <s v="Ελλάδα"/>
    <x v="1"/>
    <x v="0"/>
    <s v="MOREAS"/>
    <s v="Indirect GHG emissions from third-party disposal and treatment of Waste Generated in Operations"/>
    <s v="Γυαλί"/>
    <x v="32"/>
    <n v="3.0434773095929697E-2"/>
    <s v="tn"/>
    <s v="Recycling"/>
    <s v="Waste_Glass_Recycling"/>
    <s v="Σ.Ε. CO₂ eq"/>
    <n v="5.5126791620727679E-2"/>
    <s v="tn CO2e/tn"/>
    <s v="EPA 2023"/>
    <s v="-"/>
    <s v="-"/>
    <s v="-"/>
    <s v="-"/>
    <n v="1.6777713944834455E-3"/>
    <s v=""/>
    <n v="1.6777713944834455E-3"/>
  </r>
  <r>
    <s v="Scope 3"/>
    <x v="7"/>
    <s v="Ελλάδα"/>
    <x v="3"/>
    <x v="0"/>
    <s v="REDS"/>
    <s v="Indirect GHG emissions from third-party disposal and treatment of Waste Generated in Operations"/>
    <s v="Γυαλί"/>
    <x v="32"/>
    <n v="1.7880719755554724E-3"/>
    <s v="tn"/>
    <s v="Recycling"/>
    <s v="Waste_Glass_Recycling"/>
    <s v="Σ.Ε. CO₂ eq"/>
    <n v="5.5126791620727679E-2"/>
    <s v="tn CO2e/tn"/>
    <s v="EPA 2023"/>
    <s v="-"/>
    <s v="-"/>
    <s v="-"/>
    <s v="-"/>
    <n v="9.8570671199309402E-5"/>
    <s v=""/>
    <n v="9.8570671199309402E-5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32545.958999999999"/>
    <s v="tn"/>
    <s v="Recycling"/>
    <s v="Waste_Glass_Recycling"/>
    <s v="Σ.Ε. CO₂ eq"/>
    <n v="5.5126791620727679E-2"/>
    <s v="tn CO2e/tn"/>
    <s v="EPA 2023"/>
    <s v="-"/>
    <s v="-"/>
    <s v="-"/>
    <s v="-"/>
    <n v="1794.1542998897464"/>
    <s v=""/>
    <n v="1794.1542998897464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65.61"/>
    <s v="tn"/>
    <s v="Other recovery operations"/>
    <s v="Waste_Glass_Landfilled"/>
    <s v="Σ.Ε. CO₂ eq"/>
    <n v="2.2050716648291068E-2"/>
    <s v="tn CO2e/tn"/>
    <s v="EPA 2023"/>
    <s v="-"/>
    <s v="-"/>
    <s v="-"/>
    <s v="-"/>
    <n v="1.4467475192943771"/>
    <s v=""/>
    <n v="1.446747519294377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06.19"/>
    <s v="tn"/>
    <s v="Incineration with energy recovery"/>
    <s v="Waste_Glass_Combusted"/>
    <s v="Σ.Ε. CO₂ eq"/>
    <n v="1.1025358324145534E-2"/>
    <s v="tn CO2e/tn"/>
    <s v="EPA 2023"/>
    <s v="-"/>
    <s v="-"/>
    <s v="-"/>
    <s v="-"/>
    <n v="1.1707828004410141"/>
    <s v=""/>
    <n v="1.170782800441014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42.97999999999999"/>
    <s v="tn"/>
    <s v="Landfill"/>
    <s v="Waste_Glass_Lanfilled"/>
    <s v="Σ.Ε. CO₂ eq"/>
    <n v="2.2050716648291068E-2"/>
    <s v="tn CO2e/tn"/>
    <s v="EPA 2023"/>
    <s v="-"/>
    <s v="-"/>
    <s v="-"/>
    <s v="-"/>
    <n v="3.1528114663726567"/>
    <s v=""/>
    <n v="3.1528114663726567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2231.2200000000003"/>
    <s v="tn"/>
    <s v="Other disposal operations"/>
    <s v="Waste_Glass_Lanfilled"/>
    <s v="Σ.Ε. CO₂ eq"/>
    <n v="2.2050716648291068E-2"/>
    <s v="tn CO2e/tn"/>
    <s v="EPA 2023"/>
    <s v="-"/>
    <s v="-"/>
    <s v="-"/>
    <s v="-"/>
    <n v="49.2"/>
    <s v=""/>
    <n v="49.2"/>
  </r>
  <r>
    <s v="Scope 3"/>
    <x v="7"/>
    <s v="Ελλάδα"/>
    <x v="1"/>
    <x v="0"/>
    <s v="AO"/>
    <s v="Indirect GHG emissions from third-party disposal and treatment of Waste Generated in Operations"/>
    <s v="Εκσκαφές / Excavations"/>
    <x v="32"/>
    <n v="94932.14"/>
    <s v="tn"/>
    <s v="Recycling"/>
    <s v="Waste_Aggregates"/>
    <s v="Σ.Ε. CO₂ eq"/>
    <n v="9.8491172324161112E-4"/>
    <s v="tn CO2e/tn"/>
    <s v="DEFRA 2023"/>
    <s v="-"/>
    <s v="-"/>
    <s v="-"/>
    <s v="-"/>
    <n v="93.499777598413885"/>
    <s v=""/>
    <n v="93.499777598413885"/>
  </r>
  <r>
    <s v="Scope 3"/>
    <x v="7"/>
    <s v="Ελλάδα"/>
    <x v="1"/>
    <x v="0"/>
    <s v="MOREAS"/>
    <s v="Indirect GHG emissions from third-party disposal and treatment of Waste Generated in Operations"/>
    <s v="Εκσκαφές / Excavations"/>
    <x v="32"/>
    <n v="322.28000000000003"/>
    <s v="tn"/>
    <s v="Recycling"/>
    <s v="Waste_Aggregates"/>
    <s v="Σ.Ε. CO₂ eq"/>
    <n v="9.8491172324161112E-4"/>
    <s v="tn CO2e/tn"/>
    <s v="DEFRA 2023"/>
    <s v="-"/>
    <s v="-"/>
    <s v="-"/>
    <s v="-"/>
    <n v="0.31741735016630646"/>
    <s v=""/>
    <n v="0.31741735016630646"/>
  </r>
  <r>
    <s v="Scope 3"/>
    <x v="7"/>
    <s v="Ελλάδα"/>
    <x v="1"/>
    <x v="0"/>
    <s v="AD"/>
    <s v="Indirect GHG emissions from third-party disposal and treatment of Waste Generated in Operations"/>
    <s v="Ελαστικά / Tyres"/>
    <x v="32"/>
    <n v="0.88"/>
    <s v="tn"/>
    <s v="Recycling"/>
    <s v="Waste_Tires_Recycling"/>
    <s v="Σ.Ε. CO₂ eq"/>
    <n v="0.11025358324145536"/>
    <s v="tn CO2e/tn"/>
    <s v="EPA 2023"/>
    <s v="-"/>
    <s v="-"/>
    <s v="-"/>
    <s v="-"/>
    <n v="9.7023153252480718E-2"/>
    <s v=""/>
    <n v="9.7023153252480718E-2"/>
  </r>
  <r>
    <s v="Scope 3"/>
    <x v="7"/>
    <s v="Ελλάδα"/>
    <x v="0"/>
    <x v="0"/>
    <s v="HELECTOR &amp; Subsidiaries"/>
    <s v="Indirect GHG emissions from third-party disposal and treatment of Waste Generated in Operations"/>
    <s v="Ελαστικά / Tyres"/>
    <x v="32"/>
    <n v="14.49"/>
    <s v="tn"/>
    <s v="Recycling"/>
    <s v="Waste_Tires_Recycling"/>
    <s v="Σ.Ε. CO₂ eq"/>
    <n v="0.11025358324145536"/>
    <s v="tn CO2e/tn"/>
    <s v="EPA 2023"/>
    <s v="-"/>
    <s v="-"/>
    <s v="-"/>
    <s v="-"/>
    <n v="1.5975744211686882"/>
    <s v=""/>
    <n v="1.5975744211686882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RDF/ RDF Waste"/>
    <x v="32"/>
    <n v="2814.4"/>
    <s v="tn"/>
    <s v="Incineration"/>
    <s v="Waste_Mixed Organics_Combusted"/>
    <s v="Σ.Ε. CO₂ eq"/>
    <n v="5.5126791620727679E-2"/>
    <s v="tn CO2e/tn"/>
    <s v="EPA 2023"/>
    <s v="-"/>
    <s v="-"/>
    <s v="-"/>
    <s v="-"/>
    <n v="155.14884233737598"/>
    <s v=""/>
    <n v="155.14884233737598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SRF/ SRF Waste"/>
    <x v="32"/>
    <n v="6270.47"/>
    <s v="tn"/>
    <s v="Incineration with energy recovery"/>
    <s v="Waste_Mixed Organics_Combusted"/>
    <s v="Σ.Ε. CO₂ eq"/>
    <n v="5.5126791620727679E-2"/>
    <s v="tn CO2e/tn"/>
    <s v="EPA 2023"/>
    <s v="-"/>
    <s v="-"/>
    <s v="-"/>
    <s v="-"/>
    <n v="345.6708930540243"/>
    <s v=""/>
    <n v="345.6708930540243"/>
  </r>
  <r>
    <s v="Scope 3"/>
    <x v="7"/>
    <s v="Ελλάδα"/>
    <x v="0"/>
    <x v="0"/>
    <s v="HELECTOR &amp; Subsidiaries"/>
    <s v="Indirect GHG emissions from third-party disposal and treatment of Waste Generated in Operations"/>
    <s v="Εργαστηριακά χημικά / Laboratory waste"/>
    <x v="32"/>
    <n v="0.02"/>
    <s v="tn"/>
    <s v="Recycling"/>
    <s v="Waste_Commercial and Industrial Waste_Recycling"/>
    <s v="Σ.Ε. CO₂ eq"/>
    <n v="2.1280999999999998E-2"/>
    <s v="tn CO2e/tn"/>
    <s v="DEFRA 2023"/>
    <s v="-"/>
    <s v="-"/>
    <s v="-"/>
    <s v="-"/>
    <n v="4.2561999999999998E-4"/>
    <s v=""/>
    <n v="4.2561999999999998E-4"/>
  </r>
  <r>
    <s v="Scope 3"/>
    <x v="7"/>
    <s v="Ελλάδα"/>
    <x v="0"/>
    <x v="0"/>
    <s v="HELECTOR &amp; Subsidiaries"/>
    <s v="Indirect GHG emissions from third-party disposal and treatment of Waste Generated in Operations"/>
    <s v="Ιπτάμενη τέφρα / Fly ash"/>
    <x v="32"/>
    <n v="355.21"/>
    <s v="tn"/>
    <s v="Recycling"/>
    <s v="Waste_Fly Ash_Recycled"/>
    <s v="Σ.Ε. CO₂ eq"/>
    <n v="1.1025358324145534E-2"/>
    <s v="tn CO2e/tn"/>
    <s v="EPA 2023"/>
    <s v="-"/>
    <s v="-"/>
    <s v="-"/>
    <s v="-"/>
    <n v="3.9163175303197351"/>
    <s v=""/>
    <n v="3.9163175303197351"/>
  </r>
  <r>
    <s v="Scope 3"/>
    <x v="7"/>
    <s v="Ελλάδα"/>
    <x v="0"/>
    <x v="0"/>
    <s v="HELECTOR &amp; Subsidiaries"/>
    <s v="Indirect GHG emissions from third-party disposal and treatment of Waste Generated in Operations"/>
    <s v="Καλώδια/ Cables"/>
    <x v="32"/>
    <n v="19.330000000000002"/>
    <s v="tn"/>
    <s v="Recycling"/>
    <s v="Waste_Copper Wire_Recycling"/>
    <s v="Σ.Ε. CO₂ eq"/>
    <n v="0.19845644983461963"/>
    <s v="tn CO2e/tn"/>
    <s v="EPA 2023"/>
    <s v="-"/>
    <s v="-"/>
    <s v="-"/>
    <s v="-"/>
    <n v="3.8361631753031977"/>
    <s v=""/>
    <n v="3.8361631753031977"/>
  </r>
  <r>
    <s v="Scope 3"/>
    <x v="7"/>
    <s v="Ελλάδα"/>
    <x v="1"/>
    <x v="0"/>
    <s v="MOREAS"/>
    <s v="Indirect GHG emissions from third-party disposal and treatment of Waste Generated in Operations"/>
    <s v="Καλώδια/ Cables"/>
    <x v="32"/>
    <n v="2.2650000000000001"/>
    <s v="tn"/>
    <s v="Recycling"/>
    <s v="Waste_Copper Wire_Recycling"/>
    <s v="Σ.Ε. CO₂ eq"/>
    <n v="0.19845644983461963"/>
    <s v="tn CO2e/tn"/>
    <s v="EPA 2023"/>
    <s v="-"/>
    <s v="-"/>
    <s v="-"/>
    <s v="-"/>
    <n v="0.4495038588754135"/>
    <s v=""/>
    <n v="0.4495038588754135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579.25"/>
    <s v="tn"/>
    <s v="Recycling"/>
    <s v="Waste_Aggregates"/>
    <s v="Σ.Ε. CO₂ eq"/>
    <n v="9.8491172324161112E-4"/>
    <s v="tn CO2e/tn"/>
    <s v="DEFRA 2023"/>
    <s v="-"/>
    <s v="-"/>
    <s v="-"/>
    <s v="-"/>
    <n v="0.57051011568770327"/>
    <s v=""/>
    <n v="0.57051011568770327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1527.17"/>
    <s v="tn"/>
    <s v="Recycling"/>
    <s v="Waste_Aggregates"/>
    <s v="Σ.Ε. CO₂ eq"/>
    <n v="9.8491172324161112E-4"/>
    <s v="tn CO2e/tn"/>
    <s v="DEFRA 2023"/>
    <s v="-"/>
    <s v="-"/>
    <s v="-"/>
    <s v="-"/>
    <n v="1.5041276363828913"/>
    <s v=""/>
    <n v="1.5041276363828913"/>
  </r>
  <r>
    <s v="Scope 3"/>
    <x v="7"/>
    <s v="Ελλάδα"/>
    <x v="0"/>
    <x v="0"/>
    <s v="HELECTOR &amp; Subsidiaries"/>
    <s v="Indirect GHG emissions from third-party disposal and treatment of Waste Generated in Operations"/>
    <s v="Λάσπες / Sludges"/>
    <x v="32"/>
    <n v="282.27"/>
    <s v="tn"/>
    <s v="Other disposal operations"/>
    <s v="Waste_sludge"/>
    <s v="Σ.Ε. CO₂ eq"/>
    <n v="4.4005000000000002E-2"/>
    <s v="tn CO2e/tn"/>
    <s v="ecoinvent 3.10"/>
    <s v="-"/>
    <s v="-"/>
    <s v="-"/>
    <s v="-"/>
    <n v="12.421291350000001"/>
    <s v=""/>
    <n v="12.421291350000001"/>
  </r>
  <r>
    <s v="Scope 3"/>
    <x v="7"/>
    <s v="Ελλάδα"/>
    <x v="1"/>
    <x v="0"/>
    <s v="AD"/>
    <s v="Indirect GHG emissions from third-party disposal and treatment of Waste Generated in Operations"/>
    <s v="Μπαταρίες (ΑΦΗΣ) / Small Batteries"/>
    <x v="32"/>
    <n v="0.25600000000000001"/>
    <s v="tn"/>
    <s v="Recycling"/>
    <s v="Waste_Batteries"/>
    <s v="Σ.Ε. CO₂ eq"/>
    <n v="2.1280999999999998E-2"/>
    <s v="tn CO2e/tn"/>
    <s v="DEFRA 2023"/>
    <s v="-"/>
    <s v="-"/>
    <s v="-"/>
    <s v="-"/>
    <n v="5.4479359999999996E-3"/>
    <s v=""/>
    <n v="5.4479359999999996E-3"/>
  </r>
  <r>
    <s v="Scope 3"/>
    <x v="7"/>
    <s v="Ελλάδα"/>
    <x v="1"/>
    <x v="0"/>
    <s v="AKTOR CONCESSIONS"/>
    <s v="Indirect GHG emissions from third-party disposal and treatment of Waste Generated in Operations"/>
    <s v="Μπαταρίες (ΑΦΗΣ) / Small Batteries"/>
    <x v="32"/>
    <n v="3.9224067297898846E-3"/>
    <s v="tn"/>
    <s v="Recycling"/>
    <s v="Waste_Batteries"/>
    <s v="Σ.Ε. CO₂ eq"/>
    <n v="2.1280999999999998E-2"/>
    <s v="tn CO2e/tn"/>
    <s v="DEFRA 2023"/>
    <s v="-"/>
    <s v="-"/>
    <s v="-"/>
    <s v="-"/>
    <n v="8.3472737616658525E-5"/>
    <s v=""/>
    <n v="8.3472737616658525E-5"/>
  </r>
  <r>
    <s v="Scope 3"/>
    <x v="7"/>
    <s v="Ελλάδα"/>
    <x v="2"/>
    <x v="0"/>
    <s v="ELLAKTOR S.A."/>
    <s v="Indirect GHG emissions from third-party disposal and treatment of Waste Generated in Operations"/>
    <s v="Μπαταρίες (ΑΦΗΣ) / Small Batteries"/>
    <x v="32"/>
    <n v="1.9311706967445025E-2"/>
    <s v="tn"/>
    <s v="Recycling"/>
    <s v="Waste_Batteries"/>
    <s v="Σ.Ε. CO₂ eq"/>
    <n v="2.1280999999999998E-2"/>
    <s v="tn CO2e/tn"/>
    <s v="DEFRA 2023"/>
    <s v="-"/>
    <s v="-"/>
    <s v="-"/>
    <s v="-"/>
    <n v="4.1097243597419751E-4"/>
    <s v=""/>
    <n v="4.1097243597419751E-4"/>
  </r>
  <r>
    <s v="Scope 3"/>
    <x v="7"/>
    <s v="Ελλάδα"/>
    <x v="0"/>
    <x v="0"/>
    <s v="HELECTOR &amp; Subsidiaries"/>
    <s v="Indirect GHG emissions from third-party disposal and treatment of Waste Generated in Operations"/>
    <s v="Μπαταρίες (ΑΦΗΣ) / Small Batteries"/>
    <x v="32"/>
    <n v="1.979568448451469E-2"/>
    <s v="tn"/>
    <s v="Recycling"/>
    <s v="Waste_Batteries"/>
    <s v="Σ.Ε. CO₂ eq"/>
    <n v="2.1280999999999998E-2"/>
    <s v="tn CO2e/tn"/>
    <s v="DEFRA 2023"/>
    <s v="-"/>
    <s v="-"/>
    <s v="-"/>
    <s v="-"/>
    <n v="4.2127196151495709E-4"/>
    <s v=""/>
    <n v="4.2127196151495709E-4"/>
  </r>
  <r>
    <s v="Scope 3"/>
    <x v="7"/>
    <s v="Ελλάδα"/>
    <x v="1"/>
    <x v="0"/>
    <s v="MOREAS"/>
    <s v="Indirect GHG emissions from third-party disposal and treatment of Waste Generated in Operations"/>
    <s v="Μπαταρίες (ΑΦΗΣ) / Small Batteries"/>
    <x v="32"/>
    <n v="7.3197577426534391E-2"/>
    <s v="tn"/>
    <s v="Recycling"/>
    <s v="Waste_Batteries"/>
    <s v="Σ.Ε. CO₂ eq"/>
    <n v="2.1280999999999998E-2"/>
    <s v="tn CO2e/tn"/>
    <s v="DEFRA 2023"/>
    <s v="-"/>
    <s v="-"/>
    <s v="-"/>
    <s v="-"/>
    <n v="1.5577176452140783E-3"/>
    <s v=""/>
    <n v="1.5577176452140783E-3"/>
  </r>
  <r>
    <s v="Scope 3"/>
    <x v="7"/>
    <s v="Ελλάδα"/>
    <x v="3"/>
    <x v="0"/>
    <s v="REDS"/>
    <s v="Indirect GHG emissions from third-party disposal and treatment of Waste Generated in Operations"/>
    <s v="Μπαταρίες (ΑΦΗΣ) / Small Batteries"/>
    <x v="32"/>
    <n v="1.8786072654570151E-4"/>
    <s v="tn"/>
    <s v="Recycling"/>
    <s v="Waste_Batteries"/>
    <s v="Σ.Ε. CO₂ eq"/>
    <n v="2.1280999999999998E-2"/>
    <s v="tn CO2e/tn"/>
    <s v="DEFRA 2023"/>
    <s v="-"/>
    <s v="-"/>
    <s v="-"/>
    <s v="-"/>
    <n v="3.9978641216190736E-6"/>
    <s v=""/>
    <n v="3.9978641216190736E-6"/>
  </r>
  <r>
    <s v="Scope 3"/>
    <x v="7"/>
    <s v="Ελλάδα"/>
    <x v="0"/>
    <x v="0"/>
    <s v="HELECTOR &amp; Subsidiaries"/>
    <s v="Indirect GHG emissions from third-party disposal and treatment of Waste Generated in Operations"/>
    <s v="Ξύλινη συσκευασία /  Wood packaging"/>
    <x v="32"/>
    <n v="124.815"/>
    <s v="tn"/>
    <s v="Recycling"/>
    <s v="Waste_Wood_Recycling"/>
    <s v="Σ.Ε. CO₂ eq"/>
    <n v="2.1280999999999998E-2"/>
    <s v="tn CO2e/tn"/>
    <s v="DEFRA 2023"/>
    <s v="-"/>
    <s v="-"/>
    <s v="-"/>
    <s v="-"/>
    <n v="2.6561880149999997"/>
    <s v=""/>
    <n v="2.6561880149999997"/>
  </r>
  <r>
    <s v="Scope 3"/>
    <x v="7"/>
    <s v="Ελλάδα"/>
    <x v="1"/>
    <x v="0"/>
    <s v="MOREAS"/>
    <s v="Indirect GHG emissions from third-party disposal and treatment of Waste Generated in Operations"/>
    <s v="Ξύλινη συσκευασία /  Wood packaging"/>
    <x v="32"/>
    <n v="3.14"/>
    <s v="tn"/>
    <s v="Recycling"/>
    <s v="Waste_Wood_Recycling"/>
    <s v="Σ.Ε. CO₂ eq"/>
    <n v="2.1280999999999998E-2"/>
    <s v="tn CO2e/tn"/>
    <s v="DEFRA 2023"/>
    <s v="-"/>
    <s v="-"/>
    <s v="-"/>
    <s v="-"/>
    <n v="6.6822339999999994E-2"/>
    <s v=""/>
    <n v="6.6822339999999994E-2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0.5216054582320313"/>
    <s v="tn"/>
    <s v="Recycling"/>
    <s v="Waste_MSW_Landilled"/>
    <s v="Σ.Ε. CO₂ eq"/>
    <n v="0.57331863285556783"/>
    <s v="tn CO2e/tn"/>
    <s v="EPA 2023"/>
    <s v="-"/>
    <s v="-"/>
    <s v="-"/>
    <s v="-"/>
    <n v="0.29904612820359017"/>
    <s v=""/>
    <n v="0.29904612820359017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4.045045156104663"/>
    <s v="tn"/>
    <s v="Landfill"/>
    <s v="Waste_Mixed MSW_Landfilled"/>
    <s v="Σ.Ε. CO₂ eq"/>
    <n v="0.57713651498335183"/>
    <s v="tn CO2e/tn"/>
    <s v="EPA 2023"/>
    <s v="-"/>
    <s v="-"/>
    <s v="-"/>
    <s v="-"/>
    <n v="19.648638713845088"/>
    <s v=""/>
    <n v="19.648638713845088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11.227937879183424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24758407671848784"/>
    <s v=""/>
    <n v="0.24758407671848784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.200411506479911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5273883993189366"/>
    <s v=""/>
    <n v="1.5273883993189366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13027098478513716"/>
    <s v="tn"/>
    <s v="Recycling"/>
    <s v="Waste_MSW_Landilled"/>
    <s v="Σ.Ε. CO₂ eq"/>
    <n v="0.57331863285556783"/>
    <s v="tn CO2e/tn"/>
    <s v="EPA 2023"/>
    <s v="-"/>
    <s v="-"/>
    <s v="-"/>
    <s v="-"/>
    <n v="7.4686782897763315E-2"/>
    <s v=""/>
    <n v="7.4686782897763315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8.5027514370206507"/>
    <s v="tn"/>
    <s v="Landfill"/>
    <s v="Waste_Mixed MSW_Landfilled"/>
    <s v="Σ.Ε. CO₂ eq"/>
    <n v="0.57713651498335183"/>
    <s v="tn CO2e/tn"/>
    <s v="EPA 2023"/>
    <s v="-"/>
    <s v="-"/>
    <s v="-"/>
    <s v="-"/>
    <n v="4.9072483321317852"/>
    <s v=""/>
    <n v="4.907248332131785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2.804177950102876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6.1834133409104222E-2"/>
    <s v=""/>
    <n v="6.1834133409104222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7993029062233454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38146531595564764"/>
    <s v=""/>
    <n v="0.38146531595564764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0.18936210400190104"/>
    <s v="tn"/>
    <s v="Recycling"/>
    <s v="Waste_MSW_Landilled"/>
    <s v="Σ.Ε. CO₂ eq"/>
    <n v="0.57331863285556783"/>
    <s v="tn CO2e/tn"/>
    <s v="EPA 2023"/>
    <s v="-"/>
    <s v="-"/>
    <s v="-"/>
    <s v="-"/>
    <n v="0.10856482258102375"/>
    <s v=""/>
    <n v="0.10856482258102375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2.359612576622792"/>
    <s v="tn"/>
    <s v="Landfill"/>
    <s v="Waste_Mixed MSW_Landfilled"/>
    <s v="Σ.Ε. CO₂ eq"/>
    <n v="0.57713651498335183"/>
    <s v="tn CO2e/tn"/>
    <s v="EPA 2023"/>
    <s v="-"/>
    <s v="-"/>
    <s v="-"/>
    <s v="-"/>
    <n v="7.1331837290164843"/>
    <s v=""/>
    <n v="7.1331837290164843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4.0761573845705801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8.9882191501005071E-2"/>
    <s v=""/>
    <n v="8.9882191501005071E-2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.1618679348047387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55449857043955342"/>
    <s v=""/>
    <n v="0.5544985704395534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6.4811739076558864E-2"/>
    <s v="tn"/>
    <s v="Recycling"/>
    <s v="Waste_MSW_Landilled"/>
    <s v="Σ.Ε. CO₂ eq"/>
    <n v="0.57331863285556783"/>
    <s v="tn CO2e/tn"/>
    <s v="EPA 2023"/>
    <s v="-"/>
    <s v="-"/>
    <s v="-"/>
    <s v="-"/>
    <n v="3.7157777640364507E-2"/>
    <s v=""/>
    <n v="3.715777764036450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4.2302444283962428"/>
    <s v="tn"/>
    <s v="Landfill"/>
    <s v="Waste_Mixed MSW_Landfilled"/>
    <s v="Σ.Ε. CO₂ eq"/>
    <n v="0.57713651498335183"/>
    <s v="tn CO2e/tn"/>
    <s v="EPA 2023"/>
    <s v="-"/>
    <s v="-"/>
    <s v="-"/>
    <s v="-"/>
    <n v="2.441428526932349"/>
    <s v=""/>
    <n v="2.441428526932349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1.395119948821042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3.0763394681831147E-2"/>
    <s v=""/>
    <n v="3.076339468183114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0.397665001816990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18978462905805299"/>
    <s v=""/>
    <n v="0.18978462905805299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0.30298789412287469"/>
    <s v="tn"/>
    <s v="Recycling"/>
    <s v="Waste_MSW_Landilled"/>
    <s v="Σ.Ε. CO₂ eq"/>
    <n v="0.57331863285556783"/>
    <s v="tn CO2e/tn"/>
    <s v="EPA 2023"/>
    <s v="-"/>
    <s v="-"/>
    <s v="-"/>
    <s v="-"/>
    <n v="0.17370860523031406"/>
    <s v=""/>
    <n v="0.17370860523031406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9.775936724530389"/>
    <s v="tn"/>
    <s v="Landfill"/>
    <s v="Waste_Mixed MSW_Landfilled"/>
    <s v="Σ.Ε. CO₂ eq"/>
    <n v="0.57713651498335183"/>
    <s v="tn CO2e/tn"/>
    <s v="EPA 2023"/>
    <s v="-"/>
    <s v="-"/>
    <s v="-"/>
    <s v="-"/>
    <n v="11.413415201726751"/>
    <s v=""/>
    <n v="11.413415201726751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6.5220353807013369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14381555414997435"/>
    <s v=""/>
    <n v="0.14381555414997435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.859041019167421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88722268395337522"/>
    <s v=""/>
    <n v="0.88722268395337522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1.0731343127513282E-2"/>
    <s v="tn"/>
    <s v="Recycling"/>
    <s v="Waste_MSW_Landilled"/>
    <s v="Σ.Ε. CO₂ eq"/>
    <n v="0.57331863285556783"/>
    <s v="tn CO2e/tn"/>
    <s v="EPA 2023"/>
    <s v="-"/>
    <s v="-"/>
    <s v="-"/>
    <s v="-"/>
    <n v="6.1524789705699086E-3"/>
    <s v=""/>
    <n v="6.1524789705699086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70043182178381469"/>
    <s v="tn"/>
    <s v="Landfill"/>
    <s v="Waste_Mixed MSW_Landfilled"/>
    <s v="Σ.Ε. CO₂ eq"/>
    <n v="0.57713651498335183"/>
    <s v="tn CO2e/tn"/>
    <s v="EPA 2023"/>
    <s v="-"/>
    <s v="-"/>
    <s v="-"/>
    <s v="-"/>
    <n v="0.40424478060775099"/>
    <s v=""/>
    <n v="0.40424478060775099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2309999868565828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5.0937152559334693E-3"/>
    <s v=""/>
    <n v="5.0937152559334693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6.5844238175129882E-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3.1423998241182964E-2"/>
    <s v=""/>
    <n v="3.14239982411829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6.3047665398703221E-4"/>
    <s v="tn"/>
    <s v="Recycling"/>
    <s v="Waste_MSW_Landilled"/>
    <s v="Σ.Ε. CO₂ eq"/>
    <n v="0.57331863285556783"/>
    <s v="tn CO2e/tn"/>
    <s v="EPA 2023"/>
    <s v="-"/>
    <s v="-"/>
    <s v="-"/>
    <s v="-"/>
    <n v="3.6146401331119821E-4"/>
    <s v=""/>
    <n v="3.6146401331119821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4.1151038234170392E-2"/>
    <s v="tn"/>
    <s v="Landfill"/>
    <s v="Waste_Mixed MSW_Landfilled"/>
    <s v="Σ.Ε. CO₂ eq"/>
    <n v="0.57713651498335183"/>
    <s v="tn CO2e/tn"/>
    <s v="EPA 2023"/>
    <s v="-"/>
    <s v="-"/>
    <s v="-"/>
    <s v="-"/>
    <n v="2.3749766794415764E-2"/>
    <s v=""/>
    <n v="2.37497667944157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1.3571469764207899E-2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2.9926063427139797E-4"/>
    <s v=""/>
    <n v="2.9926063427139797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3.8684118544815129E-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846189897255328E-3"/>
    <s v=""/>
    <n v="1.846189897255328E-3"/>
  </r>
  <r>
    <s v="Scope 3"/>
    <x v="7"/>
    <s v="Ελλάδα"/>
    <x v="1"/>
    <x v="0"/>
    <s v="AD"/>
    <s v="Indirect GHG emissions from third-party disposal and treatment of Waste Generated in Operations"/>
    <s v="Πλαστικά και Πλαστικές συσκευασίες (mix) / Plastics and Plastic Packaging (mix)"/>
    <x v="32"/>
    <n v="4.12"/>
    <s v="tn"/>
    <s v="Recycling"/>
    <s v="Waste_Mixed Plastics_Recycling"/>
    <s v="Σ.Ε. CO₂ eq"/>
    <n v="0.242557883131202"/>
    <s v="tn CO2e/tn"/>
    <s v="EPA 2023"/>
    <s v="-"/>
    <s v="-"/>
    <s v="-"/>
    <s v="-"/>
    <n v="0.99933847850055224"/>
    <s v=""/>
    <n v="0.99933847850055224"/>
  </r>
  <r>
    <s v="Scope 3"/>
    <x v="7"/>
    <s v="Ελλάδα"/>
    <x v="1"/>
    <x v="0"/>
    <s v="AKTOR CONCESSIONS"/>
    <s v="Indirect GHG emissions from third-party disposal and treatment of Waste Generated in Operations"/>
    <s v="Πλαστικά και Πλαστικές συσκευασίες (mix) / Plastics and Plastic Packaging (mix)"/>
    <x v="32"/>
    <n v="9.0262612697574449E-2"/>
    <s v="tn"/>
    <s v="Recycling"/>
    <s v="Waste_Mixed Plastics_Recycling"/>
    <s v="Σ.Ε. CO₂ eq"/>
    <n v="0.242557883131202"/>
    <s v="tn CO2e/tn"/>
    <s v="EPA 2023"/>
    <s v="-"/>
    <s v="-"/>
    <s v="-"/>
    <s v="-"/>
    <n v="2.1893908261815212E-2"/>
    <s v=""/>
    <n v="2.1893908261815212E-2"/>
  </r>
  <r>
    <s v="Scope 3"/>
    <x v="7"/>
    <s v="Ελλάδα"/>
    <x v="2"/>
    <x v="0"/>
    <s v="ELLAKTOR S.A."/>
    <s v="Indirect GHG emissions from third-party disposal and treatment of Waste Generated in Operations"/>
    <s v="Πλαστικά και Πλαστικές συσκευασίες (mix) / Plastics and Plastic Packaging (mix)"/>
    <x v="32"/>
    <n v="0.444401931419518"/>
    <s v="tn"/>
    <s v="Recycling"/>
    <s v="Waste_Mixed Plastics_Recycling"/>
    <s v="Σ.Ε. CO₂ eq"/>
    <n v="0.242557883131202"/>
    <s v="tn CO2e/tn"/>
    <s v="EPA 2023"/>
    <s v="-"/>
    <s v="-"/>
    <s v="-"/>
    <s v="-"/>
    <n v="0.10779319174453589"/>
    <s v=""/>
    <n v="0.1077931917445358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0.22554676343883198"/>
    <s v="tn"/>
    <s v="Recycling"/>
    <s v="Waste_Mixed Plastics_Recycling"/>
    <s v="Σ.Ε. CO₂ eq"/>
    <n v="0.242557883131202"/>
    <s v="tn CO2e/tn"/>
    <s v="EPA 2023"/>
    <s v="-"/>
    <s v="-"/>
    <s v="-"/>
    <s v="-"/>
    <n v="5.4708145486817072E-2"/>
    <s v=""/>
    <n v="5.4708145486817072E-2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2445.6295"/>
    <s v="tn"/>
    <s v="Recycling"/>
    <s v="Waste_Mixed Plastics_Recycling"/>
    <s v="Σ.Ε. CO₂ eq"/>
    <n v="0.242557883131202"/>
    <s v="tn CO2e/tn"/>
    <s v="EPA 2023"/>
    <s v="-"/>
    <s v="-"/>
    <s v="-"/>
    <s v="-"/>
    <n v="593.20671444321999"/>
    <s v=""/>
    <n v="593.2067144432199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9.8835828058395254"/>
    <s v="tn"/>
    <s v="Recycling"/>
    <s v="Waste_Mixed Plastics_Recycling"/>
    <s v="Σ.Ε. CO₂ eq"/>
    <n v="0.242557883131202"/>
    <s v="tn CO2e/tn"/>
    <s v="EPA 2023"/>
    <s v="-"/>
    <s v="-"/>
    <s v="-"/>
    <s v="-"/>
    <n v="2.3973409231363809"/>
    <s v=""/>
    <n v="2.397340923136380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1.42"/>
    <s v="tn"/>
    <s v="Recycling"/>
    <s v="Waste_Mixed Plastics_Recycling"/>
    <s v="Σ.Ε. CO₂ eq"/>
    <n v="0.242557883131202"/>
    <s v="tn CO2e/tn"/>
    <s v="EPA 2023"/>
    <s v="-"/>
    <s v="-"/>
    <s v="-"/>
    <s v="-"/>
    <n v="0.34443219404630682"/>
    <s v=""/>
    <n v="0.34443219404630682"/>
  </r>
  <r>
    <s v="Scope 3"/>
    <x v="7"/>
    <s v="Ελλάδα"/>
    <x v="3"/>
    <x v="0"/>
    <s v="REDS"/>
    <s v="Indirect GHG emissions from third-party disposal and treatment of Waste Generated in Operations"/>
    <s v="Πλαστικά και Πλαστικές συσκευασίες (mix) / Plastics and Plastic Packaging (mix)"/>
    <x v="32"/>
    <n v="4.3230600927986734E-3"/>
    <s v="tn"/>
    <s v="Recycling"/>
    <s v="Waste_Mixed Plastics_Recycling"/>
    <s v="Σ.Ε. CO₂ eq"/>
    <n v="0.242557883131202"/>
    <s v="tn CO2e/tn"/>
    <s v="EPA 2023"/>
    <s v="-"/>
    <s v="-"/>
    <s v="-"/>
    <s v="-"/>
    <n v="1.048592304758224E-3"/>
    <s v=""/>
    <n v="1.048592304758224E-3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8141.8035"/>
    <s v="tn"/>
    <s v="Recycling"/>
    <s v="Waste_Mixed Plastics_Recycling"/>
    <s v="Σ.Ε. CO₂ eq"/>
    <n v="0.242557883131202"/>
    <s v="tn CO2e/tn"/>
    <s v="EPA 2023"/>
    <s v="-"/>
    <s v="-"/>
    <s v="-"/>
    <s v="-"/>
    <n v="1974.8586218302114"/>
    <s v=""/>
    <n v="1974.8586218302114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3854.34"/>
    <s v="tn"/>
    <s v="Landfill"/>
    <s v="Waste_Plastic Film_Landfilled"/>
    <s v="Σ.Ε. CO₂ eq"/>
    <n v="8.8841301316268592E-3"/>
    <s v="tn CO2e/tn"/>
    <s v="DEFRA 2023"/>
    <s v="-"/>
    <s v="-"/>
    <s v="-"/>
    <s v="-"/>
    <n v="34.242458131534669"/>
    <s v=""/>
    <n v="34.24245813153466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HDPE /  Plastics HDPE "/>
    <x v="32"/>
    <n v="678.67849999999999"/>
    <s v="tn"/>
    <s v="Recycling"/>
    <s v="Waste_HDPE_Recycling"/>
    <s v="Σ.Ε. CO₂ eq"/>
    <n v="0.23153252480705622"/>
    <s v="tn CO2e/tn"/>
    <s v="EPA 2023"/>
    <s v="-"/>
    <s v="-"/>
    <s v="-"/>
    <s v="-"/>
    <n v="157.13614663726571"/>
    <s v=""/>
    <n v="157.13614663726571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 / Plastics PE"/>
    <x v="32"/>
    <n v="865.62"/>
    <s v="tn"/>
    <s v="Recycling"/>
    <s v="Waste_Mixed Plastics_Recycling"/>
    <s v="Σ.Ε. CO₂ eq"/>
    <n v="0.242557883131202"/>
    <s v="tn CO2e/tn"/>
    <s v="EPA 2023"/>
    <s v="-"/>
    <s v="-"/>
    <s v="-"/>
    <s v="-"/>
    <n v="209.96295479603108"/>
    <s v=""/>
    <n v="209.96295479603108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T / Plastics PET"/>
    <x v="32"/>
    <n v="5564.4525000000003"/>
    <s v="tn"/>
    <s v="Recycling"/>
    <s v="Waste_PET_Recycling"/>
    <s v="Σ.Ε. CO₂ eq"/>
    <n v="0.25358324145534727"/>
    <s v="tn CO2e/tn"/>
    <s v="EPA 2023"/>
    <s v="-"/>
    <s v="-"/>
    <s v="-"/>
    <s v="-"/>
    <n v="1411.0519018743109"/>
    <s v=""/>
    <n v="1411.051901874310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P / Plastics PP"/>
    <x v="32"/>
    <n v="2280.4014999999999"/>
    <s v="tn"/>
    <s v="Recycling"/>
    <s v="Waste_Mixed Plastics_Recycling"/>
    <s v="Σ.Ε. CO₂ eq"/>
    <n v="0.242557883131202"/>
    <s v="tn CO2e/tn"/>
    <s v="EPA 2023"/>
    <s v="-"/>
    <s v="-"/>
    <s v="-"/>
    <s v="-"/>
    <n v="553.12936052921771"/>
    <s v=""/>
    <n v="553.12936052921771"/>
  </r>
  <r>
    <s v="Scope 3"/>
    <x v="7"/>
    <s v="Ελλάδα"/>
    <x v="0"/>
    <x v="0"/>
    <s v="HELECTOR &amp; Subsidiaries"/>
    <s v="Indirect GHG emissions from third-party disposal and treatment of Waste Generated in Operations"/>
    <s v="Ρυπασμ. Απορροφητικά υλικά / Contaminated Absorbent Materials "/>
    <x v="32"/>
    <n v="3.1120000000000001"/>
    <s v="tn"/>
    <s v="Recycling"/>
    <s v="Waste_Yarn and textile_Recycling"/>
    <s v="Σ.Ε. CO₂ eq"/>
    <n v="1.0512999999999999"/>
    <s v="tn CO2e/tn"/>
    <s v="ecoinvent 3.10"/>
    <s v="-"/>
    <s v="-"/>
    <s v="-"/>
    <s v="-"/>
    <n v="3.2716455999999998"/>
    <s v=""/>
    <n v="3.2716455999999998"/>
  </r>
  <r>
    <s v="Scope 3"/>
    <x v="7"/>
    <s v="Ελλάδα"/>
    <x v="1"/>
    <x v="0"/>
    <s v="MOREAS"/>
    <s v="Indirect GHG emissions from third-party disposal and treatment of Waste Generated in Operations"/>
    <s v="Ρυπασμ. Απορροφητικά υλικά / Contaminated Absorbent Materials "/>
    <x v="32"/>
    <n v="0.13"/>
    <s v="tn"/>
    <s v="Recycling"/>
    <s v="Waste_Yarn and textile_Recycling"/>
    <s v="Σ.Ε. CO₂ eq"/>
    <n v="1.0512999999999999"/>
    <s v="tn CO2e/tn"/>
    <s v="ecoinvent 3.10"/>
    <s v="-"/>
    <s v="-"/>
    <s v="-"/>
    <s v="-"/>
    <n v="0.13666899999999998"/>
    <s v=""/>
    <n v="0.13666899999999998"/>
  </r>
  <r>
    <s v="Scope 3"/>
    <x v="7"/>
    <s v="Ελλάδα"/>
    <x v="1"/>
    <x v="0"/>
    <s v="MOREAS"/>
    <s v="Indirect GHG emissions from third-party disposal and treatment of Waste Generated in Operations"/>
    <s v="Ρυπασμένες συσκευασίες (π.χ λιπαντικών, χημικών) / Contaminated packaging (from lubricants, chemicals, etc.)"/>
    <x v="32"/>
    <n v="0.09"/>
    <s v="tn"/>
    <s v="Recycling"/>
    <s v="Waste_Mixed Recycables_Recycling"/>
    <s v="Σ.Ε. CO₂ eq"/>
    <n v="9.9228224917309815E-2"/>
    <s v="tn CO2e/tn"/>
    <s v="EPA 2023"/>
    <s v="-"/>
    <s v="-"/>
    <s v="-"/>
    <s v="-"/>
    <n v="8.9305402425578825E-3"/>
    <s v=""/>
    <n v="8.9305402425578825E-3"/>
  </r>
  <r>
    <s v="Scope 3"/>
    <x v="7"/>
    <s v="Ελλάδα"/>
    <x v="1"/>
    <x v="0"/>
    <s v="AO"/>
    <s v="Indirect GHG emissions from third-party disposal and treatment of Waste Generated in Operations"/>
    <s v="Σύμμεικτα μη επικ. Απόβλητα / Mixed non hazardous waste"/>
    <x v="32"/>
    <n v="10.43"/>
    <s v="tn"/>
    <s v="Recycling"/>
    <s v="Waste_Mixed Recycables_Recycling"/>
    <s v="Σ.Ε. CO₂ eq"/>
    <n v="9.9228224917309815E-2"/>
    <s v="tn CO2e/tn"/>
    <s v="EPA 2023"/>
    <s v="-"/>
    <s v="-"/>
    <s v="-"/>
    <s v="-"/>
    <n v="1.0349503858875413"/>
    <s v=""/>
    <n v="1.0349503858875413"/>
  </r>
  <r>
    <s v="Scope 3"/>
    <x v="7"/>
    <s v="Ελλάδα"/>
    <x v="0"/>
    <x v="0"/>
    <s v="HELECTOR &amp; Subsidiaries"/>
    <s v="Indirect GHG emissions from third-party disposal and treatment of Waste Generated in Operations"/>
    <s v="Σύμμεικτα μη επικ. Απόβλητα / Mixed non hazardous waste"/>
    <x v="32"/>
    <n v="118991.39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61915.354389955188"/>
    <s v=""/>
    <n v="61915.354389955188"/>
  </r>
  <r>
    <s v="Scope 3"/>
    <x v="7"/>
    <s v="Ελλάδα"/>
    <x v="1"/>
    <x v="0"/>
    <s v="MOREAS"/>
    <s v="Indirect GHG emissions from third-party disposal and treatment of Waste Generated in Operations"/>
    <s v="Σύμμεικτα μη επικ. Απόβλητα / Mixed non hazardous waste"/>
    <x v="32"/>
    <n v="60.0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1.3243660418963616"/>
    <s v=""/>
    <n v="1.3243660418963616"/>
  </r>
  <r>
    <s v="Scope 3"/>
    <x v="7"/>
    <s v="Ελλάδα"/>
    <x v="1"/>
    <x v="0"/>
    <s v="AO"/>
    <s v="Indirect GHG emissions from third-party disposal and treatment of Waste Generated in Operations"/>
    <s v="Σύμμεικτες συσκευασίες / Mixed Packaging"/>
    <x v="32"/>
    <n v="6.63"/>
    <s v="tn"/>
    <s v="Recycling"/>
    <s v="Waste_Mixed Recycables_Recycling"/>
    <s v="Σ.Ε. CO₂ eq"/>
    <n v="9.9228224917309815E-2"/>
    <s v="tn CO2e/tn"/>
    <s v="EPA 2023"/>
    <s v="-"/>
    <s v="-"/>
    <s v="-"/>
    <s v="-"/>
    <n v="0.65788313120176412"/>
    <s v=""/>
    <n v="0.65788313120176412"/>
  </r>
  <r>
    <s v="Scope 3"/>
    <x v="7"/>
    <s v="Ελλάδα"/>
    <x v="1"/>
    <x v="0"/>
    <s v="AO"/>
    <s v="Indirect GHG emissions from third-party disposal and treatment of Waste Generated in Operations"/>
    <s v="Συσσωρευτές μολύβδου   (Pb-οξέος) / Lead-acid accumulators"/>
    <x v="32"/>
    <n v="3.9650000000000003"/>
    <s v="tn"/>
    <s v="Recycling"/>
    <s v="Waste_Batteries"/>
    <s v="Σ.Ε. CO₂ eq"/>
    <n v="2.1280999999999998E-2"/>
    <s v="tn CO2e/tn"/>
    <s v="DEFRA 2023"/>
    <s v="-"/>
    <s v="-"/>
    <s v="-"/>
    <s v="-"/>
    <n v="8.4379164999999992E-2"/>
    <s v=""/>
    <n v="8.4379164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3.5910000000000002"/>
    <s v="tn"/>
    <s v="Recycling"/>
    <s v="Waste_Batteries"/>
    <s v="Σ.Ε. CO₂ eq"/>
    <n v="2.1280999999999998E-2"/>
    <s v="tn CO2e/tn"/>
    <s v="DEFRA 2023"/>
    <s v="-"/>
    <s v="-"/>
    <s v="-"/>
    <s v="-"/>
    <n v="7.6420070999999992E-2"/>
    <s v=""/>
    <n v="7.6420070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9.2270000000000003"/>
    <s v="tn"/>
    <s v="Recycling"/>
    <s v="Waste_Batteries"/>
    <s v="Σ.Ε. CO₂ eq"/>
    <n v="2.1280999999999998E-2"/>
    <s v="tn CO2e/tn"/>
    <s v="DEFRA 2023"/>
    <s v="-"/>
    <s v="-"/>
    <s v="-"/>
    <s v="-"/>
    <n v="0.19635978699999998"/>
    <s v=""/>
    <n v="0.19635978699999998"/>
  </r>
  <r>
    <s v="Scope 3"/>
    <x v="7"/>
    <s v="Ελλάδα"/>
    <x v="1"/>
    <x v="0"/>
    <s v="MOREAS"/>
    <s v="Indirect GHG emissions from third-party disposal and treatment of Waste Generated in Operations"/>
    <s v="Συσσωρευτές μολύβδου   (Pb-οξέος) / Lead-acid accumulators"/>
    <x v="32"/>
    <n v="4.5940000000000003"/>
    <s v="tn"/>
    <s v="Recycling"/>
    <s v="Waste_Batteries"/>
    <s v="Σ.Ε. CO₂ eq"/>
    <n v="2.1280999999999998E-2"/>
    <s v="tn CO2e/tn"/>
    <s v="DEFRA 2023"/>
    <s v="-"/>
    <s v="-"/>
    <s v="-"/>
    <s v="-"/>
    <n v="9.7764913999999994E-2"/>
    <s v=""/>
    <n v="9.7764913999999994E-2"/>
  </r>
  <r>
    <s v="Scope 3"/>
    <x v="7"/>
    <s v="Ελλάδα"/>
    <x v="1"/>
    <x v="0"/>
    <s v="AD"/>
    <s v="Indirect GHG emissions from third-party disposal and treatment of Waste Generated in Operations"/>
    <s v="Σωλήνες φθορισμού / Lighting bulbs"/>
    <x v="32"/>
    <n v="0.55100000000000005"/>
    <s v="tn"/>
    <s v="Recycling"/>
    <s v="Waste_WEEE-mixed"/>
    <s v="Σ.Ε. CO₂ eq"/>
    <n v="2.1280999999999998E-2"/>
    <s v="tn CO2e/tn"/>
    <s v="DEFRA 2023"/>
    <s v="-"/>
    <s v="-"/>
    <s v="-"/>
    <s v="-"/>
    <n v="1.1725830999999999E-2"/>
    <s v=""/>
    <n v="1.1725830999999999E-2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08"/>
    <s v="tn"/>
    <s v="Recycling"/>
    <s v="Waste_WEEE-mixed"/>
    <s v="Σ.Ε. CO₂ eq"/>
    <n v="2.1280999999999998E-2"/>
    <s v="tn CO2e/tn"/>
    <s v="DEFRA 2023"/>
    <s v="-"/>
    <s v="-"/>
    <s v="-"/>
    <s v="-"/>
    <n v="1.7024799999999999E-3"/>
    <s v=""/>
    <n v="1.702479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14000000000000001"/>
    <s v="tn"/>
    <s v="Recycling"/>
    <s v="Waste_WEEE-mixed"/>
    <s v="Σ.Ε. CO₂ eq"/>
    <n v="2.1280999999999998E-2"/>
    <s v="tn CO2e/tn"/>
    <s v="DEFRA 2023"/>
    <s v="-"/>
    <s v="-"/>
    <s v="-"/>
    <s v="-"/>
    <n v="2.97934E-3"/>
    <s v=""/>
    <n v="2.97934E-3"/>
  </r>
  <r>
    <s v="Scope 3"/>
    <x v="7"/>
    <s v="Ελλάδα"/>
    <x v="1"/>
    <x v="0"/>
    <s v="MOREAS"/>
    <s v="Indirect GHG emissions from third-party disposal and treatment of Waste Generated in Operations"/>
    <s v="Σωλήνες φθορισμού / Lighting bulbs"/>
    <x v="32"/>
    <n v="0.67800000000000005"/>
    <s v="tn"/>
    <s v="Recycling"/>
    <s v="Waste_WEEE-mixed"/>
    <s v="Σ.Ε. CO₂ eq"/>
    <n v="2.1280999999999998E-2"/>
    <s v="tn CO2e/tn"/>
    <s v="DEFRA 2023"/>
    <s v="-"/>
    <s v="-"/>
    <s v="-"/>
    <s v="-"/>
    <n v="1.4428518E-2"/>
    <s v=""/>
    <n v="1.4428518E-2"/>
  </r>
  <r>
    <s v="Scope 3"/>
    <x v="7"/>
    <s v="Ελλάδα"/>
    <x v="0"/>
    <x v="0"/>
    <s v="HELECTOR &amp; Subsidiaries"/>
    <s v="Indirect GHG emissions from third-party disposal and treatment of Waste Generated in Operations"/>
    <s v="Τέφρα Πυθμένα / Bottom Ash"/>
    <x v="32"/>
    <n v="631.399"/>
    <s v="tn"/>
    <s v="Recycling"/>
    <s v="Waste_Fly Ash_Recycled"/>
    <s v="Σ.Ε. CO₂ eq"/>
    <n v="1.1025358324145534E-2"/>
    <s v="tn CO2e/tn"/>
    <s v="EPA 2023"/>
    <s v="-"/>
    <s v="-"/>
    <s v="-"/>
    <s v="-"/>
    <n v="6.9614002205071657"/>
    <s v=""/>
    <n v="6.9614002205071657"/>
  </r>
  <r>
    <s v="Scope 3"/>
    <x v="7"/>
    <s v="Ελλάδα"/>
    <x v="0"/>
    <x v="0"/>
    <s v="HELECTOR &amp; Subsidiaries"/>
    <s v="Indirect GHG emissions from third-party disposal and treatment of Waste Generated in Operations"/>
    <s v="Φίλτρα λαδιού / Oil Filters "/>
    <x v="32"/>
    <n v="4.7569999999999997"/>
    <s v="tn"/>
    <s v="Recycling"/>
    <s v="Waste_Yarn and textile_Recycling"/>
    <s v="Σ.Ε. CO₂ eq"/>
    <n v="1.0512999999999999"/>
    <s v="tn CO2e/tn"/>
    <s v="ecoinvent 3.10"/>
    <s v="-"/>
    <s v="-"/>
    <s v="-"/>
    <s v="-"/>
    <n v="5.0010340999999991"/>
    <s v=""/>
    <n v="5.0010340999999991"/>
  </r>
  <r>
    <s v="Scope 3"/>
    <x v="7"/>
    <s v="Ελλάδα"/>
    <x v="1"/>
    <x v="0"/>
    <s v="AKTOR CONCESSIONS"/>
    <s v="Indirect GHG emissions from third-party disposal and treatment of Waste Generated in Operations"/>
    <s v="Χαρτί (Paper)"/>
    <x v="32"/>
    <n v="7.0721604285337101"/>
    <s v="tn"/>
    <s v="Recycling"/>
    <s v="Waste_Mixed Paper (general)_Recycling"/>
    <s v="Σ.Ε. CO₂ eq"/>
    <n v="7.7177508269018744E-2"/>
    <s v="tn CO2e/tn"/>
    <s v="EPA 2023"/>
    <s v="-"/>
    <s v="-"/>
    <s v="-"/>
    <s v="-"/>
    <n v="0.5458117199529875"/>
    <s v=""/>
    <n v="0.5458117199529875"/>
  </r>
  <r>
    <s v="Scope 3"/>
    <x v="7"/>
    <s v="Ελλάδα"/>
    <x v="2"/>
    <x v="0"/>
    <s v="ELLAKTOR S.A."/>
    <s v="Indirect GHG emissions from third-party disposal and treatment of Waste Generated in Operations"/>
    <s v="Χαρτί (Paper)"/>
    <x v="32"/>
    <n v="11.186829771021166"/>
    <s v="tn"/>
    <s v="Recycling"/>
    <s v="Waste_Mixed Paper (general)_Recycling"/>
    <s v="Σ.Ε. CO₂ eq"/>
    <n v="7.7177508269018744E-2"/>
    <s v="tn CO2e/tn"/>
    <s v="EPA 2023"/>
    <s v="-"/>
    <s v="-"/>
    <s v="-"/>
    <s v="-"/>
    <n v="0.86337164715709114"/>
    <s v=""/>
    <n v="0.86337164715709114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5.6744157833188735"/>
    <s v="tn"/>
    <s v="Recycling"/>
    <s v="Waste_Mixed Paper (general)_Recycling"/>
    <s v="Σ.Ε. CO₂ eq"/>
    <n v="7.7177508269018744E-2"/>
    <s v="tn CO2e/tn"/>
    <s v="EPA 2023"/>
    <s v="-"/>
    <s v="-"/>
    <s v="-"/>
    <s v="-"/>
    <n v="0.43793727103894281"/>
    <s v=""/>
    <n v="0.43793727103894281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3083.3429999999998"/>
    <s v="tn"/>
    <s v="Recycling"/>
    <s v="Waste_Mixed Paper (general)_Recycling"/>
    <s v="Σ.Ε. CO₂ eq"/>
    <n v="7.7177508269018744E-2"/>
    <s v="tn CO2e/tn"/>
    <s v="EPA 2023"/>
    <s v="-"/>
    <s v="-"/>
    <s v="-"/>
    <s v="-"/>
    <n v="237.96472987872104"/>
    <s v=""/>
    <n v="237.96472987872104"/>
  </r>
  <r>
    <s v="Scope 3"/>
    <x v="7"/>
    <s v="Ελλάδα"/>
    <x v="1"/>
    <x v="0"/>
    <s v="MOREAS"/>
    <s v="Indirect GHG emissions from third-party disposal and treatment of Waste Generated in Operations"/>
    <s v="Χαρτί (Paper)"/>
    <x v="32"/>
    <n v="1.8522834056358224"/>
    <s v="tn"/>
    <s v="Recycling"/>
    <s v="Waste_Mixed Paper (general)_Recycling"/>
    <s v="Σ.Ε. CO₂ eq"/>
    <n v="7.7177508269018744E-2"/>
    <s v="tn CO2e/tn"/>
    <s v="EPA 2023"/>
    <s v="-"/>
    <s v="-"/>
    <s v="-"/>
    <s v="-"/>
    <n v="0.14295461785502489"/>
    <s v=""/>
    <n v="0.14295461785502489"/>
  </r>
  <r>
    <s v="Scope 3"/>
    <x v="7"/>
    <s v="Ελλάδα"/>
    <x v="3"/>
    <x v="0"/>
    <s v="REDS"/>
    <s v="Indirect GHG emissions from third-party disposal and treatment of Waste Generated in Operations"/>
    <s v="Χαρτί (Paper)"/>
    <x v="32"/>
    <n v="76.538823418461661"/>
    <s v="tn"/>
    <s v="Recycling"/>
    <s v="Waste_Mixed Paper (general)_Recycling"/>
    <s v="Σ.Ε. CO₂ eq"/>
    <n v="7.7177508269018744E-2"/>
    <s v="tn CO2e/tn"/>
    <s v="EPA 2023"/>
    <s v="-"/>
    <s v="-"/>
    <s v="-"/>
    <s v="-"/>
    <n v="5.9070756772792903"/>
    <s v=""/>
    <n v="5.9070756772792903"/>
  </r>
  <r>
    <s v="Scope 3"/>
    <x v="7"/>
    <s v="Ελλάδα"/>
    <x v="0"/>
    <x v="0"/>
    <s v="HELECTOR &amp; Subsidiaries"/>
    <s v="Indirect GHG emissions from third-party disposal and treatment of Waste Generated in Operations"/>
    <s v="Χαρτόνι (Cardboard)"/>
    <x v="32"/>
    <n v="15001.949500000001"/>
    <s v="tn"/>
    <s v="Recycling"/>
    <s v="Waste_Paper Board_Recycling"/>
    <s v="Σ.Ε. CO₂ eq"/>
    <n v="2.1280999999999998E-2"/>
    <s v="tn CO2e/tn"/>
    <s v="DEFRA 2023"/>
    <s v="-"/>
    <s v="-"/>
    <s v="-"/>
    <s v="-"/>
    <n v="319.25648730949996"/>
    <s v=""/>
    <n v="319.25648730949996"/>
  </r>
  <r>
    <s v="Scope 3"/>
    <x v="7"/>
    <s v="Ελλάδα"/>
    <x v="1"/>
    <x v="0"/>
    <s v="MOREAS"/>
    <s v="Indirect GHG emissions from third-party disposal and treatment of Waste Generated in Operations"/>
    <s v="Χαρτόνι (Cardboard)"/>
    <x v="32"/>
    <n v="5.45"/>
    <s v="tn"/>
    <s v="Recycling"/>
    <s v="Waste_Paper Board_Recycling"/>
    <s v="Σ.Ε. CO₂ eq"/>
    <n v="2.1280999999999998E-2"/>
    <s v="tn CO2e/tn"/>
    <s v="DEFRA 2023"/>
    <s v="-"/>
    <s v="-"/>
    <s v="-"/>
    <s v="-"/>
    <n v="0.11598144999999999"/>
    <s v=""/>
    <n v="0.11598144999999999"/>
  </r>
  <r>
    <s v="Scope 3"/>
    <x v="8"/>
    <s v="Ελλάδα"/>
    <x v="1"/>
    <x v="0"/>
    <s v="AKTOR CONCESSIONS"/>
    <s v="Indirect GHG emissions from Business Travel"/>
    <s v="Indirect GHG emissions from Business Travel"/>
    <x v="33"/>
    <n v="2.6516000000000006"/>
    <s v="tn CO2"/>
    <s v="Icao carbon calculator"/>
    <s v="CO₂ "/>
    <s v="CO₂"/>
    <n v="1"/>
    <n v="0"/>
    <n v="0"/>
    <n v="2.6516000000000006"/>
    <s v="-"/>
    <s v="-"/>
    <s v="-"/>
    <s v="-"/>
    <s v=""/>
    <n v="2.6516000000000006"/>
  </r>
  <r>
    <s v="Scope 3"/>
    <x v="8"/>
    <s v="Ελλάδα"/>
    <x v="1"/>
    <x v="12"/>
    <s v="AO"/>
    <s v="Indirect GHG emissions from Business Travel"/>
    <s v="Indirect GHG emissions from Business Travel"/>
    <x v="33"/>
    <n v="0.47699999999999998"/>
    <s v="tn CO2"/>
    <s v="Icao carbon calculator"/>
    <s v="CO₂ "/>
    <s v="CO₂"/>
    <n v="1"/>
    <n v="0"/>
    <n v="0"/>
    <n v="0.47699999999999998"/>
    <s v="-"/>
    <s v="-"/>
    <s v="-"/>
    <s v="-"/>
    <s v=""/>
    <n v="0.47699999999999998"/>
  </r>
  <r>
    <s v="Scope 3"/>
    <x v="8"/>
    <s v="Ελλάδα"/>
    <x v="2"/>
    <x v="0"/>
    <s v="ELLAKTOR S.A."/>
    <s v="Indirect GHG emissions from Business Travel"/>
    <s v="Indirect GHG emissions from Business Travel"/>
    <x v="33"/>
    <n v="36753"/>
    <s v="EURO"/>
    <m/>
    <s v="Air_Travel_Euro"/>
    <s v="Σ.Ε. CO₂ eq"/>
    <n v="6.7813200000000002E-4"/>
    <s v="tn CO2 eq/ €"/>
    <s v="EPA 2022"/>
    <s v="-"/>
    <s v="-"/>
    <s v="-"/>
    <s v="-"/>
    <n v="24.923385396"/>
    <s v=""/>
    <n v="24.923385396"/>
  </r>
  <r>
    <s v="Scope 3"/>
    <x v="8"/>
    <s v="Ελλάδα"/>
    <x v="0"/>
    <x v="0"/>
    <s v="HELECTOR &amp; Subsidiaries"/>
    <s v="Indirect GHG emissions from Business Travel"/>
    <s v="Indirect GHG emissions from Business Travel"/>
    <x v="33"/>
    <n v="27.370599999999953"/>
    <s v="tn CO2"/>
    <s v="Icao carbon calculator"/>
    <s v="CO₂ "/>
    <s v="CO₂"/>
    <n v="1"/>
    <n v="0"/>
    <n v="0"/>
    <n v="27.370599999999953"/>
    <s v="-"/>
    <s v="-"/>
    <s v="-"/>
    <s v="-"/>
    <s v=""/>
    <n v="27.370599999999953"/>
  </r>
  <r>
    <s v="Scope 3"/>
    <x v="8"/>
    <s v="Ελλάδα"/>
    <x v="3"/>
    <x v="0"/>
    <s v="REDS"/>
    <s v="Indirect GHG emissions from Business Travel"/>
    <s v="Indirect GHG emissions from Business Travel"/>
    <x v="33"/>
    <n v="3.5040000000000009"/>
    <s v="tn CO2"/>
    <s v="Icao carbon calculator"/>
    <s v="CO₂ "/>
    <s v="CO₂"/>
    <n v="1"/>
    <n v="0"/>
    <n v="0"/>
    <n v="3.5040000000000009"/>
    <s v="-"/>
    <s v="-"/>
    <s v="-"/>
    <s v="-"/>
    <s v=""/>
    <n v="3.5040000000000009"/>
  </r>
  <r>
    <s v="Scope 3"/>
    <x v="8"/>
    <s v="Ελλάδα"/>
    <x v="0"/>
    <x v="0"/>
    <s v="HELECTOR &amp; Subsidiaries"/>
    <s v="Indirect GHG emissions from Business Travel"/>
    <s v="Indirect GHG emissions from Business Travel"/>
    <x v="34"/>
    <n v="9765.0000000000036"/>
    <s v="passenger.km"/>
    <m/>
    <s v="Ship_Travel"/>
    <s v="Σ.Ε. CO₂ eq"/>
    <n v="1.3686000000000001E-4"/>
    <s v="t CO2 eq/passenger.km"/>
    <s v="DEFRA 2024"/>
    <s v="-"/>
    <s v="-"/>
    <s v="-"/>
    <s v="-"/>
    <n v="1.3364379000000006"/>
    <s v=""/>
    <n v="1.3364379000000006"/>
  </r>
  <r>
    <s v="Scope 3"/>
    <x v="8"/>
    <s v="Ελλάδα"/>
    <x v="1"/>
    <x v="0"/>
    <s v="AKTOR CONCESSIONS"/>
    <s v="Indirect GHG emissions from Business Travel"/>
    <s v="Indirect GHG emissions from Business Travel"/>
    <x v="35"/>
    <n v="10295"/>
    <s v="km"/>
    <m/>
    <s v="Car_Travel"/>
    <s v="Σ.Ε. CO₂ eq"/>
    <n v="2.1049000000000003E-4"/>
    <s v="t CO2 eq/km"/>
    <s v="DEFRA 2024"/>
    <s v="-"/>
    <s v="-"/>
    <s v="-"/>
    <s v="-"/>
    <n v="2.1669945500000001"/>
    <s v=""/>
    <n v="2.1669945500000001"/>
  </r>
  <r>
    <s v="Scope 3"/>
    <x v="8"/>
    <s v="Ελλάδα"/>
    <x v="0"/>
    <x v="0"/>
    <s v="HELECTOR &amp; Subsidiaries"/>
    <s v="Indirect GHG emissions from Business Travel"/>
    <s v="Indirect GHG emissions from Business Travel"/>
    <x v="35"/>
    <n v="4198.18"/>
    <s v="EURO"/>
    <m/>
    <s v="Car_Travel_Euro"/>
    <s v="Σ.Ε. CO₂ eq"/>
    <n v="1.1582999999999999E-4"/>
    <s v="tn CO2 eq/ €"/>
    <s v="EPA 2022"/>
    <s v="-"/>
    <s v="-"/>
    <s v="-"/>
    <s v="-"/>
    <n v="0.48627518940000003"/>
    <s v=""/>
    <n v="0.48627518940000003"/>
  </r>
  <r>
    <s v="Scope 3"/>
    <x v="8"/>
    <s v="Ελλάδα"/>
    <x v="1"/>
    <x v="0"/>
    <s v="AKTOR CONCESSIONS"/>
    <s v="Indirect GHG emissions from Business Travel"/>
    <s v="Indirect GHG emissions from Business Travel"/>
    <x v="36"/>
    <n v="2.8411000000000004"/>
    <s v="tn eCO2"/>
    <s v="HotelFootprint"/>
    <s v="CO₂ eq"/>
    <s v="CO₂ eq"/>
    <n v="1"/>
    <n v="0"/>
    <n v="0"/>
    <s v="-"/>
    <s v="-"/>
    <s v="-"/>
    <s v="-"/>
    <n v="2.8411000000000004"/>
    <s v=""/>
    <n v="2.8411000000000004"/>
  </r>
  <r>
    <s v="Scope 3"/>
    <x v="8"/>
    <s v="Ελλάδα"/>
    <x v="1"/>
    <x v="12"/>
    <s v="AO"/>
    <s v="Indirect GHG emissions from Business Travel"/>
    <s v="Indirect GHG emissions from Business Travel"/>
    <x v="36"/>
    <n v="7.6782000000000017E-2"/>
    <s v="tn eCO2"/>
    <s v="HotelFootprint"/>
    <s v="CO₂ eq"/>
    <s v="CO₂ eq"/>
    <n v="1"/>
    <n v="0"/>
    <n v="0"/>
    <s v="-"/>
    <s v="-"/>
    <s v="-"/>
    <s v="-"/>
    <n v="7.6782000000000017E-2"/>
    <s v=""/>
    <n v="7.6782000000000017E-2"/>
  </r>
  <r>
    <s v="Scope 3"/>
    <x v="8"/>
    <s v="Ελλάδα"/>
    <x v="0"/>
    <x v="0"/>
    <s v="HELECTOR &amp; Subsidiaries"/>
    <s v="Indirect GHG emissions from Business Travel"/>
    <s v="Indirect GHG emissions from Business Travel"/>
    <x v="36"/>
    <n v="9.2881290000000032"/>
    <s v="tn eCO2"/>
    <s v="HotelFootprint"/>
    <s v="CO₂ eq"/>
    <s v="CO₂ eq"/>
    <n v="1"/>
    <n v="0"/>
    <n v="0"/>
    <s v="-"/>
    <s v="-"/>
    <s v="-"/>
    <s v="-"/>
    <n v="9.2881290000000032"/>
    <s v=""/>
    <n v="9.2881290000000032"/>
  </r>
  <r>
    <s v="Scope 3"/>
    <x v="8"/>
    <s v="Ελλάδα"/>
    <x v="3"/>
    <x v="0"/>
    <s v="REDS"/>
    <s v="Indirect GHG emissions from Business Travel"/>
    <s v="Indirect GHG emissions from Business Travel"/>
    <x v="36"/>
    <n v="0.86096799999999984"/>
    <s v="tn eCO2"/>
    <s v="HotelFootprint"/>
    <s v="CO₂ eq"/>
    <s v="CO₂ eq"/>
    <n v="1"/>
    <n v="0"/>
    <n v="0"/>
    <s v="-"/>
    <s v="-"/>
    <s v="-"/>
    <s v="-"/>
    <n v="0.86096799999999984"/>
    <s v=""/>
    <n v="0.86096799999999984"/>
  </r>
  <r>
    <s v="Scope 3"/>
    <x v="9"/>
    <s v="Ελλάδα"/>
    <x v="1"/>
    <x v="2"/>
    <s v="AD"/>
    <s v="Indirect GHG emissions from Employee Commuting"/>
    <s v="Indirect GHG emissions from Employee Commuting"/>
    <x v="37"/>
    <n v="89.6387878580164"/>
    <s v="tn eCO2"/>
    <s v="Survey"/>
    <s v="CO₂ eq"/>
    <s v="CO₂ eq"/>
    <n v="1"/>
    <n v="0"/>
    <n v="0"/>
    <s v="-"/>
    <s v="-"/>
    <s v="-"/>
    <s v="-"/>
    <n v="89.6387878580164"/>
    <s v=""/>
    <n v="89.6387878580164"/>
  </r>
  <r>
    <s v="Scope 3"/>
    <x v="9"/>
    <s v="Ελλάδα"/>
    <x v="1"/>
    <x v="0"/>
    <s v="AKTOR CONCESSIONS"/>
    <s v="Indirect GHG emissions from Employee Commuting"/>
    <s v="Indirect GHG emissions from Employee Commuting"/>
    <x v="37"/>
    <n v="65.383586437611967"/>
    <s v="tn eCO2"/>
    <s v="Survey"/>
    <s v="CO₂ eq"/>
    <s v="CO₂ eq"/>
    <n v="1"/>
    <n v="0"/>
    <n v="0"/>
    <s v="-"/>
    <s v="-"/>
    <s v="-"/>
    <s v="-"/>
    <n v="65.383586437611967"/>
    <s v=""/>
    <n v="65.383586437611967"/>
  </r>
  <r>
    <s v="Scope 3"/>
    <x v="9"/>
    <s v="Ελλάδα"/>
    <x v="1"/>
    <x v="12"/>
    <s v="AO"/>
    <s v="Indirect GHG emissions from Employee Commuting"/>
    <s v="Indirect GHG emissions from Employee Commuting"/>
    <x v="37"/>
    <n v="25.309775395204632"/>
    <s v="tn eCO2"/>
    <s v="Survey"/>
    <s v="CO₂ eq"/>
    <s v="CO₂ eq"/>
    <n v="1"/>
    <n v="0"/>
    <n v="0"/>
    <s v="-"/>
    <s v="-"/>
    <s v="-"/>
    <s v="-"/>
    <n v="25.309775395204632"/>
    <s v=""/>
    <n v="25.309775395204632"/>
  </r>
  <r>
    <s v="Scope 3"/>
    <x v="9"/>
    <s v="Ελλάδα"/>
    <x v="2"/>
    <x v="0"/>
    <s v="ELLAKTOR S.A."/>
    <s v="Indirect GHG emissions from Employee Commuting"/>
    <s v="Indirect GHG emissions from Employee Commuting"/>
    <x v="37"/>
    <n v="72.765604261213312"/>
    <s v="tn eCO2"/>
    <s v="Survey"/>
    <s v="CO₂ eq"/>
    <s v="CO₂ eq"/>
    <n v="1"/>
    <n v="0"/>
    <n v="0"/>
    <s v="-"/>
    <s v="-"/>
    <s v="-"/>
    <s v="-"/>
    <n v="72.765604261213312"/>
    <s v=""/>
    <n v="72.765604261213312"/>
  </r>
  <r>
    <s v="Scope 3"/>
    <x v="9"/>
    <s v="Ελλάδα"/>
    <x v="0"/>
    <x v="0"/>
    <s v="HELECTOR &amp; Subsidiaries"/>
    <s v="Indirect GHG emissions from Employee Commuting"/>
    <s v="Indirect GHG emissions from Employee Commuting"/>
    <x v="37"/>
    <n v="972.31720476577789"/>
    <s v="tn eCO2"/>
    <s v="Survey"/>
    <s v="CO₂ eq"/>
    <s v="CO₂ eq"/>
    <n v="1"/>
    <n v="0"/>
    <n v="0"/>
    <s v="-"/>
    <s v="-"/>
    <s v="-"/>
    <s v="-"/>
    <n v="972.31720476577789"/>
    <s v=""/>
    <n v="972.31720476577789"/>
  </r>
  <r>
    <s v="Scope 3"/>
    <x v="9"/>
    <s v="Ελλάδα"/>
    <x v="1"/>
    <x v="3"/>
    <s v="MOREAS"/>
    <s v="Indirect GHG emissions from Employee Commuting"/>
    <s v="Indirect GHG emissions from Employee Commuting"/>
    <x v="37"/>
    <n v="317.42676641485809"/>
    <s v="tn eCO2"/>
    <s v="Survey"/>
    <s v="CO₂ eq"/>
    <s v="CO₂ eq"/>
    <n v="1"/>
    <n v="0"/>
    <n v="0"/>
    <s v="-"/>
    <s v="-"/>
    <s v="-"/>
    <s v="-"/>
    <n v="317.42676641485809"/>
    <s v=""/>
    <n v="317.42676641485809"/>
  </r>
  <r>
    <s v="Scope 3"/>
    <x v="9"/>
    <s v="Ελλάδα"/>
    <x v="3"/>
    <x v="0"/>
    <s v="REDS"/>
    <s v="Indirect GHG emissions from Employee Commuting"/>
    <s v="Indirect GHG emissions from Employee Commuting"/>
    <x v="37"/>
    <n v="78.038474135214287"/>
    <s v="tn eCO2"/>
    <s v="Survey"/>
    <s v="CO₂ eq"/>
    <s v="CO₂ eq"/>
    <n v="1"/>
    <n v="0"/>
    <n v="0"/>
    <s v="-"/>
    <s v="-"/>
    <s v="-"/>
    <s v="-"/>
    <n v="78.038474135214287"/>
    <s v=""/>
    <n v="78.038474135214287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O2"/>
    <s v="Σ.Ε. CO2 - Χώρας"/>
    <n v="2.5244139999999998E-4"/>
    <s v="tn CO2/KWh"/>
    <s v="ΔΑΠΕΕΠ 2024"/>
    <n v="345.08312754034"/>
    <s v="-"/>
    <s v="-"/>
    <s v="-"/>
    <s v="-"/>
    <s v=""/>
    <n v="345.08312754034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H4"/>
    <s v="Σ.Ε. CH4 - Χώρας"/>
    <n v="6.3220000000000003E-9"/>
    <s v="tn CH4/KWh"/>
    <s v="Έκθεση ΔΑΠΕΕΠ 2022 και NIR 2022"/>
    <s v="-"/>
    <n v="8.6420671582000015E-3"/>
    <s v="-"/>
    <s v="-"/>
    <s v="-"/>
    <s v=""/>
    <n v="0.24197788042960006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N2O"/>
    <s v="Σ.Ε. N2O - Χώρας"/>
    <n v="2.6031000000000002E-9"/>
    <s v="tn N2O/kWh"/>
    <s v="Έκθεση ΔΑΠΕΕΠ 2022 και NIR 2022"/>
    <s v="-"/>
    <s v="-"/>
    <n v="3.5583937076100005E-3"/>
    <s v="-"/>
    <s v="-"/>
    <s v=""/>
    <n v="0.94297433251665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O2"/>
    <s v="Σ.Ε. CO2 - Χώρας"/>
    <n v="2.5244139999999998E-4"/>
    <s v="tn CO2/KWh"/>
    <s v="ΔΑΠΕΕΠ 2024"/>
    <n v="797.98467880777196"/>
    <s v="-"/>
    <s v="-"/>
    <s v="-"/>
    <s v="-"/>
    <s v=""/>
    <n v="797.9846788077719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H4"/>
    <s v="Σ.Ε. CH4 - Χώρας"/>
    <n v="6.3220000000000003E-9"/>
    <s v="tn CH4/KWh"/>
    <s v="Έκθεση ΔΑΠΕΕΠ 2022 και NIR 2022"/>
    <s v="-"/>
    <n v="1.998427809156E-2"/>
    <s v="-"/>
    <s v="-"/>
    <s v="-"/>
    <s v=""/>
    <n v="0.5595597865636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N2O"/>
    <s v="Σ.Ε. N2O - Χώρας"/>
    <n v="2.6031000000000002E-9"/>
    <s v="tn N2O/kWh"/>
    <s v="Έκθεση ΔΑΠΕΕΠ 2022 και NIR 2022"/>
    <s v="-"/>
    <s v="-"/>
    <n v="8.2285786618380014E-3"/>
    <s v="-"/>
    <s v="-"/>
    <s v=""/>
    <n v="2.1805733453870704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O2"/>
    <s v="Σ.Ε. CO2 - Χώρας"/>
    <n v="2.5244139999999998E-4"/>
    <s v="tn CO2/KWh"/>
    <s v="ΔΑΠΕΕΠ 2024"/>
    <n v="123.10834997939999"/>
    <s v="-"/>
    <s v="-"/>
    <s v="-"/>
    <s v="-"/>
    <s v=""/>
    <n v="123.10834997939999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H4"/>
    <s v="Σ.Ε. CH4 - Χώρας"/>
    <n v="6.3220000000000003E-9"/>
    <s v="tn CH4/KWh"/>
    <s v="Έκθεση ΔΑΠΕΕΠ 2022 και NIR 2022"/>
    <s v="-"/>
    <n v="3.083056062E-3"/>
    <s v="-"/>
    <s v="-"/>
    <s v="-"/>
    <s v=""/>
    <n v="8.6325569736000002E-2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N2O"/>
    <s v="Σ.Ε. N2O - Χώρας"/>
    <n v="2.6031000000000002E-9"/>
    <s v="tn N2O/kWh"/>
    <s v="Έκθεση ΔΑΠΕΕΠ 2022 και NIR 2022"/>
    <s v="-"/>
    <s v="-"/>
    <n v="1.2694563801000001E-3"/>
    <s v="-"/>
    <s v="-"/>
    <s v=""/>
    <n v="0.33640594072650004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347482"/>
    <s v="kWh"/>
    <m/>
    <s v=" Electricity GR_CO2"/>
    <s v="Σ.Ε. CO2 - Χώρας"/>
    <n v="2.5244139999999998E-4"/>
    <s v="tn CO2/KWh"/>
    <s v="ΔΑΠΕΕΠ 2024"/>
    <n v="1349.9258425547998"/>
    <s v="-"/>
    <s v="-"/>
    <s v="-"/>
    <s v="-"/>
    <s v=""/>
    <n v="1349.92584255479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O2_Diesel_lt"/>
    <s v="Σ.Ε. CO₂ m."/>
    <n v="2.7370491168929394E-3"/>
    <s v="tn CO2/lt"/>
    <s v="Greece. National Inventory Submissions 2024"/>
    <n v="1.3685245584464698"/>
    <s v="-"/>
    <s v="-"/>
    <s v="-"/>
    <s v="-"/>
    <s v=""/>
    <n v="1.36852455844646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H4_diesel_lt"/>
    <s v="Σ.Ε. CH₄ m."/>
    <n v="1.0689300000000002E-7"/>
    <s v="tn CH₄/lt"/>
    <s v="Greece. National Inventory Submissions 2024"/>
    <s v="-"/>
    <n v="5.3446500000000011E-5"/>
    <s v="-"/>
    <s v="-"/>
    <s v="-"/>
    <s v=""/>
    <n v="1.4965020000000002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N2O_diesel_lt"/>
    <s v="Σ.Ε. N2O m."/>
    <n v="2.1378600000000001E-8"/>
    <s v="tn N2O/lt"/>
    <s v="Greece. National Inventory Submissions 2024"/>
    <s v="-"/>
    <s v="-"/>
    <n v="1.0689299999999999E-5"/>
    <s v="-"/>
    <s v="-"/>
    <s v=""/>
    <n v="2.8326644999999997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O2_lt"/>
    <s v="Σ.Ε. CO₂ st."/>
    <n v="2.6288551800000004E-3"/>
    <s v="tn CO2/lt"/>
    <s v="Greece. National Inventory Submissions 2024"/>
    <n v="13.144275900000002"/>
    <s v="-"/>
    <s v="-"/>
    <s v="-"/>
    <s v="-"/>
    <s v=""/>
    <n v="13.1442759000000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H4_lt"/>
    <s v="Σ.Ε. CH₄ st."/>
    <n v="2.6069673432920342E-8"/>
    <s v="tn CH4/lt"/>
    <s v="Greece. National Inventory Submissions 2024"/>
    <s v="-"/>
    <n v="1.3034836716460172E-4"/>
    <s v="-"/>
    <s v="-"/>
    <s v="-"/>
    <s v=""/>
    <n v="3.6497542806088481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N2O_lt"/>
    <s v="Σ.Ε. N2O st."/>
    <n v="6.7698900000000009E-9"/>
    <s v="tn N2O/lt"/>
    <s v="Greece. National Inventory Submissions 2024"/>
    <s v="-"/>
    <s v="-"/>
    <n v="3.3849450000000005E-5"/>
    <s v="-"/>
    <s v="-"/>
    <s v=""/>
    <n v="8.9701042500000012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O2_Diesel_lt"/>
    <s v="Σ.Ε. CO₂ m."/>
    <n v="2.7370491168929394E-3"/>
    <s v="tn CO2/lt"/>
    <s v="Greece. National Inventory Submissions 2024"/>
    <n v="4.4011749799638462"/>
    <s v="-"/>
    <s v="-"/>
    <s v="-"/>
    <s v="-"/>
    <s v=""/>
    <n v="4.401174979963846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H4_diesel_lt"/>
    <s v="Σ.Ε. CH₄ m."/>
    <n v="1.0689300000000002E-7"/>
    <s v="tn CH₄/lt"/>
    <s v="Greece. National Inventory Submissions 2024"/>
    <s v="-"/>
    <n v="1.7188394400000003E-4"/>
    <s v="-"/>
    <s v="-"/>
    <s v="-"/>
    <s v=""/>
    <n v="4.8127504320000011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N2O_diesel_lt"/>
    <s v="Σ.Ε. N2O m."/>
    <n v="2.1378600000000001E-8"/>
    <s v="tn N2O/lt"/>
    <s v="Greece. National Inventory Submissions 2024"/>
    <s v="-"/>
    <s v="-"/>
    <n v="3.4376788799999999E-5"/>
    <s v="-"/>
    <s v="-"/>
    <s v=""/>
    <n v="9.1098490319999996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O2_lt"/>
    <s v="Σ.Ε. CO₂ st."/>
    <n v="2.6288551800000004E-3"/>
    <s v="tn CO2/lt"/>
    <s v="Greece. National Inventory Submissions 2024"/>
    <n v="53.128637416764008"/>
    <s v="-"/>
    <s v="-"/>
    <s v="-"/>
    <s v="-"/>
    <s v=""/>
    <n v="53.128637416764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H4_lt"/>
    <s v="Σ.Ε. CH₄ st."/>
    <n v="2.6069673432920342E-8"/>
    <s v="tn CH4/lt"/>
    <s v="Greece. National Inventory Submissions 2024"/>
    <s v="-"/>
    <n v="5.2686288614463349E-4"/>
    <s v="-"/>
    <s v="-"/>
    <s v="-"/>
    <s v=""/>
    <n v="1.4752160812049737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N2O_lt"/>
    <s v="Σ.Ε. N2O st."/>
    <n v="6.7698900000000009E-9"/>
    <s v="tn N2O/lt"/>
    <s v="Greece. National Inventory Submissions 2024"/>
    <s v="-"/>
    <s v="-"/>
    <n v="1.36818122922E-4"/>
    <s v="-"/>
    <s v="-"/>
    <s v=""/>
    <n v="3.6256802574329998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O2_kg"/>
    <s v="Σ.Ε. CO₂ m."/>
    <n v="3.0234163099848825E-3"/>
    <s v="tn CO2/kg"/>
    <s v="Greece. National Inventory Submissions 2024"/>
    <n v="203.40033225423298"/>
    <s v="-"/>
    <s v="-"/>
    <s v="-"/>
    <s v="-"/>
    <s v=""/>
    <n v="203.4003322542329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H4_kg"/>
    <s v="Σ.Ε. CH₄ m."/>
    <n v="4.0348812857761131E-7"/>
    <s v="tn CH4/kg"/>
    <s v="Greece. National Inventory Submissions 2024"/>
    <s v="-"/>
    <n v="2.7144663850058801E-2"/>
    <s v="-"/>
    <s v="-"/>
    <s v="-"/>
    <s v=""/>
    <n v="0.7600505878016463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N2O_kg"/>
    <s v="Σ.Ε. N2O m."/>
    <n v="7.8783876397673207E-8"/>
    <s v="tn N2O/kg"/>
    <s v="Greece. National Inventory Submissions 2024"/>
    <s v="-"/>
    <s v="-"/>
    <n v="5.3001852846534647E-3"/>
    <s v="-"/>
    <s v="-"/>
    <s v=""/>
    <n v="1.4045491004331681"/>
  </r>
  <r>
    <s v="Scope 3"/>
    <x v="11"/>
    <s v="Ελλάδα"/>
    <x v="1"/>
    <x v="0"/>
    <s v="AKTOR CONCESSIONS"/>
    <s v="Indirect GHG emissions from Investments"/>
    <s v="Indirect GHG emissions from Investments"/>
    <x v="39"/>
    <n v="5908201.6749869799"/>
    <m/>
    <s v="ΘΕΡΜΑΪΚΗ ΟΔΟΣ ΑΕ ΠΑΡΑΧΩΡΗΣΗ "/>
    <s v="Investments_bridge"/>
    <s v="Σ.Ε. CO₂ eq"/>
    <n v="3.3249149999999998E-4"/>
    <s v="tn CO2 eq/ €"/>
    <s v="EPA 2019"/>
    <s v="-"/>
    <s v="-"/>
    <s v="-"/>
    <s v="-"/>
    <n v="1964.4268372189333"/>
    <s v=""/>
    <n v="1964.4268372189333"/>
  </r>
  <r>
    <s v="Scope 3"/>
    <x v="11"/>
    <s v="Ελλάδα"/>
    <x v="1"/>
    <x v="0"/>
    <s v="AKTOR CONCESSIONS"/>
    <s v="Indirect GHG emissions from Investments"/>
    <s v="Indirect GHG emissions from Investments"/>
    <x v="39"/>
    <n v="5415386.0681591704"/>
    <s v="EURO"/>
    <s v="ΓΕΦΥΡΑ ΑΕ "/>
    <s v="Investments_bridge"/>
    <s v="Σ.Ε. CO₂ eq"/>
    <n v="3.3249149999999998E-4"/>
    <s v="tn CO2 eq/ €"/>
    <s v="EPA 2019"/>
    <s v="-"/>
    <s v="-"/>
    <s v="-"/>
    <s v="-"/>
    <n v="1800.5698368813446"/>
    <s v=""/>
    <n v="1800.5698368813446"/>
  </r>
  <r>
    <s v="Scope 3"/>
    <x v="11"/>
    <s v="Ελλάδα"/>
    <x v="1"/>
    <x v="0"/>
    <s v="AKTOR CONCESSIONS"/>
    <s v="Indirect GHG emissions from Investments"/>
    <s v="Indirect GHG emissions from Investments"/>
    <x v="39"/>
    <n v="374823.74518869049"/>
    <s v="EURO"/>
    <s v="ΑΘΗΝΑΪΚΟΙ ΣΤΑΘΜΟΙ ΑΥΤΟΚΙΝΗΤΩΝ ΑΕ"/>
    <s v="Investments_parking lots"/>
    <s v="Σ.Ε. CO₂ eq"/>
    <n v="1.108305E-4"/>
    <s v="tn CO2 eq/ €"/>
    <s v="EPA 2019"/>
    <s v="-"/>
    <s v="-"/>
    <s v="-"/>
    <s v="-"/>
    <n v="41.541903091135161"/>
    <s v=""/>
    <n v="41.541903091135161"/>
  </r>
  <r>
    <s v="Scope 3"/>
    <x v="11"/>
    <s v="Ελλάδα"/>
    <x v="1"/>
    <x v="0"/>
    <s v="AKTOR CONCESSIONS"/>
    <s v="Indirect GHG emissions from Investments"/>
    <s v="Indirect GHG emissions from Investments"/>
    <x v="39"/>
    <n v="286671.50667133857"/>
    <s v="EURO"/>
    <s v="ΓΕΦΥΡΑ ΛΕΙΤΟΥΡΓΙΑ ΑΕ"/>
    <s v="Investments_bridge"/>
    <s v="Σ.Ε. CO₂ eq"/>
    <n v="3.3249149999999998E-4"/>
    <s v="tn CO2 eq/ €"/>
    <s v="EPA 2019"/>
    <s v="-"/>
    <s v="-"/>
    <s v="-"/>
    <s v="-"/>
    <n v="95.31583926041337"/>
    <s v=""/>
    <n v="95.31583926041337"/>
  </r>
  <r>
    <s v="Scope 3"/>
    <x v="11"/>
    <s v="Ελλάδα"/>
    <x v="1"/>
    <x v="0"/>
    <s v="AKTOR CONCESSIONS"/>
    <s v="Indirect GHG emissions from Investments"/>
    <s v="Indirect GHG emissions from Investments"/>
    <x v="39"/>
    <n v="653933.81238712219"/>
    <s v="EURO"/>
    <s v="POLISPARK AE"/>
    <s v="Investments_parking lots"/>
    <s v="Σ.Ε. CO₂ eq"/>
    <n v="1.108305E-4"/>
    <s v="tn CO2 eq/ €"/>
    <s v="EPA 2019"/>
    <s v="-"/>
    <s v="-"/>
    <s v="-"/>
    <s v="-"/>
    <n v="72.475811393770954"/>
    <s v=""/>
    <n v="72.475811393770954"/>
  </r>
  <r>
    <s v="Scope 3"/>
    <x v="11"/>
    <s v="Ελλάδα"/>
    <x v="1"/>
    <x v="0"/>
    <s v="AKTOR CONCESSIONS"/>
    <s v="Indirect GHG emissions from Investments"/>
    <s v="Indirect GHG emissions from Investments"/>
    <x v="39"/>
    <n v="70389.165860000008"/>
    <s v="EURO"/>
    <s v="SALONICA PARK ΑΕ"/>
    <s v="Investments_parking lots"/>
    <s v="Σ.Ε. CO₂ eq"/>
    <n v="1.108305E-4"/>
    <s v="tn CO2 eq/ €"/>
    <s v="EPA 2019"/>
    <s v="-"/>
    <s v="-"/>
    <s v="-"/>
    <s v="-"/>
    <n v="7.8012664468467312"/>
    <s v=""/>
    <n v="7.8012664468467312"/>
  </r>
  <r>
    <s v="Scope 3"/>
    <x v="11"/>
    <s v="Ελλάδα"/>
    <x v="1"/>
    <x v="0"/>
    <s v="AKTOR CONCESSIONS"/>
    <s v="Indirect GHG emissions from Investments"/>
    <s v="Indirect GHG emissions from Investments"/>
    <x v="39"/>
    <n v="182829.652"/>
    <s v="EURO"/>
    <s v="ΠΑΣΙΦΑΗ ΟΔΟΣ ΑΕ"/>
    <s v="Investments_bridge"/>
    <s v="Σ.Ε. CO₂ eq"/>
    <n v="3.3249149999999998E-4"/>
    <s v="tn CO2 eq/ €"/>
    <s v="EPA 2019"/>
    <s v="-"/>
    <s v="-"/>
    <s v="-"/>
    <s v="-"/>
    <n v="60.789305237957997"/>
    <s v=""/>
    <n v="60.789305237957997"/>
  </r>
  <r>
    <s v="Scope 3"/>
    <x v="11"/>
    <s v="Ελλάδα"/>
    <x v="1"/>
    <x v="0"/>
    <s v="AKTOR CONCESSIONS"/>
    <s v="Indirect GHG emissions from Investments"/>
    <s v="Indirect GHG emissions from Investments"/>
    <x v="39"/>
    <n v="0.222222"/>
    <s v="Percentage"/>
    <s v="ΑΥΤΟΚΙΝΗΤΟΔΡΟΜΟΣ ΑΙΓΑΙΟΥ ΑΕ"/>
    <s v="Investments_report"/>
    <s v="Σ.Ε. CO₂ eq"/>
    <n v="10926.4"/>
    <s v="tn CO2 eq/ %"/>
    <s v="https://www.aegeanmotorway.gr/wp-content/uploads/2024/07/%CE%94%CE%A013.40_%CE%9515A-Verification-Statement_ISO14064_GHG_GR_AMSA-2023.pdf"/>
    <s v="-"/>
    <s v="-"/>
    <s v="-"/>
    <s v="-"/>
    <n v="2428.0864608000002"/>
    <s v=""/>
    <n v="2428.0864608000002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314398.38500000001"/>
    <s v="EURO"/>
    <s v="ΗΛΕΚΤΩΡ ΑΕ ΜΕΣΟΓΕΙΟΣ ΑΕ -ΚΞ ΜΕΤΑΒΑΤΙΚΗΣ ΔΙΑΧ ΟΡΓ.ΑΠΟΒΛ.ΠΚΜ ΗΛΕΚΤΩΡ ΑΕ ΜΕΣΟΓΕΙΟΣ ΑΕ"/>
    <s v="Investments_waste collection"/>
    <s v="Σ.Ε. CO₂ eq"/>
    <n v="1.6477244000000003E-3"/>
    <s v="tn CO2 eq/ €"/>
    <s v="BEIS 2020"/>
    <s v="-"/>
    <s v="-"/>
    <s v="-"/>
    <s v="-"/>
    <n v="518.04189028509415"/>
    <s v=""/>
    <n v="518.04189028509415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57972.97"/>
    <s v="EURO"/>
    <s v="ΗΛΕΚΤΩΡ ΑΕ ΜΕΣΟΓΕΙΟΣ ΑΕ -ΛΕΙΤ ΕΓΚΑΤ ΕΠΕΞ ΛΥΜΑΤΩΝ ΕΕΛ ΑΙΝΕΙΑ ΚΑΙ ΤΩΝ ΑΝΤΛΙΟΣΤΑΣΙΩΝ ΤΟΥΡΙΣΤΙΚΩΝ ΠΕΡΙΟΧΩΝ ΘΕΣΣΑΛΟΝΙΚΗΣ"/>
    <s v="Investments_waste collection"/>
    <s v="Σ.Ε. CO₂ eq"/>
    <n v="1.6477244000000003E-3"/>
    <s v="tn CO2 eq/ €"/>
    <s v="BEIS 2020"/>
    <s v="-"/>
    <s v="-"/>
    <s v="-"/>
    <s v="-"/>
    <n v="425.0683572094681"/>
    <s v=""/>
    <n v="425.068357209468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95132.198"/>
    <s v="EURO"/>
    <s v="Κ/ΞΙΑ ΔΕΤΕΑΛΑ -ΗΛΕΚΤΩΡ-ΕDL MON. ΕΠΕ-ΕΚΜΕΤΑΛΛΕΥΣΗ ΒΙΟΑΕΡΙΟΥ"/>
    <s v="Investments_biogas"/>
    <s v="Σ.Ε. CO₂ eq"/>
    <n v="2.8210000000000003E-4"/>
    <s v="tn CO2 eq/ €"/>
    <s v="EXIOBASE 2019 - GR"/>
    <s v="-"/>
    <s v="-"/>
    <s v="-"/>
    <s v="-"/>
    <n v="55.046793055800009"/>
    <s v=""/>
    <n v="55.046793055800009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82332.9"/>
    <s v="EURO"/>
    <s v="ΚΞ ΗΛΕΚΤΩΡ ΑΕ ΜΗΧ ΠΕΡ ΑΕ-ΛΕΙΤΟΥΡΓΙΑ ΧΥΤΑ ΑΡΝΑΙΑΣ"/>
    <s v="Investments_waste collection"/>
    <s v="Σ.Ε. CO₂ eq"/>
    <n v="1.6477244000000003E-3"/>
    <s v="tn CO2 eq/ €"/>
    <s v="BEIS 2020"/>
    <s v="-"/>
    <s v="-"/>
    <s v="-"/>
    <s v="-"/>
    <n v="300.43436825276007"/>
    <s v=""/>
    <n v="300.43436825276007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152.8737999999998"/>
    <s v="EURO"/>
    <s v="Κ/Ξ ΚΩΝ/ΝΙΔΗΣ - ΗΛΕΚΤΩΡ-"/>
    <s v="Investments_waste collection"/>
    <s v="Σ.Ε. CO₂ eq"/>
    <n v="1.6477244000000003E-3"/>
    <s v="tn CO2 eq/ €"/>
    <s v="BEIS 2020"/>
    <s v="-"/>
    <s v="-"/>
    <s v="-"/>
    <s v="-"/>
    <n v="3.5473426903807201"/>
    <s v=""/>
    <n v="3.547342690380720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505.4"/>
    <s v="EURO"/>
    <s v="Κ/ΞΙΑ ΑΚΤΩΡ ΑΤΕ-ΗΛΕΚΤΩΡ ΑΕ (ΚΑΤΑΣΚΕΥΗ Ε.Ε.Ν.Θ. ΦΑΣΗ 2)1-ΚΑΤΑΣΚ.ΕΠΕΚΤΑΣΗΣ ΕΓΚ/ΣΗΣ  ΕΠΕΞΕΡΓΑΣΙΑΣ ΝΕΡΟΥ ΘΕΣ/ΝΙΚΗΣ"/>
    <s v="Investments_water supply"/>
    <s v="Σ.Ε. CO₂ eq"/>
    <n v="4.4990000000000004E-4"/>
    <s v="tn CO2 eq/ €"/>
    <s v="EXIOBASE 2019 - GR"/>
    <s v="-"/>
    <s v="-"/>
    <s v="-"/>
    <s v="-"/>
    <n v="0.67727946000000006"/>
    <s v=""/>
    <n v="0.6772794600000000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O2_Diesel_lt_CU"/>
    <s v="Σ.Ε. CO₂ m."/>
    <n v="2.707101965305117E-3"/>
    <s v="tn CO2/lt"/>
    <s v="Cyprus. National Inventory Report (NIR) 2024"/>
    <n v="6.8137756466729797"/>
    <s v="-"/>
    <s v="-"/>
    <s v="-"/>
    <s v="-"/>
    <s v=""/>
    <n v="6.813775646672979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H4_diesel_lt_CU"/>
    <s v="Σ.Ε. CH₄ m."/>
    <n v="1.92302232501156E-8"/>
    <s v="tn CH₄/lt"/>
    <s v="Cyprus. National Inventory Report (NIR) 2024"/>
    <s v="-"/>
    <n v="4.8402471920540964E-5"/>
    <s v="-"/>
    <s v="-"/>
    <s v="-"/>
    <s v=""/>
    <n v="1.35526921377514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N2O_diesel_lt_CU"/>
    <s v="Σ.Ε. N2O m."/>
    <n v="6.4195613913975801E-8"/>
    <s v="tn N2O/lt"/>
    <s v="Cyprus. National Inventory Report (NIR) 2024"/>
    <s v="-"/>
    <s v="-"/>
    <n v="1.6158036022147709E-4"/>
    <s v="-"/>
    <s v="-"/>
    <s v=""/>
    <n v="4.2818795458691425E-2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20"/>
    <n v="436445"/>
    <s v="lt"/>
    <s v="Diesel"/>
    <s v="Production_Diesel"/>
    <s v="Σ.Ε. CO₂ eq"/>
    <n v="6.2665000000000008E-4"/>
    <s v="t CO₂ eq/lt"/>
    <s v="DEFRA 2024"/>
    <s v="-"/>
    <s v="-"/>
    <s v="-"/>
    <s v="-"/>
    <n v="273.49825925000005"/>
    <s v=""/>
    <n v="273.49825925000005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19"/>
    <n v="17643"/>
    <s v="lt"/>
    <s v="Petrol"/>
    <s v="Production_Petrol"/>
    <s v="Σ.Ε. CO₂ eq"/>
    <n v="6.0663999999999998E-4"/>
    <s v="t CO2 eq/lt"/>
    <s v="DEFRA 2024"/>
    <s v="-"/>
    <s v="-"/>
    <s v="-"/>
    <s v="-"/>
    <n v="10.702949519999999"/>
    <s v=""/>
    <n v="10.70294951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DA6A6-FD36-488E-989F-F4F5F1145BD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Category GHG">
  <location ref="A1:B13" firstHeaderRow="1" firstDataRow="1" firstDataCol="1"/>
  <pivotFields count="24">
    <pivotField showAll="0"/>
    <pivotField axis="axisRow" showAll="0">
      <items count="13">
        <item x="2"/>
        <item x="3"/>
        <item x="10"/>
        <item x="11"/>
        <item x="4"/>
        <item x="5"/>
        <item x="6"/>
        <item x="7"/>
        <item x="8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 t eCO2" fld="23" baseField="0" baseItem="0"/>
  </dataFields>
  <formats count="3">
    <format dxfId="60">
      <pivotArea outline="0" collapsedLevelsAreSubtotals="1" fieldPosition="0"/>
    </format>
    <format dxfId="59">
      <pivotArea dataOnly="0" labelOnly="1" outline="0" axis="axisValues" fieldPosition="0"/>
    </format>
    <format dxfId="5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E77C4-088A-4868-B427-327A5FAD2F46}" name="Calculations" displayName="Calculations" ref="A1:W1013" totalsRowShown="0" headerRowDxfId="57" dataDxfId="55" headerRowBorderDxfId="56" tableBorderDxfId="54" totalsRowBorderDxfId="53">
  <autoFilter ref="A1:W1013" xr:uid="{3D1E77C4-088A-4868-B427-327A5FAD2F46}"/>
  <sortState xmlns:xlrd2="http://schemas.microsoft.com/office/spreadsheetml/2017/richdata2" ref="A728:W808">
    <sortCondition ref="A1:A1013"/>
  </sortState>
  <tableColumns count="23">
    <tableColumn id="1" xr3:uid="{DB071706-6CC3-45DC-856B-1E9DBE857A8E}" name="GHG Scope" dataDxfId="52" totalsRowDxfId="51"/>
    <tableColumn id="25" xr3:uid="{257051FF-1AB3-4826-A201-B91DDB1C24E3}" name="GHG Category" dataDxfId="50" totalsRowDxfId="49"/>
    <tableColumn id="19" xr3:uid="{FB56B6D9-CAB4-4238-AEC5-A94A39CCC5FF}" name="Χώρα" dataDxfId="48" totalsRowDxfId="47"/>
    <tableColumn id="23" xr3:uid="{F95A062B-7B3A-49E9-AD03-F3DC34DE2484}" name="Sector" dataDxfId="46" totalsRowDxfId="45"/>
    <tableColumn id="9" xr3:uid="{F55999BF-747F-4B89-A01F-174F7765AA65}" name="Έργο" dataDxfId="44" totalsRowDxfId="43"/>
    <tableColumn id="3" xr3:uid="{A8DD8824-96CD-4E18-A602-A0DB9CCF8D63}" name="Ομάδα πηγών εκπομπών" dataDxfId="42" totalsRowDxfId="41"/>
    <tableColumn id="4" xr3:uid="{2BA443A9-CBE3-450C-A659-A64CD7AB389B}" name="Κατηγορία πηγών εκπομπών" dataDxfId="40" totalsRowDxfId="39"/>
    <tableColumn id="5" xr3:uid="{CB937C5A-C63C-4B56-A5FA-82459A67EA12}" name="Πηγή εκπομπών" dataDxfId="38" totalsRowDxfId="37"/>
    <tableColumn id="6" xr3:uid="{E4F969DD-4634-4747-8821-75CCD39D9372}" name="Τιμή" dataDxfId="36" totalsRowDxfId="35"/>
    <tableColumn id="7" xr3:uid="{71C620AD-D903-46CE-8380-DA8B73ABEE91}" name="Μονάδες" dataDxfId="34" totalsRowDxfId="33"/>
    <tableColumn id="8" xr3:uid="{FB3B1D26-72E4-4568-BFC2-E1696E9A4817}" name="Πληροφορίες" dataDxfId="32" totalsRowDxfId="31"/>
    <tableColumn id="10" xr3:uid="{EFD46D61-4066-4A7A-B85A-B39415211CC0}" name="For XLOOKUP" dataDxfId="30" totalsRowDxfId="29"/>
    <tableColumn id="11" xr3:uid="{230BE9F9-AFEF-4646-BD80-87CE720EAF8A}" name="Emission Factor" dataDxfId="28" totalsRowDxfId="27">
      <calculatedColumnFormula>_xlfn.XLOOKUP(Calculations[[#This Row],[For XLOOKUP]],Factors[For XLOOKUP],Factors[Factor],"")</calculatedColumnFormula>
    </tableColumn>
    <tableColumn id="12" xr3:uid="{F85817F8-1FF8-4FF2-B1CE-CDC803C4C66E}" name="Value" dataDxfId="26" totalsRowDxfId="25">
      <calculatedColumnFormula>_xlfn.XLOOKUP(Calculations[[#This Row],[For XLOOKUP]],Factors[For XLOOKUP],Factors[Value],"")</calculatedColumnFormula>
    </tableColumn>
    <tableColumn id="13" xr3:uid="{709C1FE8-9D3D-4DF3-B1B5-61A0A4FF3A45}" name="Units" dataDxfId="24" totalsRowDxfId="23">
      <calculatedColumnFormula>_xlfn.XLOOKUP(Calculations[[#This Row],[For XLOOKUP]],Factors[For XLOOKUP],Factors[Units],"")</calculatedColumnFormula>
    </tableColumn>
    <tableColumn id="14" xr3:uid="{3FCF3D00-A0A1-4363-A434-E7272E763520}" name="Source" dataDxfId="22" totalsRowDxfId="21">
      <calculatedColumnFormula>_xlfn.XLOOKUP(Calculations[[#This Row],[For XLOOKUP]],Factors[For XLOOKUP],Factors[Source],"")</calculatedColumnFormula>
    </tableColumn>
    <tableColumn id="15" xr3:uid="{3EE69494-B19F-419A-9920-CE3AAF705971}" name="t CO2" dataDxfId="20"/>
    <tableColumn id="16" xr3:uid="{234B16A5-DEAF-4931-BAA1-AD117D6D9C7F}" name="t CH4" dataDxfId="19"/>
    <tableColumn id="17" xr3:uid="{D5E31335-9BB2-4EE0-B5D6-348BB8057622}" name="t N2O" dataDxfId="18"/>
    <tableColumn id="18" xr3:uid="{D987AAA4-B078-425E-8541-1F8A5060503E}" name="t HFCs" dataDxfId="17"/>
    <tableColumn id="20" xr3:uid="{ECD1B25D-AFEB-4021-9DE8-5C7062FD2755}" name="t CO2 eq" dataDxfId="16"/>
    <tableColumn id="2" xr3:uid="{3982C1D6-F204-463C-A994-AB35D9171DB7}" name="Sum t eCO2-market" dataDxfId="15"/>
    <tableColumn id="21" xr3:uid="{B2675EF2-6116-4EE5-8A11-3EE9456F1F2A}" name="Sum t eCO2" dataDxfId="14" totalsRow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1ECB2-C61B-47A8-AE28-5CAA6DC2EB13}" name="Factors" displayName="Factors" ref="A1:H429" totalsRowShown="0" headerRowDxfId="12" dataDxfId="10" headerRowBorderDxfId="11" tableBorderDxfId="9" totalsRowBorderDxfId="8">
  <autoFilter ref="A1:H429" xr:uid="{47A406B1-73A6-4A16-A205-FDC32CA758C6}"/>
  <sortState xmlns:xlrd2="http://schemas.microsoft.com/office/spreadsheetml/2017/richdata2" ref="A2:H429">
    <sortCondition ref="A1:A429"/>
  </sortState>
  <tableColumns count="8">
    <tableColumn id="1" xr3:uid="{55BFBE92-FC55-427F-B9E9-77CB29EECBBD}" name="Κατηγορία" dataDxfId="7"/>
    <tableColumn id="8" xr3:uid="{A65A0590-046B-48C9-8CB0-AB429C1BAF53}" name="Πληροφορίες" dataDxfId="6"/>
    <tableColumn id="2" xr3:uid="{86CAD3C2-05E6-434A-B065-C580ADA00360}" name="Factor" dataDxfId="5"/>
    <tableColumn id="3" xr3:uid="{CEFCCE9B-82CF-4B4E-8D12-78299A6A2CA7}" name="Value" dataDxfId="4"/>
    <tableColumn id="4" xr3:uid="{A5E5F258-51D6-4B69-A960-4E948FD25ADC}" name="Units" dataDxfId="3"/>
    <tableColumn id="5" xr3:uid="{AE6A1D58-9E0D-42EB-8D13-EC8683A2DABE}" name="Source" dataDxfId="2"/>
    <tableColumn id="6" xr3:uid="{B728D0F8-BA24-4F66-86F0-C27F95EA8D86}" name="Description" dataDxfId="1"/>
    <tableColumn id="7" xr3:uid="{A86A08AE-A58F-4A7A-B9A5-A2BDF9EEFA70}" name="For XLOOK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5-03-19T09:44:25.22" personId="{67EC1D54-F469-4E77-9F20-9BF7B0502765}" id="{6934A33F-E4C7-441A-B65A-5B9BB25ECCFA}">
    <text>Including MOREAS ΣΕΑ</text>
  </threadedComment>
  <threadedComment ref="I542" dT="2025-03-20T15:09:01.30" personId="{67EC1D54-F469-4E77-9F20-9BF7B0502765}" id="{F941CBF0-444F-4485-990E-E4889C7F99EA}">
    <text>ΜΟΡΕΑΣ ΣΕΑ</text>
  </threadedComment>
  <threadedComment ref="I545" dT="2025-03-20T15:09:15.68" personId="{67EC1D54-F469-4E77-9F20-9BF7B0502765}" id="{11979B35-2C7A-4D51-A89A-E1E027C1E24F}">
    <text>ΜΟΡΕΑΣ ΣΕΑ</text>
  </threadedComment>
  <threadedComment ref="I551" dT="2025-04-07T07:17:48.10" personId="{67EC1D54-F469-4E77-9F20-9BF7B0502765}" id="{2638E077-43CB-4EBE-AB52-FB5A7023E859}">
    <text>% Κερδών - mail 7/4</text>
  </threadedComment>
  <threadedComment ref="I552" dT="2025-04-07T07:18:29.24" personId="{67EC1D54-F469-4E77-9F20-9BF7B0502765}" id="{F1D7E65C-6D8D-47FB-8BB2-6A51133CF488}">
    <text>% Κερδών - mail 7/4</text>
  </threadedComment>
  <threadedComment ref="I553" dT="2025-04-07T07:18:45.64" personId="{67EC1D54-F469-4E77-9F20-9BF7B0502765}" id="{5C02C951-E296-495B-878E-CA6D6C5A6AD5}">
    <text>% Κερδών - mail 7/4</text>
  </threadedComment>
  <threadedComment ref="I554" dT="2025-04-07T07:21:52.65" personId="{67EC1D54-F469-4E77-9F20-9BF7B0502765}" id="{4081D250-6196-4381-AD97-A5F7B9A4952B}">
    <text>% Πωλήσεων λόγω ζημίας</text>
  </threadedComment>
  <threadedComment ref="I555" dT="2025-04-07T07:22:03.36" personId="{67EC1D54-F469-4E77-9F20-9BF7B0502765}" id="{04737946-B781-45C0-936A-D48D43C17FC0}">
    <text>% Πωλήσεων λόγω ζημίας</text>
  </threadedComment>
  <threadedComment ref="I556" dT="2025-04-07T07:22:07.70" personId="{67EC1D54-F469-4E77-9F20-9BF7B0502765}" id="{8D989019-71FB-4E97-99FA-EF831A3B4362}">
    <text>% Πωλήσεων λόγω ζημίας</text>
  </threadedComment>
  <threadedComment ref="I557" dT="2025-04-07T07:22:12.41" personId="{67EC1D54-F469-4E77-9F20-9BF7B0502765}" id="{73547635-5AAB-42A2-8057-1D1EC6752872}">
    <text>% Πωλήσεων λόγω ζημίας</text>
  </threadedComment>
  <threadedComment ref="I558" dT="2025-04-07T07:22:17.10" personId="{67EC1D54-F469-4E77-9F20-9BF7B0502765}" id="{3BB1E57A-54FB-492B-9D0D-A1E83E19C979}">
    <text>% Πωλήσεων λόγω ζημίας</text>
  </threadedComment>
  <threadedComment ref="I559" dT="2025-04-07T07:22:26.38" personId="{67EC1D54-F469-4E77-9F20-9BF7B0502765}" id="{87540C5B-73FD-4907-8622-99BA2BCBAEDE}">
    <text>% Πωλήσεων λόγω ζημίας</text>
  </threadedComment>
  <threadedComment ref="I560" dT="2025-04-07T07:19:19.61" personId="{67EC1D54-F469-4E77-9F20-9BF7B0502765}" id="{4C5FA127-5407-4EDC-A864-457DF24DD1E5}">
    <text>% Κερδων - mail 7/04</text>
  </threadedComment>
  <threadedComment ref="I746" dT="2025-03-20T14:47:38.94" personId="{67EC1D54-F469-4E77-9F20-9BF7B0502765}" id="{E29B83E8-9A34-4261-ADE4-1CD3DCBAE727}">
    <text>+ΜΟΡΕΑΣ ΣΕΑ</text>
  </threadedComment>
  <threadedComment ref="I776" dT="2025-03-20T14:48:11.85" personId="{67EC1D54-F469-4E77-9F20-9BF7B0502765}" id="{861D8330-F11B-4322-9193-C239AB7DAA0F}">
    <text>+ ΜΟΡΕΑΣ ΣΕΑ</text>
  </threadedComment>
  <threadedComment ref="I782" dT="2025-03-20T14:48:34.00" personId="{67EC1D54-F469-4E77-9F20-9BF7B0502765}" id="{1B66A9B5-ECE0-47C0-B01F-AAF259127134}">
    <text>+ ΜΟΡΕΑΣ ΣΕΑ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4" dT="2025-03-18T11:31:47.58" personId="{67EC1D54-F469-4E77-9F20-9BF7B0502765}" id="{4D083601-A620-4CE4-9E32-5310B4C3EA92}">
    <text xml:space="preserve">Emission factors by NIR due to specified fuel. </text>
  </threadedComment>
  <threadedComment ref="D35" dT="2025-03-18T11:31:47.58" personId="{67EC1D54-F469-4E77-9F20-9BF7B0502765}" id="{3591338A-51F1-49E8-8A0C-804D5C1F4E03}">
    <text xml:space="preserve">Emission factors by NIR due to specified fuel. </text>
  </threadedComment>
  <threadedComment ref="D36" dT="2025-03-18T11:36:51.48" personId="{67EC1D54-F469-4E77-9F20-9BF7B0502765}" id="{294A81A4-325D-4C69-8B96-6BA3AD2AC67A}">
    <text>Emission factors by NIR due to specified fuel.</text>
  </threadedComment>
  <threadedComment ref="D37" dT="2025-03-18T11:36:51.48" personId="{67EC1D54-F469-4E77-9F20-9BF7B0502765}" id="{10F117C9-A387-4DC5-843D-3BA6B178FDC1}">
    <text>Emission factors by NIR due to specified fuel.</text>
  </threadedComment>
  <threadedComment ref="D38" dT="2025-03-18T11:37:18.27" personId="{67EC1D54-F469-4E77-9F20-9BF7B0502765}" id="{C9338526-B52E-46B9-9C81-570BC662E1D7}">
    <text>Emission factors by NIR due to specified fuel.</text>
  </threadedComment>
  <threadedComment ref="D39" dT="2025-03-18T11:37:18.27" personId="{67EC1D54-F469-4E77-9F20-9BF7B0502765}" id="{1725B7AA-F27A-4542-ABAD-885EB15DFCCA}">
    <text>Emission factors by NIR due to specified fuel.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8A97B4-7575-4545-96A9-4C8735ED74DD}">
  <we:reference id="wa200007333" version="1.0.0.12" store="en-GB" storeType="OMEX"/>
  <we:alternateReferences>
    <we:reference id="WA200007333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_xldudf_CLIMATIQ_CALCULATE_TRAVEL_AIR</we:customFunctionIds>
        <we:customFunctionIds>_xldudf_CLIMATIQ_CALCULATE_TRAVEL_ROAD</we:customFunctionIds>
        <we:customFunctionIds>_xldudf_CLIMATIQ_CALCULATE_TRAVEL_SPEND</we:customFunctionIds>
        <we:customFunctionIds>_xldudf_CLIMATIQ_CALCULATE_CBAM</we:customFunctionIds>
        <we:customFunctionIds>_xldudf_CLIMATIQ_CALCULATE_CLASSIFICATION</we:customFunctionIds>
        <we:customFunctionIds>_xldudf_CLIMATIQ_CALCULATE_PROCUREMENT_BYCLASSIFICATION</we:customFunctionIds>
        <we:customFunctionIds>_xldudf_CLIMATIQ_CALCULATE_PROCUREMENT_BYACTIVITYID</we:customFunctionIds>
        <we:customFunctionIds>_xldudf_CLIMATIQ_CALCULATE_CLOUD_VIRTUALMACHINE</we:customFunctionIds>
        <we:customFunctionIds>_xldudf_CLIMATIQ_CALCULATE</we:customFunctionIds>
        <we:customFunctionIds>_xldudf_CLIMATIQ_CALCULATE_BYCUSTOMLABEL</we:customFunctionIds>
        <we:customFunctionIds>_xldudf_CLIMATIQ_CALCULATE_INTERMODALFREIGHTTRANSPORT</we:customFunctionIds>
        <we:customFunctionIds>_xldudf_CLIMATIQ_CALCULATE_TRAVEL_RAIL</we:customFunctionIds>
        <we:customFunctionIds>_xldudf_CLIMATIQ_CALCULATE_FUEL</we:customFunctionIds>
        <we:customFunctionIds>_xldudf_CLIMATIQ_CALCULATE_ELECTRICITY</we:customFunctionIds>
        <we:customFunctionIds>_xldudf_CLIMATIQ_CALCULATE_AUTOPILOT</we:customFunctionIds>
        <we:customFunctionIds>_xldudf_CLIMATIQ_CALCULATE_AUTOPILOT_REQUESTREVIEW</we:customFunctionIds>
        <we:customFunctionIds>_xldudf_CLIMATIQ_SETKEY</we:customFunctionIds>
        <we:customFunctionIds>_xldudf_CLIMATIQ_CALCULATE_AUTOPILOT_SUGGEST</we:customFunctionIds>
        <we:customFunctionIds>_xldudf_CLIMATIQ_SEARCH_EMISSIONFACTORS</we:customFunctionIds>
        <we:customFunctionIds>_xldudf_CLIMATIQ_SEARCH_REGIONS</we:customFunctionIds>
        <we:customFunctionIds>_xldudf_CLIMATIQ_SEARCH_AVAILABLEFUELTYPES</we:customFunctionIds>
        <we:customFunctionIds>_xldudf_CLIMATIQ_SEARCH_AVAILABLEELECTRICITYSUPPLIERS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ea.blob.core.windows.net/assets/67fb0049-ec99-470d-8412-1ed9201e576f/EnergyStatisticsManual.pdf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tsoc.org.cy/electrical-system/electrical-energy-generation/percentage-losses/" TargetMode="External"/><Relationship Id="rId7" Type="http://schemas.openxmlformats.org/officeDocument/2006/relationships/hyperlink" Target="https://iea.blob.core.windows.net/assets/67fb0049-ec99-470d-8412-1ed9201e576f/EnergyStatisticsManual.pdf" TargetMode="External"/><Relationship Id="rId12" Type="http://schemas.openxmlformats.org/officeDocument/2006/relationships/hyperlink" Target="https://iea.blob.core.windows.net/assets/67fb0049-ec99-470d-8412-1ed9201e576f/EnergyStatisticsManual.pdf" TargetMode="External"/><Relationship Id="rId17" Type="http://schemas.microsoft.com/office/2017/10/relationships/threadedComment" Target="../threadedComments/threadedComment2.xml"/><Relationship Id="rId2" Type="http://schemas.openxmlformats.org/officeDocument/2006/relationships/hyperlink" Target="https://www.cera.org.cy/en-gb/apofasis/details/apofasi-169-2022" TargetMode="External"/><Relationship Id="rId16" Type="http://schemas.openxmlformats.org/officeDocument/2006/relationships/comments" Target="../comments2.xml"/><Relationship Id="rId1" Type="http://schemas.openxmlformats.org/officeDocument/2006/relationships/hyperlink" Target="https://www.dapeep.gr/wp-content/uploads/2024/07/%CE%95%CE%9D%CE%95%CE%A1%CE%93%CE%95%CE%99%CE%91%CE%9A%CE%9F-%CE%9C%CE%95%CE%99%CE%93%CE%9C%CE%91-2023.pdf" TargetMode="External"/><Relationship Id="rId6" Type="http://schemas.openxmlformats.org/officeDocument/2006/relationships/hyperlink" Target="https://www.mof.gov.cy/mof/gpo/gazette.nsf/BD08758942B84F5EC225872C004063A3/$file/4861%2027%203%202015%20PARARTIMA%203o%20MEROS%20I.pdf" TargetMode="External"/><Relationship Id="rId11" Type="http://schemas.openxmlformats.org/officeDocument/2006/relationships/hyperlink" Target="https://iea.blob.core.windows.net/assets/67fb0049-ec99-470d-8412-1ed9201e576f/EnergyStatisticsManual.pdf" TargetMode="External"/><Relationship Id="rId5" Type="http://schemas.openxmlformats.org/officeDocument/2006/relationships/hyperlink" Target="https://www.mof.gov.cy/mof/gpo/gazette.nsf/BD08758942B84F5EC225872C004063A3/$file/4861%2027%203%202015%20PARARTIMA%203o%20MEROS%20I.pdf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admie.gr/sites/default/files/attached-files/type-file/2025/02/Energy_Report_202412_v2_en.pdf" TargetMode="External"/><Relationship Id="rId4" Type="http://schemas.openxmlformats.org/officeDocument/2006/relationships/hyperlink" Target="https://www.cera.org.cy/en-gb/apofasis/details/apofasi-169-2022" TargetMode="External"/><Relationship Id="rId9" Type="http://schemas.openxmlformats.org/officeDocument/2006/relationships/hyperlink" Target="https://data.worldbank.org/indicator/EG.ELC.LOSS.ZS" TargetMode="External"/><Relationship Id="rId1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0849-8C12-4E6C-A7F8-9F60198D0331}">
  <dimension ref="A1:B14"/>
  <sheetViews>
    <sheetView workbookViewId="0">
      <selection activeCell="B2" sqref="B2:B13"/>
    </sheetView>
  </sheetViews>
  <sheetFormatPr defaultRowHeight="14.4" x14ac:dyDescent="0.3"/>
  <cols>
    <col min="1" max="1" width="15.44140625" bestFit="1" customWidth="1"/>
    <col min="2" max="2" width="11.21875" style="17" bestFit="1" customWidth="1"/>
  </cols>
  <sheetData>
    <row r="1" spans="1:2" x14ac:dyDescent="0.3">
      <c r="A1" s="45" t="s">
        <v>1111</v>
      </c>
      <c r="B1" s="30" t="s">
        <v>1110</v>
      </c>
    </row>
    <row r="2" spans="1:2" x14ac:dyDescent="0.3">
      <c r="A2" s="4" t="s">
        <v>167</v>
      </c>
      <c r="B2" s="17">
        <v>105193.66906807695</v>
      </c>
    </row>
    <row r="3" spans="1:2" x14ac:dyDescent="0.3">
      <c r="A3" s="4" t="s">
        <v>317</v>
      </c>
      <c r="B3" s="17">
        <v>22258.934974934029</v>
      </c>
    </row>
    <row r="4" spans="1:2" x14ac:dyDescent="0.3">
      <c r="A4" s="4" t="s">
        <v>730</v>
      </c>
      <c r="B4" s="17">
        <v>2919.7797240213067</v>
      </c>
    </row>
    <row r="5" spans="1:2" x14ac:dyDescent="0.3">
      <c r="A5" s="4" t="s">
        <v>865</v>
      </c>
      <c r="B5" s="17">
        <v>7773.8232912839057</v>
      </c>
    </row>
    <row r="6" spans="1:2" x14ac:dyDescent="0.3">
      <c r="A6" s="4" t="s">
        <v>545</v>
      </c>
      <c r="B6" s="17">
        <v>20629.32423670364</v>
      </c>
    </row>
    <row r="7" spans="1:2" x14ac:dyDescent="0.3">
      <c r="A7" s="4" t="s">
        <v>548</v>
      </c>
      <c r="B7" s="17">
        <v>7459.4430864484821</v>
      </c>
    </row>
    <row r="8" spans="1:2" x14ac:dyDescent="0.3">
      <c r="A8" s="4" t="s">
        <v>579</v>
      </c>
      <c r="B8" s="17">
        <v>6475.1563279561997</v>
      </c>
    </row>
    <row r="9" spans="1:2" x14ac:dyDescent="0.3">
      <c r="A9" s="4" t="s">
        <v>599</v>
      </c>
      <c r="B9" s="17">
        <v>315828.85381739534</v>
      </c>
    </row>
    <row r="10" spans="1:2" x14ac:dyDescent="0.3">
      <c r="A10" s="4" t="s">
        <v>701</v>
      </c>
      <c r="B10" s="17">
        <v>75.983272035399935</v>
      </c>
    </row>
    <row r="11" spans="1:2" x14ac:dyDescent="0.3">
      <c r="A11" s="4" t="s">
        <v>724</v>
      </c>
      <c r="B11" s="17">
        <v>1620.8801992678966</v>
      </c>
    </row>
    <row r="12" spans="1:2" x14ac:dyDescent="0.3">
      <c r="A12" s="4" t="s">
        <v>0</v>
      </c>
      <c r="B12" s="17">
        <v>15832.780003720007</v>
      </c>
    </row>
    <row r="13" spans="1:2" x14ac:dyDescent="0.3">
      <c r="A13" s="4" t="s">
        <v>42</v>
      </c>
      <c r="B13" s="17">
        <v>22060.788083635678</v>
      </c>
    </row>
    <row r="14" spans="1:2" x14ac:dyDescent="0.3">
      <c r="B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5330-806A-4E79-8824-FAC3E77A958C}">
  <sheetPr codeName="Sheet4"/>
  <dimension ref="A1:W1023"/>
  <sheetViews>
    <sheetView showOutlineSymbols="0" showWhiteSpace="0" zoomScale="85" zoomScaleNormal="60" workbookViewId="0">
      <selection activeCell="F1" sqref="F1:F1048576"/>
    </sheetView>
  </sheetViews>
  <sheetFormatPr defaultRowHeight="14.4" x14ac:dyDescent="0.3"/>
  <cols>
    <col min="1" max="1" width="13.109375" customWidth="1"/>
    <col min="2" max="2" width="15.33203125" customWidth="1"/>
    <col min="3" max="3" width="18" style="4" customWidth="1"/>
    <col min="4" max="4" width="26.5546875" style="4" customWidth="1"/>
    <col min="5" max="5" width="38" style="4" customWidth="1"/>
    <col min="6" max="6" width="92.109375" style="4" customWidth="1"/>
    <col min="7" max="7" width="63.5546875" customWidth="1"/>
    <col min="8" max="8" width="62.5546875" customWidth="1"/>
    <col min="9" max="9" width="34.88671875" style="68" customWidth="1"/>
    <col min="10" max="10" width="26.44140625" customWidth="1"/>
    <col min="11" max="11" width="94" customWidth="1"/>
    <col min="12" max="12" width="68.6640625" style="40" customWidth="1"/>
    <col min="13" max="13" width="19.109375" bestFit="1" customWidth="1"/>
    <col min="14" max="14" width="12.88671875" style="2" bestFit="1" customWidth="1"/>
    <col min="15" max="15" width="16.6640625" style="2" bestFit="1" customWidth="1"/>
    <col min="16" max="16" width="59.33203125" style="2" customWidth="1"/>
    <col min="17" max="19" width="12.88671875" style="2" bestFit="1" customWidth="1"/>
    <col min="20" max="20" width="11.33203125" style="2" bestFit="1" customWidth="1"/>
    <col min="21" max="21" width="17.33203125" style="2" bestFit="1" customWidth="1"/>
    <col min="22" max="22" width="13.44140625" style="2" customWidth="1"/>
    <col min="23" max="23" width="31.6640625" style="30" customWidth="1"/>
    <col min="24" max="24" width="12" bestFit="1" customWidth="1"/>
  </cols>
  <sheetData>
    <row r="1" spans="1:23" s="4" customFormat="1" ht="15" thickBot="1" x14ac:dyDescent="0.35">
      <c r="A1" s="3" t="s">
        <v>1</v>
      </c>
      <c r="B1" s="3" t="s">
        <v>315</v>
      </c>
      <c r="C1" s="19" t="s">
        <v>58</v>
      </c>
      <c r="D1" s="19" t="s">
        <v>820</v>
      </c>
      <c r="E1" s="19" t="s">
        <v>301</v>
      </c>
      <c r="F1" s="3" t="s">
        <v>2</v>
      </c>
      <c r="G1" s="3" t="s">
        <v>3</v>
      </c>
      <c r="H1" s="3" t="s">
        <v>4</v>
      </c>
      <c r="I1" s="65" t="s">
        <v>256</v>
      </c>
      <c r="J1" s="3" t="s">
        <v>5</v>
      </c>
      <c r="K1" s="3" t="s">
        <v>6</v>
      </c>
      <c r="L1" s="39" t="s">
        <v>15</v>
      </c>
      <c r="M1" s="13" t="s">
        <v>32</v>
      </c>
      <c r="N1" s="13" t="s">
        <v>11</v>
      </c>
      <c r="O1" s="13" t="s">
        <v>12</v>
      </c>
      <c r="P1" s="13" t="s">
        <v>13</v>
      </c>
      <c r="Q1" s="13" t="s">
        <v>33</v>
      </c>
      <c r="R1" s="13" t="s">
        <v>34</v>
      </c>
      <c r="S1" s="13" t="s">
        <v>35</v>
      </c>
      <c r="T1" s="13" t="s">
        <v>57</v>
      </c>
      <c r="U1" s="14" t="s">
        <v>62</v>
      </c>
      <c r="V1" s="44" t="s">
        <v>758</v>
      </c>
      <c r="W1" s="76" t="s">
        <v>292</v>
      </c>
    </row>
    <row r="2" spans="1:23" s="7" customFormat="1" ht="15" thickTop="1" x14ac:dyDescent="0.3">
      <c r="A2" s="8" t="s">
        <v>167</v>
      </c>
      <c r="B2" s="8" t="s">
        <v>167</v>
      </c>
      <c r="C2" s="9" t="s">
        <v>578</v>
      </c>
      <c r="D2" s="9" t="s">
        <v>818</v>
      </c>
      <c r="E2" s="9"/>
      <c r="F2" s="8" t="s">
        <v>222</v>
      </c>
      <c r="G2" s="8" t="s">
        <v>81</v>
      </c>
      <c r="H2" s="10" t="s">
        <v>81</v>
      </c>
      <c r="I2" s="28">
        <v>1825735.531</v>
      </c>
      <c r="J2" s="11" t="s">
        <v>277</v>
      </c>
      <c r="K2" s="9" t="s">
        <v>237</v>
      </c>
      <c r="L2" s="47" t="s">
        <v>273</v>
      </c>
      <c r="M2" s="12" t="str">
        <f>_xlfn.XLOOKUP(Calculations[[#This Row],[For XLOOKUP]],Factors[For XLOOKUP],Factors[Factor],"")</f>
        <v>Σ.Ε. CO₂ st.</v>
      </c>
      <c r="N2" s="12">
        <f>_xlfn.XLOOKUP(Calculations[[#This Row],[For XLOOKUP]],Factors[For XLOOKUP],Factors[Value],"")</f>
        <v>5.760605078764669E-2</v>
      </c>
      <c r="O2" s="12" t="str">
        <f>_xlfn.XLOOKUP(Calculations[[#This Row],[For XLOOKUP]],Factors[For XLOOKUP],Factors[Units],"")</f>
        <v>tn CO2/MMBtu</v>
      </c>
      <c r="P2" s="12" t="str">
        <f>_xlfn.XLOOKUP(Calculations[[#This Row],[For XLOOKUP]],Factors[For XLOOKUP],Factors[Source],"")</f>
        <v>Greece. National Inventory Submissions 2024</v>
      </c>
      <c r="Q2" s="12">
        <v>105173.4137235971</v>
      </c>
      <c r="R2" s="12" t="s">
        <v>1112</v>
      </c>
      <c r="S2" s="12" t="s">
        <v>1112</v>
      </c>
      <c r="T2" s="12" t="s">
        <v>1112</v>
      </c>
      <c r="U2" s="12" t="s">
        <v>1112</v>
      </c>
      <c r="V2" s="12" t="s">
        <v>1113</v>
      </c>
      <c r="W2" s="56">
        <v>105173.4137235971</v>
      </c>
    </row>
    <row r="3" spans="1:23" s="7" customFormat="1" x14ac:dyDescent="0.3">
      <c r="A3" s="8" t="s">
        <v>167</v>
      </c>
      <c r="B3" s="8" t="s">
        <v>167</v>
      </c>
      <c r="C3" s="9" t="s">
        <v>578</v>
      </c>
      <c r="D3" s="9" t="s">
        <v>818</v>
      </c>
      <c r="E3" s="9"/>
      <c r="F3" s="8" t="s">
        <v>222</v>
      </c>
      <c r="G3" s="8" t="s">
        <v>81</v>
      </c>
      <c r="H3" s="10" t="s">
        <v>81</v>
      </c>
      <c r="I3" s="28">
        <v>192.01999999999998</v>
      </c>
      <c r="J3" s="11" t="s">
        <v>277</v>
      </c>
      <c r="K3" s="9" t="s">
        <v>287</v>
      </c>
      <c r="L3" s="47" t="s">
        <v>284</v>
      </c>
      <c r="M3" s="12" t="str">
        <f>_xlfn.XLOOKUP(Calculations[[#This Row],[For XLOOKUP]],Factors[For XLOOKUP],Factors[Factor],"")</f>
        <v>Σ.Ε. CO₂ st.</v>
      </c>
      <c r="N3" s="12">
        <f>_xlfn.XLOOKUP(Calculations[[#This Row],[For XLOOKUP]],Factors[For XLOOKUP],Factors[Value],"")</f>
        <v>5.8893218955429275E-2</v>
      </c>
      <c r="O3" s="12" t="str">
        <f>_xlfn.XLOOKUP(Calculations[[#This Row],[For XLOOKUP]],Factors[For XLOOKUP],Factors[Units],"")</f>
        <v>tn CO2/MMBtu</v>
      </c>
      <c r="P3" s="12" t="str">
        <f>_xlfn.XLOOKUP(Calculations[[#This Row],[For XLOOKUP]],Factors[For XLOOKUP],Factors[Source],"")</f>
        <v>Greece. National Inventory Submissions 2024</v>
      </c>
      <c r="Q3" s="12">
        <v>11.308675903821529</v>
      </c>
      <c r="R3" s="12" t="s">
        <v>1112</v>
      </c>
      <c r="S3" s="12" t="s">
        <v>1112</v>
      </c>
      <c r="T3" s="12" t="s">
        <v>1112</v>
      </c>
      <c r="U3" s="12" t="s">
        <v>1112</v>
      </c>
      <c r="V3" s="12" t="s">
        <v>1113</v>
      </c>
      <c r="W3" s="56">
        <v>11.308675903821529</v>
      </c>
    </row>
    <row r="4" spans="1:23" s="7" customFormat="1" x14ac:dyDescent="0.3">
      <c r="A4" s="8" t="s">
        <v>167</v>
      </c>
      <c r="B4" s="8" t="s">
        <v>167</v>
      </c>
      <c r="C4" s="9" t="s">
        <v>298</v>
      </c>
      <c r="D4" s="9" t="s">
        <v>818</v>
      </c>
      <c r="E4" s="9" t="s">
        <v>956</v>
      </c>
      <c r="F4" s="8" t="s">
        <v>222</v>
      </c>
      <c r="G4" s="8" t="s">
        <v>268</v>
      </c>
      <c r="H4" s="10" t="s">
        <v>268</v>
      </c>
      <c r="I4" s="28">
        <v>24434</v>
      </c>
      <c r="J4" s="11" t="s">
        <v>269</v>
      </c>
      <c r="K4" s="9" t="s">
        <v>264</v>
      </c>
      <c r="L4" s="47" t="s">
        <v>265</v>
      </c>
      <c r="M4" s="12" t="str">
        <f>_xlfn.XLOOKUP(Calculations[[#This Row],[For XLOOKUP]],Factors[For XLOOKUP],Factors[Factor],"")</f>
        <v>Σ.Ε. CO₂ st.</v>
      </c>
      <c r="N4" s="12">
        <f>_xlfn.XLOOKUP(Calculations[[#This Row],[For XLOOKUP]],Factors[For XLOOKUP],Factors[Value],"")</f>
        <v>3.6615652680788022E-4</v>
      </c>
      <c r="O4" s="12" t="str">
        <f>_xlfn.XLOOKUP(Calculations[[#This Row],[For XLOOKUP]],Factors[For XLOOKUP],Factors[Units],"")</f>
        <v>tn CO2/KWh</v>
      </c>
      <c r="P4" s="12" t="str">
        <f>_xlfn.XLOOKUP(Calculations[[#This Row],[For XLOOKUP]],Factors[For XLOOKUP],Factors[Source],"")</f>
        <v>Germany. National Inventory Submissions 2024</v>
      </c>
      <c r="Q4" s="12">
        <v>8.946668576023745</v>
      </c>
      <c r="R4" s="12" t="s">
        <v>1112</v>
      </c>
      <c r="S4" s="12" t="s">
        <v>1112</v>
      </c>
      <c r="T4" s="12" t="s">
        <v>1112</v>
      </c>
      <c r="U4" s="12" t="s">
        <v>1112</v>
      </c>
      <c r="V4" s="12" t="s">
        <v>1113</v>
      </c>
      <c r="W4" s="56">
        <v>8.946668576023745</v>
      </c>
    </row>
    <row r="5" spans="1:23" s="7" customFormat="1" x14ac:dyDescent="0.3">
      <c r="A5" s="8" t="s">
        <v>0</v>
      </c>
      <c r="B5" s="8" t="s">
        <v>0</v>
      </c>
      <c r="C5" s="9" t="s">
        <v>578</v>
      </c>
      <c r="D5" s="9" t="s">
        <v>818</v>
      </c>
      <c r="E5" s="9"/>
      <c r="F5" s="8" t="s">
        <v>71</v>
      </c>
      <c r="G5" s="8" t="s">
        <v>83</v>
      </c>
      <c r="H5" s="10" t="s">
        <v>84</v>
      </c>
      <c r="I5" s="66">
        <f>1329769.833-340416</f>
        <v>989353.8330000001</v>
      </c>
      <c r="J5" s="11" t="s">
        <v>7</v>
      </c>
      <c r="K5" s="9" t="s">
        <v>226</v>
      </c>
      <c r="L5" s="47" t="s">
        <v>194</v>
      </c>
      <c r="M5" s="12" t="str">
        <f>_xlfn.XLOOKUP(Calculations[[#This Row],[For XLOOKUP]],Factors[For XLOOKUP],Factors[Factor],"")</f>
        <v>Σ.Ε. CO₂ m.</v>
      </c>
      <c r="N5" s="12">
        <f>_xlfn.XLOOKUP(Calculations[[#This Row],[For XLOOKUP]],Factors[For XLOOKUP],Factors[Value],"")</f>
        <v>2.6092581300000001E-3</v>
      </c>
      <c r="O5" s="12" t="str">
        <f>_xlfn.XLOOKUP(Calculations[[#This Row],[For XLOOKUP]],Factors[For XLOOKUP],Factors[Units],"")</f>
        <v>tn CO2/lt</v>
      </c>
      <c r="P5" s="12" t="str">
        <f>_xlfn.XLOOKUP(Calculations[[#This Row],[For XLOOKUP]],Factors[For XLOOKUP],Factors[Source],"")</f>
        <v>Greece. National Inventory Submissions 2024</v>
      </c>
      <c r="Q5" s="12">
        <v>2581.4795322019127</v>
      </c>
      <c r="R5" s="12" t="s">
        <v>1112</v>
      </c>
      <c r="S5" s="12" t="s">
        <v>1112</v>
      </c>
      <c r="T5" s="12" t="s">
        <v>1112</v>
      </c>
      <c r="U5" s="12" t="s">
        <v>1112</v>
      </c>
      <c r="V5" s="12" t="s">
        <v>1113</v>
      </c>
      <c r="W5" s="56">
        <v>2581.4795322019127</v>
      </c>
    </row>
    <row r="6" spans="1:23" s="7" customFormat="1" x14ac:dyDescent="0.3">
      <c r="A6" s="8" t="s">
        <v>0</v>
      </c>
      <c r="B6" s="8" t="s">
        <v>0</v>
      </c>
      <c r="C6" s="9" t="s">
        <v>578</v>
      </c>
      <c r="D6" s="9" t="s">
        <v>818</v>
      </c>
      <c r="E6" s="9"/>
      <c r="F6" s="8" t="s">
        <v>71</v>
      </c>
      <c r="G6" s="8" t="s">
        <v>83</v>
      </c>
      <c r="H6" s="10" t="s">
        <v>84</v>
      </c>
      <c r="I6" s="29" t="e" cm="1">
        <f t="array" ref="I6">_xlfn.XLOOKUP(1,(Calculations[Πληροφορίες]=Calculations[[#This Row],[Πληροφορίες]])*(#REF!=#REF!),Calculations[Τιμή])</f>
        <v>#N/A</v>
      </c>
      <c r="J6" s="11" t="s">
        <v>7</v>
      </c>
      <c r="K6" s="9" t="s">
        <v>226</v>
      </c>
      <c r="L6" s="47" t="s">
        <v>196</v>
      </c>
      <c r="M6" s="12" t="str">
        <f>_xlfn.XLOOKUP(Calculations[[#This Row],[For XLOOKUP]],Factors[For XLOOKUP],Factors[Factor],"")</f>
        <v>Σ.Ε. CH₄ m.</v>
      </c>
      <c r="N6" s="12">
        <f>_xlfn.XLOOKUP(Calculations[[#This Row],[For XLOOKUP]],Factors[For XLOOKUP],Factors[Value],"")</f>
        <v>2.0364052337489427E-7</v>
      </c>
      <c r="O6" s="12" t="str">
        <f>_xlfn.XLOOKUP(Calculations[[#This Row],[For XLOOKUP]],Factors[For XLOOKUP],Factors[Units],"")</f>
        <v>tn CH₄/lt</v>
      </c>
      <c r="P6" s="12" t="str">
        <f>_xlfn.XLOOKUP(Calculations[[#This Row],[For XLOOKUP]],Factors[For XLOOKUP],Factors[Source],"")</f>
        <v>Greece. National Inventory Submissions 2024</v>
      </c>
      <c r="Q6" s="12" t="s">
        <v>1112</v>
      </c>
      <c r="R6" s="12">
        <v>0.20147253235507775</v>
      </c>
      <c r="S6" s="12" t="s">
        <v>1112</v>
      </c>
      <c r="T6" s="12" t="s">
        <v>1112</v>
      </c>
      <c r="U6" s="12" t="s">
        <v>1112</v>
      </c>
      <c r="V6" s="12" t="s">
        <v>1113</v>
      </c>
      <c r="W6" s="56">
        <v>5.6412309059421775</v>
      </c>
    </row>
    <row r="7" spans="1:23" s="7" customFormat="1" x14ac:dyDescent="0.3">
      <c r="A7" s="8" t="s">
        <v>0</v>
      </c>
      <c r="B7" s="8" t="s">
        <v>0</v>
      </c>
      <c r="C7" s="9" t="s">
        <v>578</v>
      </c>
      <c r="D7" s="9" t="s">
        <v>818</v>
      </c>
      <c r="E7" s="9"/>
      <c r="F7" s="8" t="s">
        <v>71</v>
      </c>
      <c r="G7" s="8" t="s">
        <v>83</v>
      </c>
      <c r="H7" s="10" t="s">
        <v>84</v>
      </c>
      <c r="I7" s="29" t="e" cm="1">
        <f t="array" ref="I7">_xlfn.XLOOKUP(1,(Calculations[Πληροφορίες]=Calculations[[#This Row],[Πληροφορίες]])*(#REF!=#REF!),Calculations[Τιμή])</f>
        <v>#N/A</v>
      </c>
      <c r="J7" s="11" t="s">
        <v>7</v>
      </c>
      <c r="K7" s="9" t="s">
        <v>226</v>
      </c>
      <c r="L7" s="47" t="s">
        <v>198</v>
      </c>
      <c r="M7" s="12" t="str">
        <f>_xlfn.XLOOKUP(Calculations[[#This Row],[For XLOOKUP]],Factors[For XLOOKUP],Factors[Factor],"")</f>
        <v>Σ.Ε. N2O m.</v>
      </c>
      <c r="N7" s="12">
        <f>_xlfn.XLOOKUP(Calculations[[#This Row],[For XLOOKUP]],Factors[For XLOOKUP],Factors[Value],"")</f>
        <v>5.9202158507263746E-8</v>
      </c>
      <c r="O7" s="12" t="str">
        <f>_xlfn.XLOOKUP(Calculations[[#This Row],[For XLOOKUP]],Factors[For XLOOKUP],Factors[Units],"")</f>
        <v>tn N2O/lt</v>
      </c>
      <c r="P7" s="12" t="str">
        <f>_xlfn.XLOOKUP(Calculations[[#This Row],[For XLOOKUP]],Factors[For XLOOKUP],Factors[Source],"")</f>
        <v>Greece. National Inventory Submissions 2024</v>
      </c>
      <c r="Q7" s="12" t="s">
        <v>1112</v>
      </c>
      <c r="R7" s="12" t="s">
        <v>1112</v>
      </c>
      <c r="S7" s="12">
        <v>5.857188244103495E-2</v>
      </c>
      <c r="T7" s="12" t="s">
        <v>1112</v>
      </c>
      <c r="U7" s="12" t="s">
        <v>1112</v>
      </c>
      <c r="V7" s="12" t="s">
        <v>1113</v>
      </c>
      <c r="W7" s="56">
        <v>15.521548846874262</v>
      </c>
    </row>
    <row r="8" spans="1:23" s="7" customFormat="1" x14ac:dyDescent="0.3">
      <c r="A8" s="8" t="s">
        <v>0</v>
      </c>
      <c r="B8" s="8" t="s">
        <v>0</v>
      </c>
      <c r="C8" s="9" t="s">
        <v>297</v>
      </c>
      <c r="D8" s="9" t="s">
        <v>818</v>
      </c>
      <c r="E8" s="9" t="s">
        <v>955</v>
      </c>
      <c r="F8" s="8" t="s">
        <v>71</v>
      </c>
      <c r="G8" s="8" t="s">
        <v>83</v>
      </c>
      <c r="H8" s="10" t="s">
        <v>84</v>
      </c>
      <c r="I8" s="66">
        <v>340416</v>
      </c>
      <c r="J8" s="11" t="s">
        <v>7</v>
      </c>
      <c r="K8" s="9" t="s">
        <v>226</v>
      </c>
      <c r="L8" s="47" t="s">
        <v>1012</v>
      </c>
      <c r="M8" s="12" t="str">
        <f>_xlfn.XLOOKUP(Calculations[[#This Row],[For XLOOKUP]],Factors[For XLOOKUP],Factors[Factor],"")</f>
        <v>Σ.Ε. CO₂ m.</v>
      </c>
      <c r="N8" s="12">
        <f>_xlfn.XLOOKUP(Calculations[[#This Row],[For XLOOKUP]],Factors[For XLOOKUP],Factors[Value],"")</f>
        <v>2.7103960999958366E-3</v>
      </c>
      <c r="O8" s="12" t="str">
        <f>_xlfn.XLOOKUP(Calculations[[#This Row],[For XLOOKUP]],Factors[For XLOOKUP],Factors[Units],"")</f>
        <v>tn CO2/lt</v>
      </c>
      <c r="P8" s="12" t="str">
        <f>_xlfn.XLOOKUP(Calculations[[#This Row],[For XLOOKUP]],Factors[For XLOOKUP],Factors[Source],"")</f>
        <v>Cyprus. National Inventory Report (NIR) 2024</v>
      </c>
      <c r="Q8" s="12">
        <v>922.66219877618266</v>
      </c>
      <c r="R8" s="12" t="s">
        <v>1112</v>
      </c>
      <c r="S8" s="12" t="s">
        <v>1112</v>
      </c>
      <c r="T8" s="12" t="s">
        <v>1112</v>
      </c>
      <c r="U8" s="12" t="s">
        <v>1112</v>
      </c>
      <c r="V8" s="12" t="s">
        <v>1113</v>
      </c>
      <c r="W8" s="56">
        <v>922.66219877618266</v>
      </c>
    </row>
    <row r="9" spans="1:23" s="7" customFormat="1" x14ac:dyDescent="0.3">
      <c r="A9" s="8" t="s">
        <v>0</v>
      </c>
      <c r="B9" s="8" t="s">
        <v>0</v>
      </c>
      <c r="C9" s="9" t="s">
        <v>297</v>
      </c>
      <c r="D9" s="9" t="s">
        <v>818</v>
      </c>
      <c r="E9" s="9" t="s">
        <v>955</v>
      </c>
      <c r="F9" s="8" t="s">
        <v>71</v>
      </c>
      <c r="G9" s="8" t="s">
        <v>83</v>
      </c>
      <c r="H9" s="10" t="s">
        <v>84</v>
      </c>
      <c r="I9" s="29">
        <v>340416</v>
      </c>
      <c r="J9" s="11" t="s">
        <v>7</v>
      </c>
      <c r="K9" s="9" t="s">
        <v>226</v>
      </c>
      <c r="L9" s="47" t="s">
        <v>1013</v>
      </c>
      <c r="M9" s="12" t="str">
        <f>_xlfn.XLOOKUP(Calculations[[#This Row],[For XLOOKUP]],Factors[For XLOOKUP],Factors[Factor],"")</f>
        <v>Σ.Ε. CH₄ m.</v>
      </c>
      <c r="N9" s="12">
        <f>_xlfn.XLOOKUP(Calculations[[#This Row],[For XLOOKUP]],Factors[For XLOOKUP],Factors[Value],"")</f>
        <v>1.3968471248727059E-7</v>
      </c>
      <c r="O9" s="12" t="str">
        <f>_xlfn.XLOOKUP(Calculations[[#This Row],[For XLOOKUP]],Factors[For XLOOKUP],Factors[Units],"")</f>
        <v>tn CH4/lt</v>
      </c>
      <c r="P9" s="12" t="str">
        <f>_xlfn.XLOOKUP(Calculations[[#This Row],[For XLOOKUP]],Factors[For XLOOKUP],Factors[Source],"")</f>
        <v>Cyprus. National Inventory Report (NIR) 2024</v>
      </c>
      <c r="Q9" s="12" t="s">
        <v>1112</v>
      </c>
      <c r="R9" s="12">
        <v>4.7550911086066704E-2</v>
      </c>
      <c r="S9" s="12" t="s">
        <v>1112</v>
      </c>
      <c r="T9" s="12" t="s">
        <v>1112</v>
      </c>
      <c r="U9" s="12" t="s">
        <v>1112</v>
      </c>
      <c r="V9" s="12" t="s">
        <v>1113</v>
      </c>
      <c r="W9" s="56">
        <v>1.3314255104098678</v>
      </c>
    </row>
    <row r="10" spans="1:23" s="7" customFormat="1" x14ac:dyDescent="0.3">
      <c r="A10" s="8" t="s">
        <v>0</v>
      </c>
      <c r="B10" s="8" t="s">
        <v>0</v>
      </c>
      <c r="C10" s="9" t="s">
        <v>297</v>
      </c>
      <c r="D10" s="9" t="s">
        <v>818</v>
      </c>
      <c r="E10" s="9" t="s">
        <v>955</v>
      </c>
      <c r="F10" s="8" t="s">
        <v>71</v>
      </c>
      <c r="G10" s="8" t="s">
        <v>83</v>
      </c>
      <c r="H10" s="10" t="s">
        <v>84</v>
      </c>
      <c r="I10" s="29">
        <v>340416</v>
      </c>
      <c r="J10" s="11" t="s">
        <v>7</v>
      </c>
      <c r="K10" s="9" t="s">
        <v>226</v>
      </c>
      <c r="L10" s="47" t="s">
        <v>1014</v>
      </c>
      <c r="M10" s="12" t="str">
        <f>_xlfn.XLOOKUP(Calculations[[#This Row],[For XLOOKUP]],Factors[For XLOOKUP],Factors[Factor],"")</f>
        <v>Σ.Ε. N2O m.</v>
      </c>
      <c r="N10" s="12">
        <f>_xlfn.XLOOKUP(Calculations[[#This Row],[For XLOOKUP]],Factors[For XLOOKUP],Factors[Value],"")</f>
        <v>1.7159507590075509E-7</v>
      </c>
      <c r="O10" s="12" t="str">
        <f>_xlfn.XLOOKUP(Calculations[[#This Row],[For XLOOKUP]],Factors[For XLOOKUP],Factors[Units],"")</f>
        <v>tn N2O/lt</v>
      </c>
      <c r="P10" s="12" t="str">
        <f>_xlfn.XLOOKUP(Calculations[[#This Row],[For XLOOKUP]],Factors[For XLOOKUP],Factors[Source],"")</f>
        <v>Cyprus. National Inventory Report (NIR) 2024</v>
      </c>
      <c r="Q10" s="12" t="s">
        <v>1112</v>
      </c>
      <c r="R10" s="12" t="s">
        <v>1112</v>
      </c>
      <c r="S10" s="12">
        <v>5.8413709357831446E-2</v>
      </c>
      <c r="T10" s="12" t="s">
        <v>1112</v>
      </c>
      <c r="U10" s="12" t="s">
        <v>1112</v>
      </c>
      <c r="V10" s="12" t="s">
        <v>1113</v>
      </c>
      <c r="W10" s="56">
        <v>15.479632979825332</v>
      </c>
    </row>
    <row r="11" spans="1:23" s="7" customFormat="1" x14ac:dyDescent="0.3">
      <c r="A11" s="8" t="s">
        <v>0</v>
      </c>
      <c r="B11" s="8" t="s">
        <v>0</v>
      </c>
      <c r="C11" s="9" t="s">
        <v>578</v>
      </c>
      <c r="D11" s="9" t="s">
        <v>819</v>
      </c>
      <c r="E11" s="9" t="s">
        <v>947</v>
      </c>
      <c r="F11" s="8" t="s">
        <v>71</v>
      </c>
      <c r="G11" s="8" t="s">
        <v>83</v>
      </c>
      <c r="H11" s="10" t="s">
        <v>84</v>
      </c>
      <c r="I11" s="66">
        <v>71405</v>
      </c>
      <c r="J11" s="11" t="s">
        <v>7</v>
      </c>
      <c r="K11" s="9" t="s">
        <v>226</v>
      </c>
      <c r="L11" s="47" t="s">
        <v>194</v>
      </c>
      <c r="M11" s="12" t="str">
        <f>_xlfn.XLOOKUP(Calculations[[#This Row],[For XLOOKUP]],Factors[For XLOOKUP],Factors[Factor],"")</f>
        <v>Σ.Ε. CO₂ m.</v>
      </c>
      <c r="N11" s="12">
        <f>_xlfn.XLOOKUP(Calculations[[#This Row],[For XLOOKUP]],Factors[For XLOOKUP],Factors[Value],"")</f>
        <v>2.6092581300000001E-3</v>
      </c>
      <c r="O11" s="12" t="str">
        <f>_xlfn.XLOOKUP(Calculations[[#This Row],[For XLOOKUP]],Factors[For XLOOKUP],Factors[Units],"")</f>
        <v>tn CO2/lt</v>
      </c>
      <c r="P11" s="12" t="str">
        <f>_xlfn.XLOOKUP(Calculations[[#This Row],[For XLOOKUP]],Factors[For XLOOKUP],Factors[Source],"")</f>
        <v>Greece. National Inventory Submissions 2024</v>
      </c>
      <c r="Q11" s="12">
        <v>186.31407677265</v>
      </c>
      <c r="R11" s="12" t="s">
        <v>1112</v>
      </c>
      <c r="S11" s="12" t="s">
        <v>1112</v>
      </c>
      <c r="T11" s="12" t="s">
        <v>1112</v>
      </c>
      <c r="U11" s="12" t="s">
        <v>1112</v>
      </c>
      <c r="V11" s="12" t="s">
        <v>1113</v>
      </c>
      <c r="W11" s="56">
        <v>186.31407677265</v>
      </c>
    </row>
    <row r="12" spans="1:23" s="7" customFormat="1" x14ac:dyDescent="0.3">
      <c r="A12" s="8" t="s">
        <v>0</v>
      </c>
      <c r="B12" s="8" t="s">
        <v>0</v>
      </c>
      <c r="C12" s="9" t="s">
        <v>578</v>
      </c>
      <c r="D12" s="9" t="s">
        <v>819</v>
      </c>
      <c r="E12" s="9" t="s">
        <v>947</v>
      </c>
      <c r="F12" s="8" t="s">
        <v>71</v>
      </c>
      <c r="G12" s="8" t="s">
        <v>83</v>
      </c>
      <c r="H12" s="10" t="s">
        <v>84</v>
      </c>
      <c r="I12" s="29" t="e" cm="1">
        <f t="array" ref="I12">_xlfn.XLOOKUP(1,(Calculations[Πληροφορίες]=Calculations[[#This Row],[Πληροφορίες]])*(#REF!=#REF!),Calculations[Τιμή])</f>
        <v>#N/A</v>
      </c>
      <c r="J12" s="11" t="s">
        <v>7</v>
      </c>
      <c r="K12" s="9" t="s">
        <v>226</v>
      </c>
      <c r="L12" s="47" t="s">
        <v>196</v>
      </c>
      <c r="M12" s="12" t="str">
        <f>_xlfn.XLOOKUP(Calculations[[#This Row],[For XLOOKUP]],Factors[For XLOOKUP],Factors[Factor],"")</f>
        <v>Σ.Ε. CH₄ m.</v>
      </c>
      <c r="N12" s="12">
        <f>_xlfn.XLOOKUP(Calculations[[#This Row],[For XLOOKUP]],Factors[For XLOOKUP],Factors[Value],"")</f>
        <v>2.0364052337489427E-7</v>
      </c>
      <c r="O12" s="12" t="str">
        <f>_xlfn.XLOOKUP(Calculations[[#This Row],[For XLOOKUP]],Factors[For XLOOKUP],Factors[Units],"")</f>
        <v>tn CH₄/lt</v>
      </c>
      <c r="P12" s="12" t="str">
        <f>_xlfn.XLOOKUP(Calculations[[#This Row],[For XLOOKUP]],Factors[For XLOOKUP],Factors[Source],"")</f>
        <v>Greece. National Inventory Submissions 2024</v>
      </c>
      <c r="Q12" s="12" t="s">
        <v>1112</v>
      </c>
      <c r="R12" s="12">
        <v>1.4540951571584325E-2</v>
      </c>
      <c r="S12" s="12" t="s">
        <v>1112</v>
      </c>
      <c r="T12" s="12" t="s">
        <v>1112</v>
      </c>
      <c r="U12" s="12" t="s">
        <v>1112</v>
      </c>
      <c r="V12" s="12" t="s">
        <v>1113</v>
      </c>
      <c r="W12" s="56">
        <v>0.40714664400436107</v>
      </c>
    </row>
    <row r="13" spans="1:23" s="7" customFormat="1" x14ac:dyDescent="0.3">
      <c r="A13" s="8" t="s">
        <v>0</v>
      </c>
      <c r="B13" s="8" t="s">
        <v>0</v>
      </c>
      <c r="C13" s="9" t="s">
        <v>578</v>
      </c>
      <c r="D13" s="9" t="s">
        <v>819</v>
      </c>
      <c r="E13" s="9" t="s">
        <v>947</v>
      </c>
      <c r="F13" s="8" t="s">
        <v>71</v>
      </c>
      <c r="G13" s="8" t="s">
        <v>83</v>
      </c>
      <c r="H13" s="10" t="s">
        <v>84</v>
      </c>
      <c r="I13" s="29" t="e" cm="1">
        <f t="array" ref="I13">_xlfn.XLOOKUP(1,(Calculations[Πληροφορίες]=Calculations[[#This Row],[Πληροφορίες]])*(#REF!=#REF!),Calculations[Τιμή])</f>
        <v>#N/A</v>
      </c>
      <c r="J13" s="11" t="s">
        <v>7</v>
      </c>
      <c r="K13" s="9" t="s">
        <v>226</v>
      </c>
      <c r="L13" s="47" t="s">
        <v>198</v>
      </c>
      <c r="M13" s="12" t="str">
        <f>_xlfn.XLOOKUP(Calculations[[#This Row],[For XLOOKUP]],Factors[For XLOOKUP],Factors[Factor],"")</f>
        <v>Σ.Ε. N2O m.</v>
      </c>
      <c r="N13" s="12">
        <f>_xlfn.XLOOKUP(Calculations[[#This Row],[For XLOOKUP]],Factors[For XLOOKUP],Factors[Value],"")</f>
        <v>5.9202158507263746E-8</v>
      </c>
      <c r="O13" s="12" t="str">
        <f>_xlfn.XLOOKUP(Calculations[[#This Row],[For XLOOKUP]],Factors[For XLOOKUP],Factors[Units],"")</f>
        <v>tn N2O/lt</v>
      </c>
      <c r="P13" s="12" t="str">
        <f>_xlfn.XLOOKUP(Calculations[[#This Row],[For XLOOKUP]],Factors[For XLOOKUP],Factors[Source],"")</f>
        <v>Greece. National Inventory Submissions 2024</v>
      </c>
      <c r="Q13" s="12" t="s">
        <v>1112</v>
      </c>
      <c r="R13" s="12" t="s">
        <v>1112</v>
      </c>
      <c r="S13" s="12">
        <v>4.2273301282111679E-3</v>
      </c>
      <c r="T13" s="12" t="s">
        <v>1112</v>
      </c>
      <c r="U13" s="12" t="s">
        <v>1112</v>
      </c>
      <c r="V13" s="12" t="s">
        <v>1113</v>
      </c>
      <c r="W13" s="56">
        <v>1.1202424839759595</v>
      </c>
    </row>
    <row r="14" spans="1:23" s="7" customFormat="1" x14ac:dyDescent="0.3">
      <c r="A14" s="8" t="s">
        <v>0</v>
      </c>
      <c r="B14" s="8" t="s">
        <v>0</v>
      </c>
      <c r="C14" s="9" t="s">
        <v>578</v>
      </c>
      <c r="D14" s="9" t="s">
        <v>819</v>
      </c>
      <c r="E14" s="9" t="s">
        <v>913</v>
      </c>
      <c r="F14" s="8" t="s">
        <v>71</v>
      </c>
      <c r="G14" s="8" t="s">
        <v>83</v>
      </c>
      <c r="H14" s="10" t="s">
        <v>84</v>
      </c>
      <c r="I14" s="66">
        <v>32413.05</v>
      </c>
      <c r="J14" s="11" t="s">
        <v>7</v>
      </c>
      <c r="K14" s="9" t="s">
        <v>226</v>
      </c>
      <c r="L14" s="47" t="s">
        <v>194</v>
      </c>
      <c r="M14" s="12" t="str">
        <f>_xlfn.XLOOKUP(Calculations[[#This Row],[For XLOOKUP]],Factors[For XLOOKUP],Factors[Factor],"")</f>
        <v>Σ.Ε. CO₂ m.</v>
      </c>
      <c r="N14" s="12">
        <f>_xlfn.XLOOKUP(Calculations[[#This Row],[For XLOOKUP]],Factors[For XLOOKUP],Factors[Value],"")</f>
        <v>2.6092581300000001E-3</v>
      </c>
      <c r="O14" s="12" t="str">
        <f>_xlfn.XLOOKUP(Calculations[[#This Row],[For XLOOKUP]],Factors[For XLOOKUP],Factors[Units],"")</f>
        <v>tn CO2/lt</v>
      </c>
      <c r="P14" s="12" t="str">
        <f>_xlfn.XLOOKUP(Calculations[[#This Row],[For XLOOKUP]],Factors[For XLOOKUP],Factors[Source],"")</f>
        <v>Greece. National Inventory Submissions 2024</v>
      </c>
      <c r="Q14" s="12">
        <v>84.574014230596504</v>
      </c>
      <c r="R14" s="12" t="s">
        <v>1112</v>
      </c>
      <c r="S14" s="12" t="s">
        <v>1112</v>
      </c>
      <c r="T14" s="12" t="s">
        <v>1112</v>
      </c>
      <c r="U14" s="12" t="s">
        <v>1112</v>
      </c>
      <c r="V14" s="12" t="s">
        <v>1113</v>
      </c>
      <c r="W14" s="56">
        <v>84.574014230596504</v>
      </c>
    </row>
    <row r="15" spans="1:23" s="7" customFormat="1" x14ac:dyDescent="0.3">
      <c r="A15" s="8" t="s">
        <v>0</v>
      </c>
      <c r="B15" s="8" t="s">
        <v>0</v>
      </c>
      <c r="C15" s="9" t="s">
        <v>578</v>
      </c>
      <c r="D15" s="9" t="s">
        <v>819</v>
      </c>
      <c r="E15" s="9" t="s">
        <v>913</v>
      </c>
      <c r="F15" s="8" t="s">
        <v>71</v>
      </c>
      <c r="G15" s="8" t="s">
        <v>83</v>
      </c>
      <c r="H15" s="10" t="s">
        <v>84</v>
      </c>
      <c r="I15" s="29" t="e" cm="1">
        <f t="array" ref="I15">_xlfn.XLOOKUP(1,(Calculations[Πληροφορίες]=Calculations[[#This Row],[Πληροφορίες]])*(#REF!=#REF!),Calculations[Τιμή])</f>
        <v>#N/A</v>
      </c>
      <c r="J15" s="11" t="s">
        <v>7</v>
      </c>
      <c r="K15" s="9" t="s">
        <v>226</v>
      </c>
      <c r="L15" s="47" t="s">
        <v>196</v>
      </c>
      <c r="M15" s="12" t="str">
        <f>_xlfn.XLOOKUP(Calculations[[#This Row],[For XLOOKUP]],Factors[For XLOOKUP],Factors[Factor],"")</f>
        <v>Σ.Ε. CH₄ m.</v>
      </c>
      <c r="N15" s="12">
        <f>_xlfn.XLOOKUP(Calculations[[#This Row],[For XLOOKUP]],Factors[For XLOOKUP],Factors[Value],"")</f>
        <v>2.0364052337489427E-7</v>
      </c>
      <c r="O15" s="12" t="str">
        <f>_xlfn.XLOOKUP(Calculations[[#This Row],[For XLOOKUP]],Factors[For XLOOKUP],Factors[Units],"")</f>
        <v>tn CH₄/lt</v>
      </c>
      <c r="P15" s="12" t="str">
        <f>_xlfn.XLOOKUP(Calculations[[#This Row],[For XLOOKUP]],Factors[For XLOOKUP],Factors[Source],"")</f>
        <v>Greece. National Inventory Submissions 2024</v>
      </c>
      <c r="Q15" s="12" t="s">
        <v>1112</v>
      </c>
      <c r="R15" s="12">
        <v>6.6006104661766171E-3</v>
      </c>
      <c r="S15" s="12" t="s">
        <v>1112</v>
      </c>
      <c r="T15" s="12" t="s">
        <v>1112</v>
      </c>
      <c r="U15" s="12" t="s">
        <v>1112</v>
      </c>
      <c r="V15" s="12" t="s">
        <v>1113</v>
      </c>
      <c r="W15" s="56">
        <v>0.18481709305294527</v>
      </c>
    </row>
    <row r="16" spans="1:23" s="7" customFormat="1" x14ac:dyDescent="0.3">
      <c r="A16" s="8" t="s">
        <v>0</v>
      </c>
      <c r="B16" s="8" t="s">
        <v>0</v>
      </c>
      <c r="C16" s="9" t="s">
        <v>578</v>
      </c>
      <c r="D16" s="9" t="s">
        <v>819</v>
      </c>
      <c r="E16" s="9" t="s">
        <v>913</v>
      </c>
      <c r="F16" s="8" t="s">
        <v>71</v>
      </c>
      <c r="G16" s="8" t="s">
        <v>83</v>
      </c>
      <c r="H16" s="10" t="s">
        <v>84</v>
      </c>
      <c r="I16" s="29" t="e" cm="1">
        <f t="array" ref="I16">_xlfn.XLOOKUP(1,(Calculations[Πληροφορίες]=Calculations[[#This Row],[Πληροφορίες]])*(#REF!=#REF!),Calculations[Τιμή])</f>
        <v>#N/A</v>
      </c>
      <c r="J16" s="11" t="s">
        <v>7</v>
      </c>
      <c r="K16" s="9" t="s">
        <v>226</v>
      </c>
      <c r="L16" s="47" t="s">
        <v>198</v>
      </c>
      <c r="M16" s="12" t="str">
        <f>_xlfn.XLOOKUP(Calculations[[#This Row],[For XLOOKUP]],Factors[For XLOOKUP],Factors[Factor],"")</f>
        <v>Σ.Ε. N2O m.</v>
      </c>
      <c r="N16" s="12">
        <f>_xlfn.XLOOKUP(Calculations[[#This Row],[For XLOOKUP]],Factors[For XLOOKUP],Factors[Value],"")</f>
        <v>5.9202158507263746E-8</v>
      </c>
      <c r="O16" s="12" t="str">
        <f>_xlfn.XLOOKUP(Calculations[[#This Row],[For XLOOKUP]],Factors[For XLOOKUP],Factors[Units],"")</f>
        <v>tn N2O/lt</v>
      </c>
      <c r="P16" s="12" t="str">
        <f>_xlfn.XLOOKUP(Calculations[[#This Row],[For XLOOKUP]],Factors[For XLOOKUP],Factors[Source],"")</f>
        <v>Greece. National Inventory Submissions 2024</v>
      </c>
      <c r="Q16" s="12" t="s">
        <v>1112</v>
      </c>
      <c r="R16" s="12" t="s">
        <v>1112</v>
      </c>
      <c r="S16" s="12">
        <v>1.9189225238038651E-3</v>
      </c>
      <c r="T16" s="12" t="s">
        <v>1112</v>
      </c>
      <c r="U16" s="12" t="s">
        <v>1112</v>
      </c>
      <c r="V16" s="12" t="s">
        <v>1113</v>
      </c>
      <c r="W16" s="56">
        <v>0.5085144688080242</v>
      </c>
    </row>
    <row r="17" spans="1:23" s="7" customFormat="1" x14ac:dyDescent="0.3">
      <c r="A17" s="8" t="s">
        <v>0</v>
      </c>
      <c r="B17" s="8" t="s">
        <v>0</v>
      </c>
      <c r="C17" s="9" t="s">
        <v>578</v>
      </c>
      <c r="D17" s="27" t="s">
        <v>818</v>
      </c>
      <c r="E17" s="27"/>
      <c r="F17" s="8" t="s">
        <v>71</v>
      </c>
      <c r="G17" s="8" t="s">
        <v>83</v>
      </c>
      <c r="H17" s="10" t="s">
        <v>239</v>
      </c>
      <c r="I17" s="67">
        <v>750.95</v>
      </c>
      <c r="J17" s="11" t="s">
        <v>7</v>
      </c>
      <c r="K17" s="9" t="s">
        <v>231</v>
      </c>
      <c r="L17" s="47" t="s">
        <v>195</v>
      </c>
      <c r="M17" s="12" t="str">
        <f>_xlfn.XLOOKUP(Calculations[[#This Row],[For XLOOKUP]],Factors[For XLOOKUP],Factors[Factor],"")</f>
        <v>Σ.Ε. CO₂ m.</v>
      </c>
      <c r="N17" s="12">
        <f>_xlfn.XLOOKUP(Calculations[[#This Row],[For XLOOKUP]],Factors[For XLOOKUP],Factors[Value],"")</f>
        <v>2.3432595615E-3</v>
      </c>
      <c r="O17" s="12" t="str">
        <f>_xlfn.XLOOKUP(Calculations[[#This Row],[For XLOOKUP]],Factors[For XLOOKUP],Factors[Units],"")</f>
        <v>tn CO2/lt</v>
      </c>
      <c r="P17" s="12" t="str">
        <f>_xlfn.XLOOKUP(Calculations[[#This Row],[For XLOOKUP]],Factors[For XLOOKUP],Factors[Source],"")</f>
        <v>Greece. National Inventory Submissions 2024</v>
      </c>
      <c r="Q17" s="12">
        <v>1.7596707677084251</v>
      </c>
      <c r="R17" s="12" t="s">
        <v>1112</v>
      </c>
      <c r="S17" s="12" t="s">
        <v>1112</v>
      </c>
      <c r="T17" s="12" t="s">
        <v>1112</v>
      </c>
      <c r="U17" s="12" t="s">
        <v>1112</v>
      </c>
      <c r="V17" s="12" t="s">
        <v>1113</v>
      </c>
      <c r="W17" s="56">
        <v>1.7596707677084251</v>
      </c>
    </row>
    <row r="18" spans="1:23" s="7" customFormat="1" x14ac:dyDescent="0.3">
      <c r="A18" s="8" t="s">
        <v>0</v>
      </c>
      <c r="B18" s="8" t="s">
        <v>0</v>
      </c>
      <c r="C18" s="9" t="s">
        <v>578</v>
      </c>
      <c r="D18" s="27" t="s">
        <v>818</v>
      </c>
      <c r="E18" s="27"/>
      <c r="F18" s="8" t="s">
        <v>71</v>
      </c>
      <c r="G18" s="8" t="s">
        <v>83</v>
      </c>
      <c r="H18" s="10" t="s">
        <v>239</v>
      </c>
      <c r="I18" s="29" t="e" cm="1">
        <f t="array" ref="I18">_xlfn.XLOOKUP(1,(Calculations[Πληροφορίες]=Calculations[[#This Row],[Πληροφορίες]])*(#REF!=#REF!),Calculations[Τιμή])</f>
        <v>#N/A</v>
      </c>
      <c r="J18" s="11" t="s">
        <v>7</v>
      </c>
      <c r="K18" s="9" t="s">
        <v>231</v>
      </c>
      <c r="L18" s="47" t="s">
        <v>197</v>
      </c>
      <c r="M18" s="12" t="str">
        <f>_xlfn.XLOOKUP(Calculations[[#This Row],[For XLOOKUP]],Factors[For XLOOKUP],Factors[Factor],"")</f>
        <v>Σ.Ε. CH₄ m.</v>
      </c>
      <c r="N18" s="12">
        <f>_xlfn.XLOOKUP(Calculations[[#This Row],[For XLOOKUP]],Factors[For XLOOKUP],Factors[Value],"")</f>
        <v>6.2069461011150519E-7</v>
      </c>
      <c r="O18" s="12" t="str">
        <f>_xlfn.XLOOKUP(Calculations[[#This Row],[For XLOOKUP]],Factors[For XLOOKUP],Factors[Units],"")</f>
        <v>tn CH₄/lt</v>
      </c>
      <c r="P18" s="12" t="str">
        <f>_xlfn.XLOOKUP(Calculations[[#This Row],[For XLOOKUP]],Factors[For XLOOKUP],Factors[Source],"")</f>
        <v>Greece. National Inventory Submissions 2024</v>
      </c>
      <c r="Q18" s="12" t="s">
        <v>1112</v>
      </c>
      <c r="R18" s="12">
        <v>4.6611061746323483E-4</v>
      </c>
      <c r="S18" s="12" t="s">
        <v>1112</v>
      </c>
      <c r="T18" s="12" t="s">
        <v>1112</v>
      </c>
      <c r="U18" s="12" t="s">
        <v>1112</v>
      </c>
      <c r="V18" s="12" t="s">
        <v>1113</v>
      </c>
      <c r="W18" s="56">
        <v>1.3051097288970576E-2</v>
      </c>
    </row>
    <row r="19" spans="1:23" s="7" customFormat="1" x14ac:dyDescent="0.3">
      <c r="A19" s="8" t="s">
        <v>0</v>
      </c>
      <c r="B19" s="8" t="s">
        <v>0</v>
      </c>
      <c r="C19" s="9" t="s">
        <v>578</v>
      </c>
      <c r="D19" s="27" t="s">
        <v>818</v>
      </c>
      <c r="E19" s="27"/>
      <c r="F19" s="8" t="s">
        <v>71</v>
      </c>
      <c r="G19" s="8" t="s">
        <v>83</v>
      </c>
      <c r="H19" s="10" t="s">
        <v>239</v>
      </c>
      <c r="I19" s="29" t="e" cm="1">
        <f t="array" ref="I19">_xlfn.XLOOKUP(1,(Calculations[Πληροφορίες]=Calculations[[#This Row],[Πληροφορίες]])*(#REF!=#REF!),Calculations[Τιμή])</f>
        <v>#N/A</v>
      </c>
      <c r="J19" s="11" t="s">
        <v>7</v>
      </c>
      <c r="K19" s="9" t="s">
        <v>231</v>
      </c>
      <c r="L19" s="47" t="s">
        <v>199</v>
      </c>
      <c r="M19" s="12" t="str">
        <f>_xlfn.XLOOKUP(Calculations[[#This Row],[For XLOOKUP]],Factors[For XLOOKUP],Factors[Factor],"")</f>
        <v>Σ.Ε. N2O m.</v>
      </c>
      <c r="N19" s="12">
        <f>_xlfn.XLOOKUP(Calculations[[#This Row],[For XLOOKUP]],Factors[For XLOOKUP],Factors[Value],"")</f>
        <v>5.1389177009833898E-8</v>
      </c>
      <c r="O19" s="12" t="str">
        <f>_xlfn.XLOOKUP(Calculations[[#This Row],[For XLOOKUP]],Factors[For XLOOKUP],Factors[Units],"")</f>
        <v>tn N2O/lt</v>
      </c>
      <c r="P19" s="12" t="str">
        <f>_xlfn.XLOOKUP(Calculations[[#This Row],[For XLOOKUP]],Factors[For XLOOKUP],Factors[Source],"")</f>
        <v>Greece. National Inventory Submissions 2024</v>
      </c>
      <c r="Q19" s="12" t="s">
        <v>1112</v>
      </c>
      <c r="R19" s="12" t="s">
        <v>1112</v>
      </c>
      <c r="S19" s="12">
        <v>3.8590702475534768E-5</v>
      </c>
      <c r="T19" s="12" t="s">
        <v>1112</v>
      </c>
      <c r="U19" s="12" t="s">
        <v>1112</v>
      </c>
      <c r="V19" s="12" t="s">
        <v>1113</v>
      </c>
      <c r="W19" s="56">
        <v>1.0226536156016713E-2</v>
      </c>
    </row>
    <row r="20" spans="1:23" s="7" customFormat="1" x14ac:dyDescent="0.3">
      <c r="A20" s="8" t="s">
        <v>0</v>
      </c>
      <c r="B20" s="8" t="s">
        <v>0</v>
      </c>
      <c r="C20" s="9" t="s">
        <v>578</v>
      </c>
      <c r="D20" s="27" t="s">
        <v>916</v>
      </c>
      <c r="E20" s="9" t="s">
        <v>918</v>
      </c>
      <c r="F20" s="8" t="s">
        <v>71</v>
      </c>
      <c r="G20" s="8" t="s">
        <v>83</v>
      </c>
      <c r="H20" s="10" t="s">
        <v>84</v>
      </c>
      <c r="I20" s="66">
        <v>5872.89</v>
      </c>
      <c r="J20" s="11" t="s">
        <v>7</v>
      </c>
      <c r="K20" s="9" t="s">
        <v>227</v>
      </c>
      <c r="L20" s="47" t="s">
        <v>168</v>
      </c>
      <c r="M20" s="12" t="str">
        <f>_xlfn.XLOOKUP(Calculations[[#This Row],[For XLOOKUP]],Factors[For XLOOKUP],Factors[Factor],"")</f>
        <v>Σ.Ε. CO₂ m.</v>
      </c>
      <c r="N20" s="12">
        <f>_xlfn.XLOOKUP(Calculations[[#This Row],[For XLOOKUP]],Factors[For XLOOKUP],Factors[Value],"")</f>
        <v>2.6092581300000001E-3</v>
      </c>
      <c r="O20" s="12" t="str">
        <f>_xlfn.XLOOKUP(Calculations[[#This Row],[For XLOOKUP]],Factors[For XLOOKUP],Factors[Units],"")</f>
        <v>tn CO2/lt</v>
      </c>
      <c r="P20" s="12" t="str">
        <f>_xlfn.XLOOKUP(Calculations[[#This Row],[For XLOOKUP]],Factors[For XLOOKUP],Factors[Source],"")</f>
        <v>Greece. National Inventory Submissions 2024</v>
      </c>
      <c r="Q20" s="12">
        <v>15.323885979095701</v>
      </c>
      <c r="R20" s="12" t="s">
        <v>1112</v>
      </c>
      <c r="S20" s="12" t="s">
        <v>1112</v>
      </c>
      <c r="T20" s="12" t="s">
        <v>1112</v>
      </c>
      <c r="U20" s="12" t="s">
        <v>1112</v>
      </c>
      <c r="V20" s="12" t="s">
        <v>1113</v>
      </c>
      <c r="W20" s="56">
        <v>15.323885979095701</v>
      </c>
    </row>
    <row r="21" spans="1:23" s="7" customFormat="1" x14ac:dyDescent="0.3">
      <c r="A21" s="8" t="s">
        <v>0</v>
      </c>
      <c r="B21" s="8" t="s">
        <v>0</v>
      </c>
      <c r="C21" s="9" t="s">
        <v>578</v>
      </c>
      <c r="D21" s="27" t="s">
        <v>916</v>
      </c>
      <c r="E21" s="9" t="s">
        <v>918</v>
      </c>
      <c r="F21" s="8" t="s">
        <v>71</v>
      </c>
      <c r="G21" s="8" t="s">
        <v>83</v>
      </c>
      <c r="H21" s="10" t="s">
        <v>84</v>
      </c>
      <c r="I21" s="29" t="e" cm="1">
        <f t="array" ref="I21">_xlfn.XLOOKUP(1,(Calculations[Πληροφορίες]=Calculations[[#This Row],[Πληροφορίες]])*(#REF!=#REF!),Calculations[Τιμή])</f>
        <v>#N/A</v>
      </c>
      <c r="J21" s="11" t="s">
        <v>7</v>
      </c>
      <c r="K21" s="9" t="s">
        <v>227</v>
      </c>
      <c r="L21" s="47" t="s">
        <v>170</v>
      </c>
      <c r="M21" s="12" t="str">
        <f>_xlfn.XLOOKUP(Calculations[[#This Row],[For XLOOKUP]],Factors[For XLOOKUP],Factors[Factor],"")</f>
        <v>Σ.Ε. CH₄ m.</v>
      </c>
      <c r="N21" s="12">
        <f>_xlfn.XLOOKUP(Calculations[[#This Row],[For XLOOKUP]],Factors[For XLOOKUP],Factors[Value],"")</f>
        <v>9.9661146212508699E-10</v>
      </c>
      <c r="O21" s="12" t="str">
        <f>_xlfn.XLOOKUP(Calculations[[#This Row],[For XLOOKUP]],Factors[For XLOOKUP],Factors[Units],"")</f>
        <v>tn CH₄/lt</v>
      </c>
      <c r="P21" s="12" t="str">
        <f>_xlfn.XLOOKUP(Calculations[[#This Row],[For XLOOKUP]],Factors[For XLOOKUP],Factors[Source],"")</f>
        <v>Greece. National Inventory Submissions 2024</v>
      </c>
      <c r="Q21" s="12" t="s">
        <v>1112</v>
      </c>
      <c r="R21" s="12">
        <v>5.8529894897998024E-6</v>
      </c>
      <c r="S21" s="12" t="s">
        <v>1112</v>
      </c>
      <c r="T21" s="12" t="s">
        <v>1112</v>
      </c>
      <c r="U21" s="12" t="s">
        <v>1112</v>
      </c>
      <c r="V21" s="12" t="s">
        <v>1113</v>
      </c>
      <c r="W21" s="56">
        <v>1.6388370571439448E-4</v>
      </c>
    </row>
    <row r="22" spans="1:23" s="7" customFormat="1" x14ac:dyDescent="0.3">
      <c r="A22" s="8" t="s">
        <v>0</v>
      </c>
      <c r="B22" s="8" t="s">
        <v>0</v>
      </c>
      <c r="C22" s="9" t="s">
        <v>578</v>
      </c>
      <c r="D22" s="27" t="s">
        <v>916</v>
      </c>
      <c r="E22" s="9" t="s">
        <v>918</v>
      </c>
      <c r="F22" s="8" t="s">
        <v>71</v>
      </c>
      <c r="G22" s="8" t="s">
        <v>83</v>
      </c>
      <c r="H22" s="10" t="s">
        <v>84</v>
      </c>
      <c r="I22" s="29" t="e" cm="1">
        <f t="array" ref="I22">_xlfn.XLOOKUP(1,(Calculations[Πληροφορίες]=Calculations[[#This Row],[Πληροφορίες]])*(#REF!=#REF!),Calculations[Τιμή])</f>
        <v>#N/A</v>
      </c>
      <c r="J22" s="11" t="s">
        <v>7</v>
      </c>
      <c r="K22" s="9" t="s">
        <v>227</v>
      </c>
      <c r="L22" s="47" t="s">
        <v>172</v>
      </c>
      <c r="M22" s="12" t="str">
        <f>_xlfn.XLOOKUP(Calculations[[#This Row],[For XLOOKUP]],Factors[For XLOOKUP],Factors[Factor],"")</f>
        <v>Σ.Ε. N2O m.</v>
      </c>
      <c r="N22" s="12">
        <f>_xlfn.XLOOKUP(Calculations[[#This Row],[For XLOOKUP]],Factors[For XLOOKUP],Factors[Value],"")</f>
        <v>1.0467775855894111E-7</v>
      </c>
      <c r="O22" s="12" t="str">
        <f>_xlfn.XLOOKUP(Calculations[[#This Row],[For XLOOKUP]],Factors[For XLOOKUP],Factors[Units],"")</f>
        <v>tn N2O/lt</v>
      </c>
      <c r="P22" s="12" t="str">
        <f>_xlfn.XLOOKUP(Calculations[[#This Row],[For XLOOKUP]],Factors[For XLOOKUP],Factors[Source],"")</f>
        <v>Greece. National Inventory Submissions 2024</v>
      </c>
      <c r="Q22" s="12" t="s">
        <v>1112</v>
      </c>
      <c r="R22" s="12" t="s">
        <v>1112</v>
      </c>
      <c r="S22" s="12">
        <v>6.147609614632197E-4</v>
      </c>
      <c r="T22" s="12" t="s">
        <v>1112</v>
      </c>
      <c r="U22" s="12" t="s">
        <v>1112</v>
      </c>
      <c r="V22" s="12" t="s">
        <v>1113</v>
      </c>
      <c r="W22" s="56">
        <v>0.16291165478775321</v>
      </c>
    </row>
    <row r="23" spans="1:23" s="7" customFormat="1" x14ac:dyDescent="0.3">
      <c r="A23" s="8" t="s">
        <v>0</v>
      </c>
      <c r="B23" s="8" t="s">
        <v>0</v>
      </c>
      <c r="C23" s="9" t="s">
        <v>297</v>
      </c>
      <c r="D23" s="9" t="s">
        <v>818</v>
      </c>
      <c r="E23" s="9" t="s">
        <v>955</v>
      </c>
      <c r="F23" s="8" t="s">
        <v>71</v>
      </c>
      <c r="G23" s="8" t="s">
        <v>83</v>
      </c>
      <c r="H23" s="10" t="s">
        <v>84</v>
      </c>
      <c r="I23" s="66">
        <v>13228</v>
      </c>
      <c r="J23" s="11" t="s">
        <v>7</v>
      </c>
      <c r="K23" s="9" t="s">
        <v>227</v>
      </c>
      <c r="L23" s="47" t="s">
        <v>1015</v>
      </c>
      <c r="M23" s="12" t="str">
        <f>_xlfn.XLOOKUP(Calculations[[#This Row],[For XLOOKUP]],Factors[For XLOOKUP],Factors[Factor],"")</f>
        <v>Σ.Ε. CO₂ m.</v>
      </c>
      <c r="N23" s="12">
        <f>_xlfn.XLOOKUP(Calculations[[#This Row],[For XLOOKUP]],Factors[For XLOOKUP],Factors[Value],"")</f>
        <v>2.7096592074209837E-3</v>
      </c>
      <c r="O23" s="12" t="str">
        <f>_xlfn.XLOOKUP(Calculations[[#This Row],[For XLOOKUP]],Factors[For XLOOKUP],Factors[Units],"")</f>
        <v>tn CO2/lt</v>
      </c>
      <c r="P23" s="12" t="str">
        <f>_xlfn.XLOOKUP(Calculations[[#This Row],[For XLOOKUP]],Factors[For XLOOKUP],Factors[Source],"")</f>
        <v>Cyprus. National Inventory Table (CRT) 2024</v>
      </c>
      <c r="Q23" s="12">
        <v>35.84337199576477</v>
      </c>
      <c r="R23" s="12" t="s">
        <v>1112</v>
      </c>
      <c r="S23" s="12" t="s">
        <v>1112</v>
      </c>
      <c r="T23" s="12" t="s">
        <v>1112</v>
      </c>
      <c r="U23" s="12" t="s">
        <v>1112</v>
      </c>
      <c r="V23" s="12" t="s">
        <v>1113</v>
      </c>
      <c r="W23" s="56">
        <v>35.84337199576477</v>
      </c>
    </row>
    <row r="24" spans="1:23" s="7" customFormat="1" x14ac:dyDescent="0.3">
      <c r="A24" s="8" t="s">
        <v>0</v>
      </c>
      <c r="B24" s="8" t="s">
        <v>0</v>
      </c>
      <c r="C24" s="9" t="s">
        <v>297</v>
      </c>
      <c r="D24" s="9" t="s">
        <v>818</v>
      </c>
      <c r="E24" s="9" t="s">
        <v>955</v>
      </c>
      <c r="F24" s="8" t="s">
        <v>71</v>
      </c>
      <c r="G24" s="8" t="s">
        <v>83</v>
      </c>
      <c r="H24" s="10" t="s">
        <v>84</v>
      </c>
      <c r="I24" s="29">
        <v>13228</v>
      </c>
      <c r="J24" s="11" t="s">
        <v>7</v>
      </c>
      <c r="K24" s="9" t="s">
        <v>227</v>
      </c>
      <c r="L24" s="47" t="s">
        <v>1016</v>
      </c>
      <c r="M24" s="12" t="str">
        <f>_xlfn.XLOOKUP(Calculations[[#This Row],[For XLOOKUP]],Factors[For XLOOKUP],Factors[Factor],"")</f>
        <v>Σ.Ε. CH₄ m.</v>
      </c>
      <c r="N24" s="12">
        <f>_xlfn.XLOOKUP(Calculations[[#This Row],[For XLOOKUP]],Factors[For XLOOKUP],Factors[Value],"")</f>
        <v>3.9500062714377506E-9</v>
      </c>
      <c r="O24" s="12" t="str">
        <f>_xlfn.XLOOKUP(Calculations[[#This Row],[For XLOOKUP]],Factors[For XLOOKUP],Factors[Units],"")</f>
        <v>tn CH₄/lt</v>
      </c>
      <c r="P24" s="12" t="str">
        <f>_xlfn.XLOOKUP(Calculations[[#This Row],[For XLOOKUP]],Factors[For XLOOKUP],Factors[Source],"")</f>
        <v>Cyprus. National Inventory Table (CRT) 2024</v>
      </c>
      <c r="Q24" s="12" t="s">
        <v>1112</v>
      </c>
      <c r="R24" s="12">
        <v>5.2250682958578562E-5</v>
      </c>
      <c r="S24" s="12" t="s">
        <v>1112</v>
      </c>
      <c r="T24" s="12" t="s">
        <v>1112</v>
      </c>
      <c r="U24" s="12" t="s">
        <v>1112</v>
      </c>
      <c r="V24" s="12" t="s">
        <v>1113</v>
      </c>
      <c r="W24" s="56">
        <v>1.4630191228401997E-3</v>
      </c>
    </row>
    <row r="25" spans="1:23" s="7" customFormat="1" x14ac:dyDescent="0.3">
      <c r="A25" s="8" t="s">
        <v>0</v>
      </c>
      <c r="B25" s="8" t="s">
        <v>0</v>
      </c>
      <c r="C25" s="9" t="s">
        <v>297</v>
      </c>
      <c r="D25" s="9" t="s">
        <v>818</v>
      </c>
      <c r="E25" s="9" t="s">
        <v>955</v>
      </c>
      <c r="F25" s="8" t="s">
        <v>71</v>
      </c>
      <c r="G25" s="8" t="s">
        <v>83</v>
      </c>
      <c r="H25" s="10" t="s">
        <v>84</v>
      </c>
      <c r="I25" s="29">
        <v>13228</v>
      </c>
      <c r="J25" s="11" t="s">
        <v>7</v>
      </c>
      <c r="K25" s="9" t="s">
        <v>227</v>
      </c>
      <c r="L25" s="47" t="s">
        <v>1017</v>
      </c>
      <c r="M25" s="12" t="str">
        <f>_xlfn.XLOOKUP(Calculations[[#This Row],[For XLOOKUP]],Factors[For XLOOKUP],Factors[Factor],"")</f>
        <v>Σ.Ε. N2O m.</v>
      </c>
      <c r="N25" s="12">
        <f>_xlfn.XLOOKUP(Calculations[[#This Row],[For XLOOKUP]],Factors[For XLOOKUP],Factors[Value],"")</f>
        <v>1.0576135864495003E-7</v>
      </c>
      <c r="O25" s="12" t="str">
        <f>_xlfn.XLOOKUP(Calculations[[#This Row],[For XLOOKUP]],Factors[For XLOOKUP],Factors[Units],"")</f>
        <v>tn N2O/lt</v>
      </c>
      <c r="P25" s="12" t="str">
        <f>_xlfn.XLOOKUP(Calculations[[#This Row],[For XLOOKUP]],Factors[For XLOOKUP],Factors[Source],"")</f>
        <v>Cyprus. National Inventory Table (CRT) 2024</v>
      </c>
      <c r="Q25" s="12" t="s">
        <v>1112</v>
      </c>
      <c r="R25" s="12" t="s">
        <v>1112</v>
      </c>
      <c r="S25" s="12">
        <v>1.3990112521553989E-3</v>
      </c>
      <c r="T25" s="12" t="s">
        <v>1112</v>
      </c>
      <c r="U25" s="12" t="s">
        <v>1112</v>
      </c>
      <c r="V25" s="12" t="s">
        <v>1113</v>
      </c>
      <c r="W25" s="56">
        <v>0.37073798182118073</v>
      </c>
    </row>
    <row r="26" spans="1:23" s="7" customFormat="1" x14ac:dyDescent="0.3">
      <c r="A26" s="8" t="s">
        <v>0</v>
      </c>
      <c r="B26" s="8" t="s">
        <v>0</v>
      </c>
      <c r="C26" s="9" t="s">
        <v>298</v>
      </c>
      <c r="D26" s="9" t="s">
        <v>818</v>
      </c>
      <c r="E26" s="9" t="s">
        <v>956</v>
      </c>
      <c r="F26" s="8" t="s">
        <v>71</v>
      </c>
      <c r="G26" s="8" t="s">
        <v>83</v>
      </c>
      <c r="H26" s="10" t="s">
        <v>84</v>
      </c>
      <c r="I26" s="66">
        <v>9342.1299999999992</v>
      </c>
      <c r="J26" s="11" t="s">
        <v>7</v>
      </c>
      <c r="K26" s="9" t="s">
        <v>227</v>
      </c>
      <c r="L26" s="47" t="s">
        <v>966</v>
      </c>
      <c r="M26" s="12" t="str">
        <f>_xlfn.XLOOKUP(Calculations[[#This Row],[For XLOOKUP]],Factors[For XLOOKUP],Factors[Factor],"")</f>
        <v>Σ.Ε. CO₂ m.</v>
      </c>
      <c r="N26" s="12">
        <f>_xlfn.XLOOKUP(Calculations[[#This Row],[For XLOOKUP]],Factors[For XLOOKUP],Factors[Value],"")</f>
        <v>2.7099913933681225E-3</v>
      </c>
      <c r="O26" s="12" t="str">
        <f>_xlfn.XLOOKUP(Calculations[[#This Row],[For XLOOKUP]],Factors[For XLOOKUP],Factors[Units],"")</f>
        <v>tn CO2/lt</v>
      </c>
      <c r="P26" s="12" t="str">
        <f>_xlfn.XLOOKUP(Calculations[[#This Row],[For XLOOKUP]],Factors[For XLOOKUP],Factors[Source],"")</f>
        <v>Germany. National Inventory Document (NID) 2024</v>
      </c>
      <c r="Q26" s="12">
        <v>25.317091895726136</v>
      </c>
      <c r="R26" s="12" t="s">
        <v>1112</v>
      </c>
      <c r="S26" s="12" t="s">
        <v>1112</v>
      </c>
      <c r="T26" s="12" t="s">
        <v>1112</v>
      </c>
      <c r="U26" s="12" t="s">
        <v>1112</v>
      </c>
      <c r="V26" s="12" t="s">
        <v>1113</v>
      </c>
      <c r="W26" s="56">
        <v>25.317091895726136</v>
      </c>
    </row>
    <row r="27" spans="1:23" s="7" customFormat="1" x14ac:dyDescent="0.3">
      <c r="A27" s="8" t="s">
        <v>0</v>
      </c>
      <c r="B27" s="8" t="s">
        <v>0</v>
      </c>
      <c r="C27" s="9" t="s">
        <v>298</v>
      </c>
      <c r="D27" s="9" t="s">
        <v>818</v>
      </c>
      <c r="E27" s="9" t="s">
        <v>956</v>
      </c>
      <c r="F27" s="8" t="s">
        <v>71</v>
      </c>
      <c r="G27" s="8" t="s">
        <v>83</v>
      </c>
      <c r="H27" s="10" t="s">
        <v>84</v>
      </c>
      <c r="I27" s="29">
        <v>9342.1299999999992</v>
      </c>
      <c r="J27" s="11" t="s">
        <v>7</v>
      </c>
      <c r="K27" s="9" t="s">
        <v>227</v>
      </c>
      <c r="L27" s="47" t="s">
        <v>967</v>
      </c>
      <c r="M27" s="12" t="str">
        <f>_xlfn.XLOOKUP(Calculations[[#This Row],[For XLOOKUP]],Factors[For XLOOKUP],Factors[Factor],"")</f>
        <v>Σ.Ε. CH₄ m.</v>
      </c>
      <c r="N27" s="12">
        <f>_xlfn.XLOOKUP(Calculations[[#This Row],[For XLOOKUP]],Factors[For XLOOKUP],Factors[Value],"")</f>
        <v>1.3036787992116369E-7</v>
      </c>
      <c r="O27" s="12" t="str">
        <f>_xlfn.XLOOKUP(Calculations[[#This Row],[For XLOOKUP]],Factors[For XLOOKUP],Factors[Units],"")</f>
        <v>tn CH₄/lt</v>
      </c>
      <c r="P27" s="12" t="str">
        <f>_xlfn.XLOOKUP(Calculations[[#This Row],[For XLOOKUP]],Factors[For XLOOKUP],Factors[Source],"")</f>
        <v>Germany. National Inventory Document (NID) 2024</v>
      </c>
      <c r="Q27" s="12" t="s">
        <v>1112</v>
      </c>
      <c r="R27" s="12">
        <v>1.2179136820479007E-3</v>
      </c>
      <c r="S27" s="12" t="s">
        <v>1112</v>
      </c>
      <c r="T27" s="12" t="s">
        <v>1112</v>
      </c>
      <c r="U27" s="12" t="s">
        <v>1112</v>
      </c>
      <c r="V27" s="12" t="s">
        <v>1113</v>
      </c>
      <c r="W27" s="56">
        <v>3.4101583097341223E-2</v>
      </c>
    </row>
    <row r="28" spans="1:23" s="7" customFormat="1" x14ac:dyDescent="0.3">
      <c r="A28" s="8" t="s">
        <v>0</v>
      </c>
      <c r="B28" s="8" t="s">
        <v>0</v>
      </c>
      <c r="C28" s="9" t="s">
        <v>298</v>
      </c>
      <c r="D28" s="9" t="s">
        <v>818</v>
      </c>
      <c r="E28" s="9" t="s">
        <v>956</v>
      </c>
      <c r="F28" s="8" t="s">
        <v>71</v>
      </c>
      <c r="G28" s="8" t="s">
        <v>83</v>
      </c>
      <c r="H28" s="10" t="s">
        <v>84</v>
      </c>
      <c r="I28" s="29">
        <v>9342.1299999999992</v>
      </c>
      <c r="J28" s="11" t="s">
        <v>7</v>
      </c>
      <c r="K28" s="9" t="s">
        <v>227</v>
      </c>
      <c r="L28" s="47" t="s">
        <v>968</v>
      </c>
      <c r="M28" s="12" t="str">
        <f>_xlfn.XLOOKUP(Calculations[[#This Row],[For XLOOKUP]],Factors[For XLOOKUP],Factors[Factor],"")</f>
        <v>Σ.Ε. N2O m.</v>
      </c>
      <c r="N28" s="12">
        <f>_xlfn.XLOOKUP(Calculations[[#This Row],[For XLOOKUP]],Factors[For XLOOKUP],Factors[Value],"")</f>
        <v>1.2645377457682176E-7</v>
      </c>
      <c r="O28" s="12" t="str">
        <f>_xlfn.XLOOKUP(Calculations[[#This Row],[For XLOOKUP]],Factors[For XLOOKUP],Factors[Units],"")</f>
        <v>tn N2O/lt</v>
      </c>
      <c r="P28" s="12" t="str">
        <f>_xlfn.XLOOKUP(Calculations[[#This Row],[For XLOOKUP]],Factors[For XLOOKUP],Factors[Source],"")</f>
        <v>Germany. National Inventory Document (NID) 2024</v>
      </c>
      <c r="Q28" s="12" t="s">
        <v>1112</v>
      </c>
      <c r="R28" s="12" t="s">
        <v>1112</v>
      </c>
      <c r="S28" s="12">
        <v>1.1813476010873638E-3</v>
      </c>
      <c r="T28" s="12" t="s">
        <v>1112</v>
      </c>
      <c r="U28" s="12" t="s">
        <v>1112</v>
      </c>
      <c r="V28" s="12" t="s">
        <v>1113</v>
      </c>
      <c r="W28" s="56">
        <v>0.31305711428815142</v>
      </c>
    </row>
    <row r="29" spans="1:23" s="7" customFormat="1" x14ac:dyDescent="0.3">
      <c r="A29" s="8" t="s">
        <v>0</v>
      </c>
      <c r="B29" s="8" t="s">
        <v>0</v>
      </c>
      <c r="C29" s="9" t="s">
        <v>578</v>
      </c>
      <c r="D29" s="9" t="s">
        <v>818</v>
      </c>
      <c r="E29" s="9"/>
      <c r="F29" s="8" t="s">
        <v>71</v>
      </c>
      <c r="G29" s="8" t="s">
        <v>83</v>
      </c>
      <c r="H29" s="10" t="s">
        <v>84</v>
      </c>
      <c r="I29" s="120">
        <v>47782.830000000009</v>
      </c>
      <c r="J29" s="11" t="s">
        <v>7</v>
      </c>
      <c r="K29" s="9" t="s">
        <v>227</v>
      </c>
      <c r="L29" s="47" t="s">
        <v>168</v>
      </c>
      <c r="M29" s="12" t="str">
        <f>_xlfn.XLOOKUP(Calculations[[#This Row],[For XLOOKUP]],Factors[For XLOOKUP],Factors[Factor],"")</f>
        <v>Σ.Ε. CO₂ m.</v>
      </c>
      <c r="N29" s="12">
        <f>_xlfn.XLOOKUP(Calculations[[#This Row],[For XLOOKUP]],Factors[For XLOOKUP],Factors[Value],"")</f>
        <v>2.6092581300000001E-3</v>
      </c>
      <c r="O29" s="12" t="str">
        <f>_xlfn.XLOOKUP(Calculations[[#This Row],[For XLOOKUP]],Factors[For XLOOKUP],Factors[Units],"")</f>
        <v>tn CO2/lt</v>
      </c>
      <c r="P29" s="12" t="str">
        <f>_xlfn.XLOOKUP(Calculations[[#This Row],[For XLOOKUP]],Factors[For XLOOKUP],Factors[Source],"")</f>
        <v>Greece. National Inventory Submissions 2024</v>
      </c>
      <c r="Q29" s="12">
        <v>124.67773765190793</v>
      </c>
      <c r="R29" s="12" t="s">
        <v>1112</v>
      </c>
      <c r="S29" s="12" t="s">
        <v>1112</v>
      </c>
      <c r="T29" s="12" t="s">
        <v>1112</v>
      </c>
      <c r="U29" s="12" t="s">
        <v>1112</v>
      </c>
      <c r="V29" s="12" t="s">
        <v>1113</v>
      </c>
      <c r="W29" s="56">
        <v>124.67773765190793</v>
      </c>
    </row>
    <row r="30" spans="1:23" s="7" customFormat="1" x14ac:dyDescent="0.3">
      <c r="A30" s="8" t="s">
        <v>0</v>
      </c>
      <c r="B30" s="8" t="s">
        <v>0</v>
      </c>
      <c r="C30" s="9" t="s">
        <v>578</v>
      </c>
      <c r="D30" s="9" t="s">
        <v>818</v>
      </c>
      <c r="E30" s="9"/>
      <c r="F30" s="8" t="s">
        <v>71</v>
      </c>
      <c r="G30" s="8" t="s">
        <v>83</v>
      </c>
      <c r="H30" s="10" t="s">
        <v>84</v>
      </c>
      <c r="I30" s="29">
        <v>47782.830000000009</v>
      </c>
      <c r="J30" s="11" t="s">
        <v>7</v>
      </c>
      <c r="K30" s="9" t="s">
        <v>227</v>
      </c>
      <c r="L30" s="47" t="s">
        <v>170</v>
      </c>
      <c r="M30" s="12" t="str">
        <f>_xlfn.XLOOKUP(Calculations[[#This Row],[For XLOOKUP]],Factors[For XLOOKUP],Factors[Factor],"")</f>
        <v>Σ.Ε. CH₄ m.</v>
      </c>
      <c r="N30" s="12">
        <f>_xlfn.XLOOKUP(Calculations[[#This Row],[For XLOOKUP]],Factors[For XLOOKUP],Factors[Value],"")</f>
        <v>9.9661146212508699E-10</v>
      </c>
      <c r="O30" s="12" t="str">
        <f>_xlfn.XLOOKUP(Calculations[[#This Row],[For XLOOKUP]],Factors[For XLOOKUP],Factors[Units],"")</f>
        <v>tn CH₄/lt</v>
      </c>
      <c r="P30" s="12" t="str">
        <f>_xlfn.XLOOKUP(Calculations[[#This Row],[For XLOOKUP]],Factors[For XLOOKUP],Factors[Source],"")</f>
        <v>Greece. National Inventory Submissions 2024</v>
      </c>
      <c r="Q30" s="12" t="s">
        <v>1112</v>
      </c>
      <c r="R30" s="12">
        <v>4.7620916070774482E-5</v>
      </c>
      <c r="S30" s="12" t="s">
        <v>1112</v>
      </c>
      <c r="T30" s="12" t="s">
        <v>1112</v>
      </c>
      <c r="U30" s="12" t="s">
        <v>1112</v>
      </c>
      <c r="V30" s="12" t="s">
        <v>1113</v>
      </c>
      <c r="W30" s="56">
        <v>1.3333856499816855E-3</v>
      </c>
    </row>
    <row r="31" spans="1:23" s="7" customFormat="1" x14ac:dyDescent="0.3">
      <c r="A31" s="8" t="s">
        <v>0</v>
      </c>
      <c r="B31" s="8" t="s">
        <v>0</v>
      </c>
      <c r="C31" s="9" t="s">
        <v>578</v>
      </c>
      <c r="D31" s="9" t="s">
        <v>818</v>
      </c>
      <c r="E31" s="9"/>
      <c r="F31" s="8" t="s">
        <v>71</v>
      </c>
      <c r="G31" s="8" t="s">
        <v>83</v>
      </c>
      <c r="H31" s="10" t="s">
        <v>84</v>
      </c>
      <c r="I31" s="29">
        <v>47782.830000000009</v>
      </c>
      <c r="J31" s="11" t="s">
        <v>7</v>
      </c>
      <c r="K31" s="9" t="s">
        <v>227</v>
      </c>
      <c r="L31" s="47" t="s">
        <v>172</v>
      </c>
      <c r="M31" s="12" t="str">
        <f>_xlfn.XLOOKUP(Calculations[[#This Row],[For XLOOKUP]],Factors[For XLOOKUP],Factors[Factor],"")</f>
        <v>Σ.Ε. N2O m.</v>
      </c>
      <c r="N31" s="12">
        <f>_xlfn.XLOOKUP(Calculations[[#This Row],[For XLOOKUP]],Factors[For XLOOKUP],Factors[Value],"")</f>
        <v>1.0467775855894111E-7</v>
      </c>
      <c r="O31" s="12" t="str">
        <f>_xlfn.XLOOKUP(Calculations[[#This Row],[For XLOOKUP]],Factors[For XLOOKUP],Factors[Units],"")</f>
        <v>tn N2O/lt</v>
      </c>
      <c r="P31" s="12" t="str">
        <f>_xlfn.XLOOKUP(Calculations[[#This Row],[For XLOOKUP]],Factors[For XLOOKUP],Factors[Source],"")</f>
        <v>Greece. National Inventory Submissions 2024</v>
      </c>
      <c r="Q31" s="12" t="s">
        <v>1112</v>
      </c>
      <c r="R31" s="12" t="s">
        <v>1112</v>
      </c>
      <c r="S31" s="12">
        <v>5.001799542002929E-3</v>
      </c>
      <c r="T31" s="12" t="s">
        <v>1112</v>
      </c>
      <c r="U31" s="12" t="s">
        <v>1112</v>
      </c>
      <c r="V31" s="12" t="s">
        <v>1113</v>
      </c>
      <c r="W31" s="56">
        <v>1.3254768786307762</v>
      </c>
    </row>
    <row r="32" spans="1:23" s="7" customFormat="1" x14ac:dyDescent="0.3">
      <c r="A32" s="8" t="s">
        <v>0</v>
      </c>
      <c r="B32" s="8" t="s">
        <v>0</v>
      </c>
      <c r="C32" s="9" t="s">
        <v>578</v>
      </c>
      <c r="D32" s="9" t="s">
        <v>819</v>
      </c>
      <c r="E32" s="9" t="s">
        <v>947</v>
      </c>
      <c r="F32" s="8" t="s">
        <v>71</v>
      </c>
      <c r="G32" s="8" t="s">
        <v>83</v>
      </c>
      <c r="H32" s="10" t="s">
        <v>84</v>
      </c>
      <c r="I32" s="120">
        <v>26440</v>
      </c>
      <c r="J32" s="11" t="s">
        <v>7</v>
      </c>
      <c r="K32" s="9" t="s">
        <v>227</v>
      </c>
      <c r="L32" s="47" t="s">
        <v>168</v>
      </c>
      <c r="M32" s="12" t="str">
        <f>_xlfn.XLOOKUP(Calculations[[#This Row],[For XLOOKUP]],Factors[For XLOOKUP],Factors[Factor],"")</f>
        <v>Σ.Ε. CO₂ m.</v>
      </c>
      <c r="N32" s="12">
        <f>_xlfn.XLOOKUP(Calculations[[#This Row],[For XLOOKUP]],Factors[For XLOOKUP],Factors[Value],"")</f>
        <v>2.6092581300000001E-3</v>
      </c>
      <c r="O32" s="12" t="str">
        <f>_xlfn.XLOOKUP(Calculations[[#This Row],[For XLOOKUP]],Factors[For XLOOKUP],Factors[Units],"")</f>
        <v>tn CO2/lt</v>
      </c>
      <c r="P32" s="12" t="str">
        <f>_xlfn.XLOOKUP(Calculations[[#This Row],[For XLOOKUP]],Factors[For XLOOKUP],Factors[Source],"")</f>
        <v>Greece. National Inventory Submissions 2024</v>
      </c>
      <c r="Q32" s="12">
        <v>68.988784957199996</v>
      </c>
      <c r="R32" s="12" t="s">
        <v>1112</v>
      </c>
      <c r="S32" s="12" t="s">
        <v>1112</v>
      </c>
      <c r="T32" s="12" t="s">
        <v>1112</v>
      </c>
      <c r="U32" s="12" t="s">
        <v>1112</v>
      </c>
      <c r="V32" s="12" t="s">
        <v>1113</v>
      </c>
      <c r="W32" s="56">
        <v>68.988784957199996</v>
      </c>
    </row>
    <row r="33" spans="1:23" s="7" customFormat="1" x14ac:dyDescent="0.3">
      <c r="A33" s="8" t="s">
        <v>0</v>
      </c>
      <c r="B33" s="8" t="s">
        <v>0</v>
      </c>
      <c r="C33" s="9" t="s">
        <v>578</v>
      </c>
      <c r="D33" s="9" t="s">
        <v>819</v>
      </c>
      <c r="E33" s="9" t="s">
        <v>947</v>
      </c>
      <c r="F33" s="8" t="s">
        <v>71</v>
      </c>
      <c r="G33" s="8" t="s">
        <v>83</v>
      </c>
      <c r="H33" s="10" t="s">
        <v>84</v>
      </c>
      <c r="I33" s="29" t="e" cm="1">
        <f t="array" ref="I33">_xlfn.XLOOKUP(1,(Calculations[Πληροφορίες]=Calculations[[#This Row],[Πληροφορίες]])*(#REF!=#REF!),Calculations[Τιμή])</f>
        <v>#N/A</v>
      </c>
      <c r="J33" s="11" t="s">
        <v>7</v>
      </c>
      <c r="K33" s="9" t="s">
        <v>227</v>
      </c>
      <c r="L33" s="47" t="s">
        <v>170</v>
      </c>
      <c r="M33" s="12" t="str">
        <f>_xlfn.XLOOKUP(Calculations[[#This Row],[For XLOOKUP]],Factors[For XLOOKUP],Factors[Factor],"")</f>
        <v>Σ.Ε. CH₄ m.</v>
      </c>
      <c r="N33" s="12">
        <f>_xlfn.XLOOKUP(Calculations[[#This Row],[For XLOOKUP]],Factors[For XLOOKUP],Factors[Value],"")</f>
        <v>9.9661146212508699E-10</v>
      </c>
      <c r="O33" s="12" t="str">
        <f>_xlfn.XLOOKUP(Calculations[[#This Row],[For XLOOKUP]],Factors[For XLOOKUP],Factors[Units],"")</f>
        <v>tn CH₄/lt</v>
      </c>
      <c r="P33" s="12" t="str">
        <f>_xlfn.XLOOKUP(Calculations[[#This Row],[For XLOOKUP]],Factors[For XLOOKUP],Factors[Source],"")</f>
        <v>Greece. National Inventory Submissions 2024</v>
      </c>
      <c r="Q33" s="12" t="s">
        <v>1112</v>
      </c>
      <c r="R33" s="12">
        <v>2.6350407058587301E-5</v>
      </c>
      <c r="S33" s="12" t="s">
        <v>1112</v>
      </c>
      <c r="T33" s="12" t="s">
        <v>1112</v>
      </c>
      <c r="U33" s="12" t="s">
        <v>1112</v>
      </c>
      <c r="V33" s="12" t="s">
        <v>1113</v>
      </c>
      <c r="W33" s="56">
        <v>7.3781139764044444E-4</v>
      </c>
    </row>
    <row r="34" spans="1:23" s="7" customFormat="1" x14ac:dyDescent="0.3">
      <c r="A34" s="8" t="s">
        <v>0</v>
      </c>
      <c r="B34" s="8" t="s">
        <v>0</v>
      </c>
      <c r="C34" s="9" t="s">
        <v>578</v>
      </c>
      <c r="D34" s="9" t="s">
        <v>819</v>
      </c>
      <c r="E34" s="9" t="s">
        <v>947</v>
      </c>
      <c r="F34" s="8" t="s">
        <v>71</v>
      </c>
      <c r="G34" s="8" t="s">
        <v>83</v>
      </c>
      <c r="H34" s="10" t="s">
        <v>84</v>
      </c>
      <c r="I34" s="29" t="e" cm="1">
        <f t="array" ref="I34">_xlfn.XLOOKUP(1,(Calculations[Πληροφορίες]=Calculations[[#This Row],[Πληροφορίες]])*(#REF!=#REF!),Calculations[Τιμή])</f>
        <v>#N/A</v>
      </c>
      <c r="J34" s="11" t="s">
        <v>7</v>
      </c>
      <c r="K34" s="9" t="s">
        <v>227</v>
      </c>
      <c r="L34" s="47" t="s">
        <v>172</v>
      </c>
      <c r="M34" s="12" t="str">
        <f>_xlfn.XLOOKUP(Calculations[[#This Row],[For XLOOKUP]],Factors[For XLOOKUP],Factors[Factor],"")</f>
        <v>Σ.Ε. N2O m.</v>
      </c>
      <c r="N34" s="12">
        <f>_xlfn.XLOOKUP(Calculations[[#This Row],[For XLOOKUP]],Factors[For XLOOKUP],Factors[Value],"")</f>
        <v>1.0467775855894111E-7</v>
      </c>
      <c r="O34" s="12" t="str">
        <f>_xlfn.XLOOKUP(Calculations[[#This Row],[For XLOOKUP]],Factors[For XLOOKUP],Factors[Units],"")</f>
        <v>tn N2O/lt</v>
      </c>
      <c r="P34" s="12" t="str">
        <f>_xlfn.XLOOKUP(Calculations[[#This Row],[For XLOOKUP]],Factors[For XLOOKUP],Factors[Source],"")</f>
        <v>Greece. National Inventory Submissions 2024</v>
      </c>
      <c r="Q34" s="12" t="s">
        <v>1112</v>
      </c>
      <c r="R34" s="12" t="s">
        <v>1112</v>
      </c>
      <c r="S34" s="12">
        <v>2.7676799362984028E-3</v>
      </c>
      <c r="T34" s="12" t="s">
        <v>1112</v>
      </c>
      <c r="U34" s="12" t="s">
        <v>1112</v>
      </c>
      <c r="V34" s="12" t="s">
        <v>1113</v>
      </c>
      <c r="W34" s="56">
        <v>0.73343518311907674</v>
      </c>
    </row>
    <row r="35" spans="1:23" s="7" customFormat="1" x14ac:dyDescent="0.3">
      <c r="A35" s="8" t="s">
        <v>0</v>
      </c>
      <c r="B35" s="8" t="s">
        <v>0</v>
      </c>
      <c r="C35" s="9" t="s">
        <v>578</v>
      </c>
      <c r="D35" s="9" t="s">
        <v>819</v>
      </c>
      <c r="E35" s="9" t="s">
        <v>914</v>
      </c>
      <c r="F35" s="8" t="s">
        <v>71</v>
      </c>
      <c r="G35" s="8" t="s">
        <v>83</v>
      </c>
      <c r="H35" s="10" t="s">
        <v>84</v>
      </c>
      <c r="I35" s="120">
        <v>4310.3500000000004</v>
      </c>
      <c r="J35" s="11" t="s">
        <v>7</v>
      </c>
      <c r="K35" s="9" t="s">
        <v>227</v>
      </c>
      <c r="L35" s="47" t="s">
        <v>168</v>
      </c>
      <c r="M35" s="12" t="str">
        <f>_xlfn.XLOOKUP(Calculations[[#This Row],[For XLOOKUP]],Factors[For XLOOKUP],Factors[Factor],"")</f>
        <v>Σ.Ε. CO₂ m.</v>
      </c>
      <c r="N35" s="12">
        <f>_xlfn.XLOOKUP(Calculations[[#This Row],[For XLOOKUP]],Factors[For XLOOKUP],Factors[Value],"")</f>
        <v>2.6092581300000001E-3</v>
      </c>
      <c r="O35" s="12" t="str">
        <f>_xlfn.XLOOKUP(Calculations[[#This Row],[For XLOOKUP]],Factors[For XLOOKUP],Factors[Units],"")</f>
        <v>tn CO2/lt</v>
      </c>
      <c r="P35" s="12" t="str">
        <f>_xlfn.XLOOKUP(Calculations[[#This Row],[For XLOOKUP]],Factors[For XLOOKUP],Factors[Source],"")</f>
        <v>Greece. National Inventory Submissions 2024</v>
      </c>
      <c r="Q35" s="12">
        <v>11.246815780645502</v>
      </c>
      <c r="R35" s="12" t="s">
        <v>1112</v>
      </c>
      <c r="S35" s="12" t="s">
        <v>1112</v>
      </c>
      <c r="T35" s="12" t="s">
        <v>1112</v>
      </c>
      <c r="U35" s="12" t="s">
        <v>1112</v>
      </c>
      <c r="V35" s="12" t="s">
        <v>1113</v>
      </c>
      <c r="W35" s="56">
        <v>11.246815780645502</v>
      </c>
    </row>
    <row r="36" spans="1:23" s="7" customFormat="1" x14ac:dyDescent="0.3">
      <c r="A36" s="8" t="s">
        <v>0</v>
      </c>
      <c r="B36" s="8" t="s">
        <v>0</v>
      </c>
      <c r="C36" s="9" t="s">
        <v>578</v>
      </c>
      <c r="D36" s="9" t="s">
        <v>819</v>
      </c>
      <c r="E36" s="9" t="s">
        <v>914</v>
      </c>
      <c r="F36" s="8" t="s">
        <v>71</v>
      </c>
      <c r="G36" s="8" t="s">
        <v>83</v>
      </c>
      <c r="H36" s="10" t="s">
        <v>84</v>
      </c>
      <c r="I36" s="29">
        <v>4310.3500000000004</v>
      </c>
      <c r="J36" s="11" t="s">
        <v>7</v>
      </c>
      <c r="K36" s="9" t="s">
        <v>227</v>
      </c>
      <c r="L36" s="47" t="s">
        <v>170</v>
      </c>
      <c r="M36" s="12" t="str">
        <f>_xlfn.XLOOKUP(Calculations[[#This Row],[For XLOOKUP]],Factors[For XLOOKUP],Factors[Factor],"")</f>
        <v>Σ.Ε. CH₄ m.</v>
      </c>
      <c r="N36" s="12">
        <f>_xlfn.XLOOKUP(Calculations[[#This Row],[For XLOOKUP]],Factors[For XLOOKUP],Factors[Value],"")</f>
        <v>9.9661146212508699E-10</v>
      </c>
      <c r="O36" s="12" t="str">
        <f>_xlfn.XLOOKUP(Calculations[[#This Row],[For XLOOKUP]],Factors[For XLOOKUP],Factors[Units],"")</f>
        <v>tn CH₄/lt</v>
      </c>
      <c r="P36" s="12" t="str">
        <f>_xlfn.XLOOKUP(Calculations[[#This Row],[For XLOOKUP]],Factors[For XLOOKUP],Factors[Source],"")</f>
        <v>Greece. National Inventory Submissions 2024</v>
      </c>
      <c r="Q36" s="12" t="s">
        <v>1112</v>
      </c>
      <c r="R36" s="12">
        <v>4.2957442157708688E-6</v>
      </c>
      <c r="S36" s="12" t="s">
        <v>1112</v>
      </c>
      <c r="T36" s="12" t="s">
        <v>1112</v>
      </c>
      <c r="U36" s="12" t="s">
        <v>1112</v>
      </c>
      <c r="V36" s="12" t="s">
        <v>1113</v>
      </c>
      <c r="W36" s="56">
        <v>1.2028083804158432E-4</v>
      </c>
    </row>
    <row r="37" spans="1:23" s="7" customFormat="1" x14ac:dyDescent="0.3">
      <c r="A37" s="8" t="s">
        <v>0</v>
      </c>
      <c r="B37" s="8" t="s">
        <v>0</v>
      </c>
      <c r="C37" s="9" t="s">
        <v>578</v>
      </c>
      <c r="D37" s="9" t="s">
        <v>819</v>
      </c>
      <c r="E37" s="9" t="s">
        <v>914</v>
      </c>
      <c r="F37" s="8" t="s">
        <v>71</v>
      </c>
      <c r="G37" s="8" t="s">
        <v>83</v>
      </c>
      <c r="H37" s="10" t="s">
        <v>84</v>
      </c>
      <c r="I37" s="29">
        <v>4310.3500000000004</v>
      </c>
      <c r="J37" s="11" t="s">
        <v>7</v>
      </c>
      <c r="K37" s="9" t="s">
        <v>227</v>
      </c>
      <c r="L37" s="47" t="s">
        <v>172</v>
      </c>
      <c r="M37" s="12" t="str">
        <f>_xlfn.XLOOKUP(Calculations[[#This Row],[For XLOOKUP]],Factors[For XLOOKUP],Factors[Factor],"")</f>
        <v>Σ.Ε. N2O m.</v>
      </c>
      <c r="N37" s="12">
        <f>_xlfn.XLOOKUP(Calculations[[#This Row],[For XLOOKUP]],Factors[For XLOOKUP],Factors[Value],"")</f>
        <v>1.0467775855894111E-7</v>
      </c>
      <c r="O37" s="12" t="str">
        <f>_xlfn.XLOOKUP(Calculations[[#This Row],[For XLOOKUP]],Factors[For XLOOKUP],Factors[Units],"")</f>
        <v>tn N2O/lt</v>
      </c>
      <c r="P37" s="12" t="str">
        <f>_xlfn.XLOOKUP(Calculations[[#This Row],[For XLOOKUP]],Factors[For XLOOKUP],Factors[Source],"")</f>
        <v>Greece. National Inventory Submissions 2024</v>
      </c>
      <c r="Q37" s="12" t="s">
        <v>1112</v>
      </c>
      <c r="R37" s="12" t="s">
        <v>1112</v>
      </c>
      <c r="S37" s="12">
        <v>4.5119777660453185E-4</v>
      </c>
      <c r="T37" s="12" t="s">
        <v>1112</v>
      </c>
      <c r="U37" s="12" t="s">
        <v>1112</v>
      </c>
      <c r="V37" s="12" t="s">
        <v>1113</v>
      </c>
      <c r="W37" s="56">
        <v>0.11956741080020093</v>
      </c>
    </row>
    <row r="38" spans="1:23" s="7" customFormat="1" x14ac:dyDescent="0.3">
      <c r="A38" s="8" t="s">
        <v>0</v>
      </c>
      <c r="B38" s="8" t="s">
        <v>0</v>
      </c>
      <c r="C38" s="9" t="s">
        <v>578</v>
      </c>
      <c r="D38" s="9" t="s">
        <v>819</v>
      </c>
      <c r="E38" s="9" t="s">
        <v>913</v>
      </c>
      <c r="F38" s="8" t="s">
        <v>71</v>
      </c>
      <c r="G38" s="8" t="s">
        <v>83</v>
      </c>
      <c r="H38" s="10" t="s">
        <v>84</v>
      </c>
      <c r="I38" s="120">
        <v>12685.41</v>
      </c>
      <c r="J38" s="11" t="s">
        <v>7</v>
      </c>
      <c r="K38" s="9" t="s">
        <v>227</v>
      </c>
      <c r="L38" s="47" t="s">
        <v>168</v>
      </c>
      <c r="M38" s="12" t="str">
        <f>_xlfn.XLOOKUP(Calculations[[#This Row],[For XLOOKUP]],Factors[For XLOOKUP],Factors[Factor],"")</f>
        <v>Σ.Ε. CO₂ m.</v>
      </c>
      <c r="N38" s="12">
        <f>_xlfn.XLOOKUP(Calculations[[#This Row],[For XLOOKUP]],Factors[For XLOOKUP],Factors[Value],"")</f>
        <v>2.6092581300000001E-3</v>
      </c>
      <c r="O38" s="12" t="str">
        <f>_xlfn.XLOOKUP(Calculations[[#This Row],[For XLOOKUP]],Factors[For XLOOKUP],Factors[Units],"")</f>
        <v>tn CO2/lt</v>
      </c>
      <c r="P38" s="12" t="str">
        <f>_xlfn.XLOOKUP(Calculations[[#This Row],[For XLOOKUP]],Factors[For XLOOKUP],Factors[Source],"")</f>
        <v>Greece. National Inventory Submissions 2024</v>
      </c>
      <c r="Q38" s="12">
        <v>33.099509174883302</v>
      </c>
      <c r="R38" s="12" t="s">
        <v>1112</v>
      </c>
      <c r="S38" s="12" t="s">
        <v>1112</v>
      </c>
      <c r="T38" s="12" t="s">
        <v>1112</v>
      </c>
      <c r="U38" s="12" t="s">
        <v>1112</v>
      </c>
      <c r="V38" s="12" t="s">
        <v>1113</v>
      </c>
      <c r="W38" s="56">
        <v>33.099509174883302</v>
      </c>
    </row>
    <row r="39" spans="1:23" s="7" customFormat="1" x14ac:dyDescent="0.3">
      <c r="A39" s="8" t="s">
        <v>0</v>
      </c>
      <c r="B39" s="8" t="s">
        <v>0</v>
      </c>
      <c r="C39" s="9" t="s">
        <v>578</v>
      </c>
      <c r="D39" s="9" t="s">
        <v>819</v>
      </c>
      <c r="E39" s="9" t="s">
        <v>913</v>
      </c>
      <c r="F39" s="8" t="s">
        <v>71</v>
      </c>
      <c r="G39" s="8" t="s">
        <v>83</v>
      </c>
      <c r="H39" s="10" t="s">
        <v>84</v>
      </c>
      <c r="I39" s="29">
        <v>12685.41</v>
      </c>
      <c r="J39" s="11" t="s">
        <v>7</v>
      </c>
      <c r="K39" s="9" t="s">
        <v>227</v>
      </c>
      <c r="L39" s="47" t="s">
        <v>170</v>
      </c>
      <c r="M39" s="12" t="str">
        <f>_xlfn.XLOOKUP(Calculations[[#This Row],[For XLOOKUP]],Factors[For XLOOKUP],Factors[Factor],"")</f>
        <v>Σ.Ε. CH₄ m.</v>
      </c>
      <c r="N39" s="12">
        <f>_xlfn.XLOOKUP(Calculations[[#This Row],[For XLOOKUP]],Factors[For XLOOKUP],Factors[Value],"")</f>
        <v>9.9661146212508699E-10</v>
      </c>
      <c r="O39" s="12" t="str">
        <f>_xlfn.XLOOKUP(Calculations[[#This Row],[For XLOOKUP]],Factors[For XLOOKUP],Factors[Units],"")</f>
        <v>tn CH₄/lt</v>
      </c>
      <c r="P39" s="12" t="str">
        <f>_xlfn.XLOOKUP(Calculations[[#This Row],[For XLOOKUP]],Factors[For XLOOKUP],Factors[Source],"")</f>
        <v>Greece. National Inventory Submissions 2024</v>
      </c>
      <c r="Q39" s="12" t="s">
        <v>1112</v>
      </c>
      <c r="R39" s="12">
        <v>1.2642425007756199E-5</v>
      </c>
      <c r="S39" s="12" t="s">
        <v>1112</v>
      </c>
      <c r="T39" s="12" t="s">
        <v>1112</v>
      </c>
      <c r="U39" s="12" t="s">
        <v>1112</v>
      </c>
      <c r="V39" s="12" t="s">
        <v>1113</v>
      </c>
      <c r="W39" s="56">
        <v>3.5398790021717359E-4</v>
      </c>
    </row>
    <row r="40" spans="1:23" s="7" customFormat="1" x14ac:dyDescent="0.3">
      <c r="A40" s="8" t="s">
        <v>0</v>
      </c>
      <c r="B40" s="8" t="s">
        <v>0</v>
      </c>
      <c r="C40" s="9" t="s">
        <v>578</v>
      </c>
      <c r="D40" s="9" t="s">
        <v>819</v>
      </c>
      <c r="E40" s="9" t="s">
        <v>913</v>
      </c>
      <c r="F40" s="8" t="s">
        <v>71</v>
      </c>
      <c r="G40" s="8" t="s">
        <v>83</v>
      </c>
      <c r="H40" s="10" t="s">
        <v>84</v>
      </c>
      <c r="I40" s="29">
        <v>12685.41</v>
      </c>
      <c r="J40" s="11" t="s">
        <v>7</v>
      </c>
      <c r="K40" s="9" t="s">
        <v>227</v>
      </c>
      <c r="L40" s="47" t="s">
        <v>172</v>
      </c>
      <c r="M40" s="12" t="str">
        <f>_xlfn.XLOOKUP(Calculations[[#This Row],[For XLOOKUP]],Factors[For XLOOKUP],Factors[Factor],"")</f>
        <v>Σ.Ε. N2O m.</v>
      </c>
      <c r="N40" s="12">
        <f>_xlfn.XLOOKUP(Calculations[[#This Row],[For XLOOKUP]],Factors[For XLOOKUP],Factors[Value],"")</f>
        <v>1.0467775855894111E-7</v>
      </c>
      <c r="O40" s="12" t="str">
        <f>_xlfn.XLOOKUP(Calculations[[#This Row],[For XLOOKUP]],Factors[For XLOOKUP],Factors[Units],"")</f>
        <v>tn N2O/lt</v>
      </c>
      <c r="P40" s="12" t="str">
        <f>_xlfn.XLOOKUP(Calculations[[#This Row],[For XLOOKUP]],Factors[For XLOOKUP],Factors[Source],"")</f>
        <v>Greece. National Inventory Submissions 2024</v>
      </c>
      <c r="Q40" s="12" t="s">
        <v>1112</v>
      </c>
      <c r="R40" s="12" t="s">
        <v>1112</v>
      </c>
      <c r="S40" s="12">
        <v>1.3278802852011772E-3</v>
      </c>
      <c r="T40" s="12" t="s">
        <v>1112</v>
      </c>
      <c r="U40" s="12" t="s">
        <v>1112</v>
      </c>
      <c r="V40" s="12" t="s">
        <v>1113</v>
      </c>
      <c r="W40" s="56">
        <v>0.35188827557831193</v>
      </c>
    </row>
    <row r="41" spans="1:23" s="7" customFormat="1" ht="28.8" x14ac:dyDescent="0.3">
      <c r="A41" s="8" t="s">
        <v>0</v>
      </c>
      <c r="B41" s="8" t="s">
        <v>0</v>
      </c>
      <c r="C41" s="9" t="s">
        <v>578</v>
      </c>
      <c r="D41" s="9" t="s">
        <v>819</v>
      </c>
      <c r="E41" s="60" t="s">
        <v>909</v>
      </c>
      <c r="F41" s="8" t="s">
        <v>71</v>
      </c>
      <c r="G41" s="8" t="s">
        <v>83</v>
      </c>
      <c r="H41" s="10" t="s">
        <v>84</v>
      </c>
      <c r="I41" s="117">
        <v>494.55</v>
      </c>
      <c r="J41" s="11" t="s">
        <v>7</v>
      </c>
      <c r="K41" s="9" t="s">
        <v>227</v>
      </c>
      <c r="L41" s="47" t="s">
        <v>168</v>
      </c>
      <c r="M41" s="12" t="str">
        <f>_xlfn.XLOOKUP(Calculations[[#This Row],[For XLOOKUP]],Factors[For XLOOKUP],Factors[Factor],"")</f>
        <v>Σ.Ε. CO₂ m.</v>
      </c>
      <c r="N41" s="12">
        <f>_xlfn.XLOOKUP(Calculations[[#This Row],[For XLOOKUP]],Factors[For XLOOKUP],Factors[Value],"")</f>
        <v>2.6092581300000001E-3</v>
      </c>
      <c r="O41" s="12" t="str">
        <f>_xlfn.XLOOKUP(Calculations[[#This Row],[For XLOOKUP]],Factors[For XLOOKUP],Factors[Units],"")</f>
        <v>tn CO2/lt</v>
      </c>
      <c r="P41" s="12" t="str">
        <f>_xlfn.XLOOKUP(Calculations[[#This Row],[For XLOOKUP]],Factors[For XLOOKUP],Factors[Source],"")</f>
        <v>Greece. National Inventory Submissions 2024</v>
      </c>
      <c r="Q41" s="12">
        <v>1.2904086081915001</v>
      </c>
      <c r="R41" s="12" t="s">
        <v>1112</v>
      </c>
      <c r="S41" s="12" t="s">
        <v>1112</v>
      </c>
      <c r="T41" s="12" t="s">
        <v>1112</v>
      </c>
      <c r="U41" s="12" t="s">
        <v>1112</v>
      </c>
      <c r="V41" s="12" t="s">
        <v>1113</v>
      </c>
      <c r="W41" s="56">
        <v>1.2904086081915001</v>
      </c>
    </row>
    <row r="42" spans="1:23" s="7" customFormat="1" ht="28.8" x14ac:dyDescent="0.3">
      <c r="A42" s="8" t="s">
        <v>0</v>
      </c>
      <c r="B42" s="8" t="s">
        <v>0</v>
      </c>
      <c r="C42" s="9" t="s">
        <v>578</v>
      </c>
      <c r="D42" s="9" t="s">
        <v>819</v>
      </c>
      <c r="E42" s="60" t="s">
        <v>909</v>
      </c>
      <c r="F42" s="8" t="s">
        <v>71</v>
      </c>
      <c r="G42" s="8" t="s">
        <v>83</v>
      </c>
      <c r="H42" s="10" t="s">
        <v>84</v>
      </c>
      <c r="I42" s="29" t="e" cm="1">
        <f t="array" ref="I42">_xlfn.XLOOKUP(1,(Calculations[Πληροφορίες]=Calculations[[#This Row],[Πληροφορίες]])*(#REF!=#REF!),Calculations[Τιμή])</f>
        <v>#N/A</v>
      </c>
      <c r="J42" s="11" t="s">
        <v>7</v>
      </c>
      <c r="K42" s="9" t="s">
        <v>227</v>
      </c>
      <c r="L42" s="47" t="s">
        <v>170</v>
      </c>
      <c r="M42" s="12" t="str">
        <f>_xlfn.XLOOKUP(Calculations[[#This Row],[For XLOOKUP]],Factors[For XLOOKUP],Factors[Factor],"")</f>
        <v>Σ.Ε. CH₄ m.</v>
      </c>
      <c r="N42" s="12">
        <f>_xlfn.XLOOKUP(Calculations[[#This Row],[For XLOOKUP]],Factors[For XLOOKUP],Factors[Value],"")</f>
        <v>9.9661146212508699E-10</v>
      </c>
      <c r="O42" s="12" t="str">
        <f>_xlfn.XLOOKUP(Calculations[[#This Row],[For XLOOKUP]],Factors[For XLOOKUP],Factors[Units],"")</f>
        <v>tn CH₄/lt</v>
      </c>
      <c r="P42" s="12" t="str">
        <f>_xlfn.XLOOKUP(Calculations[[#This Row],[For XLOOKUP]],Factors[For XLOOKUP],Factors[Source],"")</f>
        <v>Greece. National Inventory Submissions 2024</v>
      </c>
      <c r="Q42" s="12" t="s">
        <v>1112</v>
      </c>
      <c r="R42" s="12">
        <v>4.9287419859396182E-7</v>
      </c>
      <c r="S42" s="12" t="s">
        <v>1112</v>
      </c>
      <c r="T42" s="12" t="s">
        <v>1112</v>
      </c>
      <c r="U42" s="12" t="s">
        <v>1112</v>
      </c>
      <c r="V42" s="12" t="s">
        <v>1113</v>
      </c>
      <c r="W42" s="56">
        <v>1.3800477560630931E-5</v>
      </c>
    </row>
    <row r="43" spans="1:23" s="7" customFormat="1" ht="28.8" x14ac:dyDescent="0.3">
      <c r="A43" s="8" t="s">
        <v>0</v>
      </c>
      <c r="B43" s="8" t="s">
        <v>0</v>
      </c>
      <c r="C43" s="9" t="s">
        <v>578</v>
      </c>
      <c r="D43" s="9" t="s">
        <v>819</v>
      </c>
      <c r="E43" s="60" t="s">
        <v>909</v>
      </c>
      <c r="F43" s="8" t="s">
        <v>71</v>
      </c>
      <c r="G43" s="8" t="s">
        <v>83</v>
      </c>
      <c r="H43" s="10" t="s">
        <v>84</v>
      </c>
      <c r="I43" s="29" t="e" cm="1">
        <f t="array" ref="I43">_xlfn.XLOOKUP(1,(Calculations[Πληροφορίες]=Calculations[[#This Row],[Πληροφορίες]])*(#REF!=#REF!),Calculations[Τιμή])</f>
        <v>#N/A</v>
      </c>
      <c r="J43" s="11" t="s">
        <v>7</v>
      </c>
      <c r="K43" s="9" t="s">
        <v>227</v>
      </c>
      <c r="L43" s="47" t="s">
        <v>172</v>
      </c>
      <c r="M43" s="12" t="str">
        <f>_xlfn.XLOOKUP(Calculations[[#This Row],[For XLOOKUP]],Factors[For XLOOKUP],Factors[Factor],"")</f>
        <v>Σ.Ε. N2O m.</v>
      </c>
      <c r="N43" s="12">
        <f>_xlfn.XLOOKUP(Calculations[[#This Row],[For XLOOKUP]],Factors[For XLOOKUP],Factors[Value],"")</f>
        <v>1.0467775855894111E-7</v>
      </c>
      <c r="O43" s="12" t="str">
        <f>_xlfn.XLOOKUP(Calculations[[#This Row],[For XLOOKUP]],Factors[For XLOOKUP],Factors[Units],"")</f>
        <v>tn N2O/lt</v>
      </c>
      <c r="P43" s="12" t="str">
        <f>_xlfn.XLOOKUP(Calculations[[#This Row],[For XLOOKUP]],Factors[For XLOOKUP],Factors[Source],"")</f>
        <v>Greece. National Inventory Submissions 2024</v>
      </c>
      <c r="Q43" s="12" t="s">
        <v>1112</v>
      </c>
      <c r="R43" s="12" t="s">
        <v>1112</v>
      </c>
      <c r="S43" s="12">
        <v>5.1768385495324325E-5</v>
      </c>
      <c r="T43" s="12" t="s">
        <v>1112</v>
      </c>
      <c r="U43" s="12" t="s">
        <v>1112</v>
      </c>
      <c r="V43" s="12" t="s">
        <v>1113</v>
      </c>
      <c r="W43" s="56">
        <v>1.3718622156260947E-2</v>
      </c>
    </row>
    <row r="44" spans="1:23" s="7" customFormat="1" x14ac:dyDescent="0.3">
      <c r="A44" s="8" t="s">
        <v>0</v>
      </c>
      <c r="B44" s="8" t="s">
        <v>0</v>
      </c>
      <c r="C44" s="9" t="s">
        <v>578</v>
      </c>
      <c r="D44" s="9" t="s">
        <v>819</v>
      </c>
      <c r="E44" s="114" t="s">
        <v>927</v>
      </c>
      <c r="F44" s="8" t="s">
        <v>71</v>
      </c>
      <c r="G44" s="8" t="s">
        <v>83</v>
      </c>
      <c r="H44" s="10" t="s">
        <v>84</v>
      </c>
      <c r="I44" s="117">
        <v>1669.43</v>
      </c>
      <c r="J44" s="11" t="s">
        <v>7</v>
      </c>
      <c r="K44" s="9" t="s">
        <v>227</v>
      </c>
      <c r="L44" s="47" t="s">
        <v>168</v>
      </c>
      <c r="M44" s="12" t="str">
        <f>_xlfn.XLOOKUP(Calculations[[#This Row],[For XLOOKUP]],Factors[For XLOOKUP],Factors[Factor],"")</f>
        <v>Σ.Ε. CO₂ m.</v>
      </c>
      <c r="N44" s="12">
        <f>_xlfn.XLOOKUP(Calculations[[#This Row],[For XLOOKUP]],Factors[For XLOOKUP],Factors[Value],"")</f>
        <v>2.6092581300000001E-3</v>
      </c>
      <c r="O44" s="12" t="str">
        <f>_xlfn.XLOOKUP(Calculations[[#This Row],[For XLOOKUP]],Factors[For XLOOKUP],Factors[Units],"")</f>
        <v>tn CO2/lt</v>
      </c>
      <c r="P44" s="12" t="str">
        <f>_xlfn.XLOOKUP(Calculations[[#This Row],[For XLOOKUP]],Factors[For XLOOKUP],Factors[Source],"")</f>
        <v>Greece. National Inventory Submissions 2024</v>
      </c>
      <c r="Q44" s="12">
        <v>4.3559737999659003</v>
      </c>
      <c r="R44" s="12" t="s">
        <v>1112</v>
      </c>
      <c r="S44" s="12" t="s">
        <v>1112</v>
      </c>
      <c r="T44" s="12" t="s">
        <v>1112</v>
      </c>
      <c r="U44" s="12" t="s">
        <v>1112</v>
      </c>
      <c r="V44" s="12" t="s">
        <v>1113</v>
      </c>
      <c r="W44" s="56">
        <v>4.3559737999659003</v>
      </c>
    </row>
    <row r="45" spans="1:23" s="7" customFormat="1" x14ac:dyDescent="0.3">
      <c r="A45" s="8" t="s">
        <v>0</v>
      </c>
      <c r="B45" s="8" t="s">
        <v>0</v>
      </c>
      <c r="C45" s="9" t="s">
        <v>578</v>
      </c>
      <c r="D45" s="9" t="s">
        <v>819</v>
      </c>
      <c r="E45" s="114" t="s">
        <v>927</v>
      </c>
      <c r="F45" s="8" t="s">
        <v>71</v>
      </c>
      <c r="G45" s="8" t="s">
        <v>83</v>
      </c>
      <c r="H45" s="10" t="s">
        <v>84</v>
      </c>
      <c r="I45" s="29">
        <v>1669.43</v>
      </c>
      <c r="J45" s="11" t="s">
        <v>7</v>
      </c>
      <c r="K45" s="9" t="s">
        <v>227</v>
      </c>
      <c r="L45" s="47" t="s">
        <v>170</v>
      </c>
      <c r="M45" s="12" t="str">
        <f>_xlfn.XLOOKUP(Calculations[[#This Row],[For XLOOKUP]],Factors[For XLOOKUP],Factors[Factor],"")</f>
        <v>Σ.Ε. CH₄ m.</v>
      </c>
      <c r="N45" s="12">
        <f>_xlfn.XLOOKUP(Calculations[[#This Row],[For XLOOKUP]],Factors[For XLOOKUP],Factors[Value],"")</f>
        <v>9.9661146212508699E-10</v>
      </c>
      <c r="O45" s="12" t="str">
        <f>_xlfn.XLOOKUP(Calculations[[#This Row],[For XLOOKUP]],Factors[For XLOOKUP],Factors[Units],"")</f>
        <v>tn CH₄/lt</v>
      </c>
      <c r="P45" s="12" t="str">
        <f>_xlfn.XLOOKUP(Calculations[[#This Row],[For XLOOKUP]],Factors[For XLOOKUP],Factors[Source],"")</f>
        <v>Greece. National Inventory Submissions 2024</v>
      </c>
      <c r="Q45" s="12" t="s">
        <v>1112</v>
      </c>
      <c r="R45" s="12">
        <v>1.663773073215484E-6</v>
      </c>
      <c r="S45" s="12" t="s">
        <v>1112</v>
      </c>
      <c r="T45" s="12" t="s">
        <v>1112</v>
      </c>
      <c r="U45" s="12" t="s">
        <v>1112</v>
      </c>
      <c r="V45" s="12" t="s">
        <v>1113</v>
      </c>
      <c r="W45" s="56">
        <v>4.6585646050033554E-5</v>
      </c>
    </row>
    <row r="46" spans="1:23" s="7" customFormat="1" x14ac:dyDescent="0.3">
      <c r="A46" s="8" t="s">
        <v>0</v>
      </c>
      <c r="B46" s="8" t="s">
        <v>0</v>
      </c>
      <c r="C46" s="9" t="s">
        <v>578</v>
      </c>
      <c r="D46" s="9" t="s">
        <v>819</v>
      </c>
      <c r="E46" s="114" t="s">
        <v>927</v>
      </c>
      <c r="F46" s="8" t="s">
        <v>71</v>
      </c>
      <c r="G46" s="8" t="s">
        <v>83</v>
      </c>
      <c r="H46" s="10" t="s">
        <v>84</v>
      </c>
      <c r="I46" s="29">
        <v>1669.43</v>
      </c>
      <c r="J46" s="11" t="s">
        <v>7</v>
      </c>
      <c r="K46" s="9" t="s">
        <v>227</v>
      </c>
      <c r="L46" s="47" t="s">
        <v>172</v>
      </c>
      <c r="M46" s="12" t="str">
        <f>_xlfn.XLOOKUP(Calculations[[#This Row],[For XLOOKUP]],Factors[For XLOOKUP],Factors[Factor],"")</f>
        <v>Σ.Ε. N2O m.</v>
      </c>
      <c r="N46" s="12">
        <f>_xlfn.XLOOKUP(Calculations[[#This Row],[For XLOOKUP]],Factors[For XLOOKUP],Factors[Value],"")</f>
        <v>1.0467775855894111E-7</v>
      </c>
      <c r="O46" s="12" t="str">
        <f>_xlfn.XLOOKUP(Calculations[[#This Row],[For XLOOKUP]],Factors[For XLOOKUP],Factors[Units],"")</f>
        <v>tn N2O/lt</v>
      </c>
      <c r="P46" s="12" t="str">
        <f>_xlfn.XLOOKUP(Calculations[[#This Row],[For XLOOKUP]],Factors[For XLOOKUP],Factors[Source],"")</f>
        <v>Greece. National Inventory Submissions 2024</v>
      </c>
      <c r="Q46" s="12" t="s">
        <v>1112</v>
      </c>
      <c r="R46" s="12" t="s">
        <v>1112</v>
      </c>
      <c r="S46" s="12">
        <v>1.7475219047105307E-4</v>
      </c>
      <c r="T46" s="12" t="s">
        <v>1112</v>
      </c>
      <c r="U46" s="12" t="s">
        <v>1112</v>
      </c>
      <c r="V46" s="12" t="s">
        <v>1113</v>
      </c>
      <c r="W46" s="56">
        <v>4.6309330474829061E-2</v>
      </c>
    </row>
    <row r="47" spans="1:23" s="7" customFormat="1" ht="28.8" x14ac:dyDescent="0.3">
      <c r="A47" s="8" t="s">
        <v>0</v>
      </c>
      <c r="B47" s="8" t="s">
        <v>0</v>
      </c>
      <c r="C47" s="9" t="s">
        <v>578</v>
      </c>
      <c r="D47" s="9" t="s">
        <v>821</v>
      </c>
      <c r="E47" s="60" t="s">
        <v>923</v>
      </c>
      <c r="F47" s="8" t="s">
        <v>71</v>
      </c>
      <c r="G47" s="8" t="s">
        <v>83</v>
      </c>
      <c r="H47" s="10" t="s">
        <v>84</v>
      </c>
      <c r="I47" s="67">
        <v>411.88</v>
      </c>
      <c r="J47" s="11" t="s">
        <v>7</v>
      </c>
      <c r="K47" s="9" t="s">
        <v>227</v>
      </c>
      <c r="L47" s="47" t="s">
        <v>168</v>
      </c>
      <c r="M47" s="12" t="str">
        <f>_xlfn.XLOOKUP(Calculations[[#This Row],[For XLOOKUP]],Factors[For XLOOKUP],Factors[Factor],"")</f>
        <v>Σ.Ε. CO₂ m.</v>
      </c>
      <c r="N47" s="12">
        <f>_xlfn.XLOOKUP(Calculations[[#This Row],[For XLOOKUP]],Factors[For XLOOKUP],Factors[Value],"")</f>
        <v>2.6092581300000001E-3</v>
      </c>
      <c r="O47" s="12" t="str">
        <f>_xlfn.XLOOKUP(Calculations[[#This Row],[For XLOOKUP]],Factors[For XLOOKUP],Factors[Units],"")</f>
        <v>tn CO2/lt</v>
      </c>
      <c r="P47" s="12" t="str">
        <f>_xlfn.XLOOKUP(Calculations[[#This Row],[For XLOOKUP]],Factors[For XLOOKUP],Factors[Source],"")</f>
        <v>Greece. National Inventory Submissions 2024</v>
      </c>
      <c r="Q47" s="12">
        <v>1.0747012385843999</v>
      </c>
      <c r="R47" s="12" t="s">
        <v>1112</v>
      </c>
      <c r="S47" s="12" t="s">
        <v>1112</v>
      </c>
      <c r="T47" s="12" t="s">
        <v>1112</v>
      </c>
      <c r="U47" s="12" t="s">
        <v>1112</v>
      </c>
      <c r="V47" s="12" t="s">
        <v>1113</v>
      </c>
      <c r="W47" s="56">
        <v>1.0747012385843999</v>
      </c>
    </row>
    <row r="48" spans="1:23" s="7" customFormat="1" ht="28.8" x14ac:dyDescent="0.3">
      <c r="A48" s="8" t="s">
        <v>0</v>
      </c>
      <c r="B48" s="8" t="s">
        <v>0</v>
      </c>
      <c r="C48" s="9" t="s">
        <v>578</v>
      </c>
      <c r="D48" s="9" t="s">
        <v>821</v>
      </c>
      <c r="E48" s="60" t="s">
        <v>923</v>
      </c>
      <c r="F48" s="8" t="s">
        <v>71</v>
      </c>
      <c r="G48" s="8" t="s">
        <v>83</v>
      </c>
      <c r="H48" s="10" t="s">
        <v>84</v>
      </c>
      <c r="I48" s="29" t="e" cm="1">
        <f t="array" ref="I48">_xlfn.XLOOKUP(1,(Calculations[Πληροφορίες]=Calculations[[#This Row],[Πληροφορίες]])*(#REF!=#REF!),Calculations[Τιμή])</f>
        <v>#N/A</v>
      </c>
      <c r="J48" s="11" t="s">
        <v>7</v>
      </c>
      <c r="K48" s="9" t="s">
        <v>227</v>
      </c>
      <c r="L48" s="47" t="s">
        <v>170</v>
      </c>
      <c r="M48" s="12" t="str">
        <f>_xlfn.XLOOKUP(Calculations[[#This Row],[For XLOOKUP]],Factors[For XLOOKUP],Factors[Factor],"")</f>
        <v>Σ.Ε. CH₄ m.</v>
      </c>
      <c r="N48" s="12">
        <f>_xlfn.XLOOKUP(Calculations[[#This Row],[For XLOOKUP]],Factors[For XLOOKUP],Factors[Value],"")</f>
        <v>9.9661146212508699E-10</v>
      </c>
      <c r="O48" s="12" t="str">
        <f>_xlfn.XLOOKUP(Calculations[[#This Row],[For XLOOKUP]],Factors[For XLOOKUP],Factors[Units],"")</f>
        <v>tn CH₄/lt</v>
      </c>
      <c r="P48" s="12" t="str">
        <f>_xlfn.XLOOKUP(Calculations[[#This Row],[For XLOOKUP]],Factors[For XLOOKUP],Factors[Source],"")</f>
        <v>Greece. National Inventory Submissions 2024</v>
      </c>
      <c r="Q48" s="12" t="s">
        <v>1112</v>
      </c>
      <c r="R48" s="12">
        <v>4.1048432902008081E-7</v>
      </c>
      <c r="S48" s="12" t="s">
        <v>1112</v>
      </c>
      <c r="T48" s="12" t="s">
        <v>1112</v>
      </c>
      <c r="U48" s="12" t="s">
        <v>1112</v>
      </c>
      <c r="V48" s="12" t="s">
        <v>1113</v>
      </c>
      <c r="W48" s="56">
        <v>1.1493561212562262E-5</v>
      </c>
    </row>
    <row r="49" spans="1:23" s="7" customFormat="1" ht="28.8" x14ac:dyDescent="0.3">
      <c r="A49" s="8" t="s">
        <v>0</v>
      </c>
      <c r="B49" s="8" t="s">
        <v>0</v>
      </c>
      <c r="C49" s="9" t="s">
        <v>578</v>
      </c>
      <c r="D49" s="9" t="s">
        <v>821</v>
      </c>
      <c r="E49" s="60" t="s">
        <v>923</v>
      </c>
      <c r="F49" s="8" t="s">
        <v>71</v>
      </c>
      <c r="G49" s="8" t="s">
        <v>83</v>
      </c>
      <c r="H49" s="10" t="s">
        <v>84</v>
      </c>
      <c r="I49" s="29" t="e" cm="1">
        <f t="array" ref="I49">_xlfn.XLOOKUP(1,(Calculations[Πληροφορίες]=Calculations[[#This Row],[Πληροφορίες]])*(#REF!=#REF!),Calculations[Τιμή])</f>
        <v>#N/A</v>
      </c>
      <c r="J49" s="11" t="s">
        <v>7</v>
      </c>
      <c r="K49" s="9" t="s">
        <v>227</v>
      </c>
      <c r="L49" s="47" t="s">
        <v>172</v>
      </c>
      <c r="M49" s="12" t="str">
        <f>_xlfn.XLOOKUP(Calculations[[#This Row],[For XLOOKUP]],Factors[For XLOOKUP],Factors[Factor],"")</f>
        <v>Σ.Ε. N2O m.</v>
      </c>
      <c r="N49" s="12">
        <f>_xlfn.XLOOKUP(Calculations[[#This Row],[For XLOOKUP]],Factors[For XLOOKUP],Factors[Value],"")</f>
        <v>1.0467775855894111E-7</v>
      </c>
      <c r="O49" s="12" t="str">
        <f>_xlfn.XLOOKUP(Calculations[[#This Row],[For XLOOKUP]],Factors[For XLOOKUP],Factors[Units],"")</f>
        <v>tn N2O/lt</v>
      </c>
      <c r="P49" s="12" t="str">
        <f>_xlfn.XLOOKUP(Calculations[[#This Row],[For XLOOKUP]],Factors[For XLOOKUP],Factors[Source],"")</f>
        <v>Greece. National Inventory Submissions 2024</v>
      </c>
      <c r="Q49" s="12" t="s">
        <v>1112</v>
      </c>
      <c r="R49" s="12" t="s">
        <v>1112</v>
      </c>
      <c r="S49" s="12">
        <v>4.311467519525666E-5</v>
      </c>
      <c r="T49" s="12" t="s">
        <v>1112</v>
      </c>
      <c r="U49" s="12" t="s">
        <v>1112</v>
      </c>
      <c r="V49" s="12" t="s">
        <v>1113</v>
      </c>
      <c r="W49" s="56">
        <v>1.1425388926743016E-2</v>
      </c>
    </row>
    <row r="50" spans="1:23" s="7" customFormat="1" x14ac:dyDescent="0.3">
      <c r="A50" s="8" t="s">
        <v>0</v>
      </c>
      <c r="B50" s="8" t="s">
        <v>0</v>
      </c>
      <c r="C50" s="9" t="s">
        <v>578</v>
      </c>
      <c r="D50" s="9" t="s">
        <v>821</v>
      </c>
      <c r="E50" s="60" t="s">
        <v>922</v>
      </c>
      <c r="F50" s="8" t="s">
        <v>71</v>
      </c>
      <c r="G50" s="8" t="s">
        <v>83</v>
      </c>
      <c r="H50" s="10" t="s">
        <v>84</v>
      </c>
      <c r="I50" s="66">
        <v>2972.15</v>
      </c>
      <c r="J50" s="11" t="s">
        <v>7</v>
      </c>
      <c r="K50" s="9" t="s">
        <v>227</v>
      </c>
      <c r="L50" s="47" t="s">
        <v>168</v>
      </c>
      <c r="M50" s="12" t="str">
        <f>_xlfn.XLOOKUP(Calculations[[#This Row],[For XLOOKUP]],Factors[For XLOOKUP],Factors[Factor],"")</f>
        <v>Σ.Ε. CO₂ m.</v>
      </c>
      <c r="N50" s="12">
        <f>_xlfn.XLOOKUP(Calculations[[#This Row],[For XLOOKUP]],Factors[For XLOOKUP],Factors[Value],"")</f>
        <v>2.6092581300000001E-3</v>
      </c>
      <c r="O50" s="12" t="str">
        <f>_xlfn.XLOOKUP(Calculations[[#This Row],[For XLOOKUP]],Factors[For XLOOKUP],Factors[Units],"")</f>
        <v>tn CO2/lt</v>
      </c>
      <c r="P50" s="12" t="str">
        <f>_xlfn.XLOOKUP(Calculations[[#This Row],[For XLOOKUP]],Factors[For XLOOKUP],Factors[Source],"")</f>
        <v>Greece. National Inventory Submissions 2024</v>
      </c>
      <c r="Q50" s="12">
        <v>7.7551065510795008</v>
      </c>
      <c r="R50" s="12" t="s">
        <v>1112</v>
      </c>
      <c r="S50" s="12" t="s">
        <v>1112</v>
      </c>
      <c r="T50" s="12" t="s">
        <v>1112</v>
      </c>
      <c r="U50" s="12" t="s">
        <v>1112</v>
      </c>
      <c r="V50" s="12" t="s">
        <v>1113</v>
      </c>
      <c r="W50" s="56">
        <v>7.7551065510795008</v>
      </c>
    </row>
    <row r="51" spans="1:23" s="7" customFormat="1" x14ac:dyDescent="0.3">
      <c r="A51" s="8" t="s">
        <v>0</v>
      </c>
      <c r="B51" s="8" t="s">
        <v>0</v>
      </c>
      <c r="C51" s="9" t="s">
        <v>578</v>
      </c>
      <c r="D51" s="9" t="s">
        <v>821</v>
      </c>
      <c r="E51" s="60" t="s">
        <v>922</v>
      </c>
      <c r="F51" s="8" t="s">
        <v>71</v>
      </c>
      <c r="G51" s="8" t="s">
        <v>83</v>
      </c>
      <c r="H51" s="10" t="s">
        <v>84</v>
      </c>
      <c r="I51" s="29">
        <v>2972.15</v>
      </c>
      <c r="J51" s="11" t="s">
        <v>7</v>
      </c>
      <c r="K51" s="9" t="s">
        <v>227</v>
      </c>
      <c r="L51" s="47" t="s">
        <v>170</v>
      </c>
      <c r="M51" s="12" t="str">
        <f>_xlfn.XLOOKUP(Calculations[[#This Row],[For XLOOKUP]],Factors[For XLOOKUP],Factors[Factor],"")</f>
        <v>Σ.Ε. CH₄ m.</v>
      </c>
      <c r="N51" s="12">
        <f>_xlfn.XLOOKUP(Calculations[[#This Row],[For XLOOKUP]],Factors[For XLOOKUP],Factors[Value],"")</f>
        <v>9.9661146212508699E-10</v>
      </c>
      <c r="O51" s="12" t="str">
        <f>_xlfn.XLOOKUP(Calculations[[#This Row],[For XLOOKUP]],Factors[For XLOOKUP],Factors[Units],"")</f>
        <v>tn CH₄/lt</v>
      </c>
      <c r="P51" s="12" t="str">
        <f>_xlfn.XLOOKUP(Calculations[[#This Row],[For XLOOKUP]],Factors[For XLOOKUP],Factors[Source],"")</f>
        <v>Greece. National Inventory Submissions 2024</v>
      </c>
      <c r="Q51" s="12" t="s">
        <v>1112</v>
      </c>
      <c r="R51" s="12">
        <v>2.9620787571550772E-6</v>
      </c>
      <c r="S51" s="12" t="s">
        <v>1112</v>
      </c>
      <c r="T51" s="12" t="s">
        <v>1112</v>
      </c>
      <c r="U51" s="12" t="s">
        <v>1112</v>
      </c>
      <c r="V51" s="12" t="s">
        <v>1113</v>
      </c>
      <c r="W51" s="56">
        <v>8.2938205200342162E-5</v>
      </c>
    </row>
    <row r="52" spans="1:23" s="7" customFormat="1" x14ac:dyDescent="0.3">
      <c r="A52" s="8" t="s">
        <v>0</v>
      </c>
      <c r="B52" s="8" t="s">
        <v>0</v>
      </c>
      <c r="C52" s="9" t="s">
        <v>578</v>
      </c>
      <c r="D52" s="9" t="s">
        <v>821</v>
      </c>
      <c r="E52" s="60" t="s">
        <v>922</v>
      </c>
      <c r="F52" s="8" t="s">
        <v>71</v>
      </c>
      <c r="G52" s="8" t="s">
        <v>83</v>
      </c>
      <c r="H52" s="10" t="s">
        <v>84</v>
      </c>
      <c r="I52" s="29">
        <v>2972.15</v>
      </c>
      <c r="J52" s="11" t="s">
        <v>7</v>
      </c>
      <c r="K52" s="9" t="s">
        <v>227</v>
      </c>
      <c r="L52" s="47" t="s">
        <v>172</v>
      </c>
      <c r="M52" s="12" t="str">
        <f>_xlfn.XLOOKUP(Calculations[[#This Row],[For XLOOKUP]],Factors[For XLOOKUP],Factors[Factor],"")</f>
        <v>Σ.Ε. N2O m.</v>
      </c>
      <c r="N52" s="12">
        <f>_xlfn.XLOOKUP(Calculations[[#This Row],[For XLOOKUP]],Factors[For XLOOKUP],Factors[Value],"")</f>
        <v>1.0467775855894111E-7</v>
      </c>
      <c r="O52" s="12" t="str">
        <f>_xlfn.XLOOKUP(Calculations[[#This Row],[For XLOOKUP]],Factors[For XLOOKUP],Factors[Units],"")</f>
        <v>tn N2O/lt</v>
      </c>
      <c r="P52" s="12" t="str">
        <f>_xlfn.XLOOKUP(Calculations[[#This Row],[For XLOOKUP]],Factors[For XLOOKUP],Factors[Source],"")</f>
        <v>Greece. National Inventory Submissions 2024</v>
      </c>
      <c r="Q52" s="12" t="s">
        <v>1112</v>
      </c>
      <c r="R52" s="12" t="s">
        <v>1112</v>
      </c>
      <c r="S52" s="12">
        <v>3.1111800010095683E-4</v>
      </c>
      <c r="T52" s="12" t="s">
        <v>1112</v>
      </c>
      <c r="U52" s="12" t="s">
        <v>1112</v>
      </c>
      <c r="V52" s="12" t="s">
        <v>1113</v>
      </c>
      <c r="W52" s="56">
        <v>8.244627002675356E-2</v>
      </c>
    </row>
    <row r="53" spans="1:23" s="7" customFormat="1" x14ac:dyDescent="0.3">
      <c r="A53" s="8" t="s">
        <v>0</v>
      </c>
      <c r="B53" s="8" t="s">
        <v>0</v>
      </c>
      <c r="C53" s="9" t="s">
        <v>578</v>
      </c>
      <c r="D53" s="9" t="s">
        <v>916</v>
      </c>
      <c r="E53" s="9" t="s">
        <v>918</v>
      </c>
      <c r="F53" s="8" t="s">
        <v>71</v>
      </c>
      <c r="G53" s="8" t="s">
        <v>83</v>
      </c>
      <c r="H53" s="10" t="s">
        <v>239</v>
      </c>
      <c r="I53" s="66">
        <v>29390.93</v>
      </c>
      <c r="J53" s="11" t="s">
        <v>7</v>
      </c>
      <c r="K53" s="9" t="s">
        <v>232</v>
      </c>
      <c r="L53" s="47" t="s">
        <v>169</v>
      </c>
      <c r="M53" s="12" t="str">
        <f>_xlfn.XLOOKUP(Calculations[[#This Row],[For XLOOKUP]],Factors[For XLOOKUP],Factors[Factor],"")</f>
        <v>Σ.Ε. CO₂ m.</v>
      </c>
      <c r="N53" s="12">
        <f>_xlfn.XLOOKUP(Calculations[[#This Row],[For XLOOKUP]],Factors[For XLOOKUP],Factors[Value],"")</f>
        <v>2.3432595615E-3</v>
      </c>
      <c r="O53" s="12" t="str">
        <f>_xlfn.XLOOKUP(Calculations[[#This Row],[For XLOOKUP]],Factors[For XLOOKUP],Factors[Units],"")</f>
        <v>tn CO2/lt</v>
      </c>
      <c r="P53" s="12" t="str">
        <f>_xlfn.XLOOKUP(Calculations[[#This Row],[For XLOOKUP]],Factors[For XLOOKUP],Factors[Source],"")</f>
        <v>Greece. National Inventory Submissions 2024</v>
      </c>
      <c r="Q53" s="12">
        <v>68.870577743877192</v>
      </c>
      <c r="R53" s="12" t="s">
        <v>1112</v>
      </c>
      <c r="S53" s="12" t="s">
        <v>1112</v>
      </c>
      <c r="T53" s="12" t="s">
        <v>1112</v>
      </c>
      <c r="U53" s="12" t="s">
        <v>1112</v>
      </c>
      <c r="V53" s="12" t="s">
        <v>1113</v>
      </c>
      <c r="W53" s="56">
        <v>68.870577743877192</v>
      </c>
    </row>
    <row r="54" spans="1:23" s="7" customFormat="1" x14ac:dyDescent="0.3">
      <c r="A54" s="8" t="s">
        <v>0</v>
      </c>
      <c r="B54" s="8" t="s">
        <v>0</v>
      </c>
      <c r="C54" s="9" t="s">
        <v>578</v>
      </c>
      <c r="D54" s="9" t="s">
        <v>916</v>
      </c>
      <c r="E54" s="9" t="s">
        <v>918</v>
      </c>
      <c r="F54" s="8" t="s">
        <v>71</v>
      </c>
      <c r="G54" s="8" t="s">
        <v>83</v>
      </c>
      <c r="H54" s="10" t="s">
        <v>239</v>
      </c>
      <c r="I54" s="29" t="e" cm="1">
        <f t="array" ref="I54">_xlfn.XLOOKUP(1,(Calculations[Πληροφορίες]=Calculations[[#This Row],[Πληροφορίες]])*(#REF!=#REF!),Calculations[Τιμή])</f>
        <v>#N/A</v>
      </c>
      <c r="J54" s="11" t="s">
        <v>7</v>
      </c>
      <c r="K54" s="9" t="s">
        <v>232</v>
      </c>
      <c r="L54" s="47" t="s">
        <v>171</v>
      </c>
      <c r="M54" s="12" t="str">
        <f>_xlfn.XLOOKUP(Calculations[[#This Row],[For XLOOKUP]],Factors[For XLOOKUP],Factors[Factor],"")</f>
        <v>Σ.Ε. CH₄ m.</v>
      </c>
      <c r="N54" s="12">
        <f>_xlfn.XLOOKUP(Calculations[[#This Row],[For XLOOKUP]],Factors[For XLOOKUP],Factors[Value],"")</f>
        <v>2.9862611012340788E-7</v>
      </c>
      <c r="O54" s="12" t="str">
        <f>_xlfn.XLOOKUP(Calculations[[#This Row],[For XLOOKUP]],Factors[For XLOOKUP],Factors[Units],"")</f>
        <v>tn CH₄/lt</v>
      </c>
      <c r="P54" s="12" t="str">
        <f>_xlfn.XLOOKUP(Calculations[[#This Row],[For XLOOKUP]],Factors[For XLOOKUP],Factors[Source],"")</f>
        <v>Greece. National Inventory Submissions 2024</v>
      </c>
      <c r="Q54" s="12" t="s">
        <v>1112</v>
      </c>
      <c r="R54" s="12">
        <v>8.7768990988093716E-3</v>
      </c>
      <c r="S54" s="12" t="s">
        <v>1112</v>
      </c>
      <c r="T54" s="12" t="s">
        <v>1112</v>
      </c>
      <c r="U54" s="12" t="s">
        <v>1112</v>
      </c>
      <c r="V54" s="12" t="s">
        <v>1113</v>
      </c>
      <c r="W54" s="56">
        <v>0.24575317476666242</v>
      </c>
    </row>
    <row r="55" spans="1:23" s="7" customFormat="1" x14ac:dyDescent="0.3">
      <c r="A55" s="8" t="s">
        <v>0</v>
      </c>
      <c r="B55" s="8" t="s">
        <v>0</v>
      </c>
      <c r="C55" s="9" t="s">
        <v>578</v>
      </c>
      <c r="D55" s="9" t="s">
        <v>916</v>
      </c>
      <c r="E55" s="9" t="s">
        <v>918</v>
      </c>
      <c r="F55" s="8" t="s">
        <v>71</v>
      </c>
      <c r="G55" s="8" t="s">
        <v>83</v>
      </c>
      <c r="H55" s="10" t="s">
        <v>239</v>
      </c>
      <c r="I55" s="29" t="e" cm="1">
        <f t="array" ref="I55">_xlfn.XLOOKUP(1,(Calculations[Πληροφορίες]=Calculations[[#This Row],[Πληροφορίες]])*(#REF!=#REF!),Calculations[Τιμή])</f>
        <v>#N/A</v>
      </c>
      <c r="J55" s="11" t="s">
        <v>7</v>
      </c>
      <c r="K55" s="9" t="s">
        <v>232</v>
      </c>
      <c r="L55" s="47" t="s">
        <v>173</v>
      </c>
      <c r="M55" s="12" t="str">
        <f>_xlfn.XLOOKUP(Calculations[[#This Row],[For XLOOKUP]],Factors[For XLOOKUP],Factors[Factor],"")</f>
        <v>Σ.Ε. N2O m.</v>
      </c>
      <c r="N55" s="12">
        <f>_xlfn.XLOOKUP(Calculations[[#This Row],[For XLOOKUP]],Factors[For XLOOKUP],Factors[Value],"")</f>
        <v>4.3350728455066983E-8</v>
      </c>
      <c r="O55" s="12" t="str">
        <f>_xlfn.XLOOKUP(Calculations[[#This Row],[For XLOOKUP]],Factors[For XLOOKUP],Factors[Units],"")</f>
        <v>tn N2O/lt</v>
      </c>
      <c r="P55" s="12" t="str">
        <f>_xlfn.XLOOKUP(Calculations[[#This Row],[For XLOOKUP]],Factors[For XLOOKUP],Factors[Source],"")</f>
        <v>Greece. National Inventory Submissions 2024</v>
      </c>
      <c r="Q55" s="12" t="s">
        <v>1112</v>
      </c>
      <c r="R55" s="12" t="s">
        <v>1112</v>
      </c>
      <c r="S55" s="12">
        <v>1.2741182254718819E-3</v>
      </c>
      <c r="T55" s="12" t="s">
        <v>1112</v>
      </c>
      <c r="U55" s="12" t="s">
        <v>1112</v>
      </c>
      <c r="V55" s="12" t="s">
        <v>1113</v>
      </c>
      <c r="W55" s="56">
        <v>0.33764132975004868</v>
      </c>
    </row>
    <row r="56" spans="1:23" s="7" customFormat="1" x14ac:dyDescent="0.3">
      <c r="A56" s="8" t="s">
        <v>0</v>
      </c>
      <c r="B56" s="8" t="s">
        <v>0</v>
      </c>
      <c r="C56" s="9" t="s">
        <v>578</v>
      </c>
      <c r="D56" s="9" t="s">
        <v>818</v>
      </c>
      <c r="E56" s="9"/>
      <c r="F56" s="8" t="s">
        <v>71</v>
      </c>
      <c r="G56" s="8" t="s">
        <v>83</v>
      </c>
      <c r="H56" s="10" t="s">
        <v>239</v>
      </c>
      <c r="I56" s="66">
        <f>64230.71-4428.03-17643</f>
        <v>42159.68</v>
      </c>
      <c r="J56" s="11" t="s">
        <v>7</v>
      </c>
      <c r="K56" s="9" t="s">
        <v>232</v>
      </c>
      <c r="L56" s="47" t="s">
        <v>169</v>
      </c>
      <c r="M56" s="12" t="str">
        <f>_xlfn.XLOOKUP(Calculations[[#This Row],[For XLOOKUP]],Factors[For XLOOKUP],Factors[Factor],"")</f>
        <v>Σ.Ε. CO₂ m.</v>
      </c>
      <c r="N56" s="12">
        <f>_xlfn.XLOOKUP(Calculations[[#This Row],[For XLOOKUP]],Factors[For XLOOKUP],Factors[Value],"")</f>
        <v>2.3432595615E-3</v>
      </c>
      <c r="O56" s="12" t="str">
        <f>_xlfn.XLOOKUP(Calculations[[#This Row],[For XLOOKUP]],Factors[For XLOOKUP],Factors[Units],"")</f>
        <v>tn CO2/lt</v>
      </c>
      <c r="P56" s="12" t="str">
        <f>_xlfn.XLOOKUP(Calculations[[#This Row],[For XLOOKUP]],Factors[For XLOOKUP],Factors[Source],"")</f>
        <v>Greece. National Inventory Submissions 2024</v>
      </c>
      <c r="Q56" s="12">
        <v>98.791073269780327</v>
      </c>
      <c r="R56" s="12" t="s">
        <v>1112</v>
      </c>
      <c r="S56" s="12" t="s">
        <v>1112</v>
      </c>
      <c r="T56" s="12" t="s">
        <v>1112</v>
      </c>
      <c r="U56" s="12" t="s">
        <v>1112</v>
      </c>
      <c r="V56" s="12" t="s">
        <v>1113</v>
      </c>
      <c r="W56" s="56">
        <v>98.791073269780327</v>
      </c>
    </row>
    <row r="57" spans="1:23" s="7" customFormat="1" x14ac:dyDescent="0.3">
      <c r="A57" s="8" t="s">
        <v>0</v>
      </c>
      <c r="B57" s="8" t="s">
        <v>0</v>
      </c>
      <c r="C57" s="9" t="s">
        <v>578</v>
      </c>
      <c r="D57" s="9" t="s">
        <v>818</v>
      </c>
      <c r="E57" s="9"/>
      <c r="F57" s="8" t="s">
        <v>71</v>
      </c>
      <c r="G57" s="8" t="s">
        <v>83</v>
      </c>
      <c r="H57" s="10" t="s">
        <v>239</v>
      </c>
      <c r="I57" s="29" t="e" cm="1">
        <f t="array" ref="I57">_xlfn.XLOOKUP(1,(Calculations[Πληροφορίες]=Calculations[[#This Row],[Πληροφορίες]])*(#REF!=#REF!),Calculations[Τιμή])</f>
        <v>#N/A</v>
      </c>
      <c r="J57" s="11" t="s">
        <v>7</v>
      </c>
      <c r="K57" s="9" t="s">
        <v>232</v>
      </c>
      <c r="L57" s="47" t="s">
        <v>171</v>
      </c>
      <c r="M57" s="12" t="str">
        <f>_xlfn.XLOOKUP(Calculations[[#This Row],[For XLOOKUP]],Factors[For XLOOKUP],Factors[Factor],"")</f>
        <v>Σ.Ε. CH₄ m.</v>
      </c>
      <c r="N57" s="12">
        <f>_xlfn.XLOOKUP(Calculations[[#This Row],[For XLOOKUP]],Factors[For XLOOKUP],Factors[Value],"")</f>
        <v>2.9862611012340788E-7</v>
      </c>
      <c r="O57" s="12" t="str">
        <f>_xlfn.XLOOKUP(Calculations[[#This Row],[For XLOOKUP]],Factors[For XLOOKUP],Factors[Units],"")</f>
        <v>tn CH₄/lt</v>
      </c>
      <c r="P57" s="12" t="str">
        <f>_xlfn.XLOOKUP(Calculations[[#This Row],[For XLOOKUP]],Factors[For XLOOKUP],Factors[Source],"")</f>
        <v>Greece. National Inventory Submissions 2024</v>
      </c>
      <c r="Q57" s="12" t="s">
        <v>1112</v>
      </c>
      <c r="R57" s="12">
        <v>1.2589981242447637E-2</v>
      </c>
      <c r="S57" s="12" t="s">
        <v>1112</v>
      </c>
      <c r="T57" s="12" t="s">
        <v>1112</v>
      </c>
      <c r="U57" s="12" t="s">
        <v>1112</v>
      </c>
      <c r="V57" s="12" t="s">
        <v>1113</v>
      </c>
      <c r="W57" s="56">
        <v>0.35251947478853385</v>
      </c>
    </row>
    <row r="58" spans="1:23" s="7" customFormat="1" x14ac:dyDescent="0.3">
      <c r="A58" s="8" t="s">
        <v>0</v>
      </c>
      <c r="B58" s="8" t="s">
        <v>0</v>
      </c>
      <c r="C58" s="9" t="s">
        <v>578</v>
      </c>
      <c r="D58" s="9" t="s">
        <v>818</v>
      </c>
      <c r="E58" s="9"/>
      <c r="F58" s="8" t="s">
        <v>71</v>
      </c>
      <c r="G58" s="8" t="s">
        <v>83</v>
      </c>
      <c r="H58" s="10" t="s">
        <v>239</v>
      </c>
      <c r="I58" s="29" t="e" cm="1">
        <f t="array" ref="I58">_xlfn.XLOOKUP(1,(Calculations[Πληροφορίες]=Calculations[[#This Row],[Πληροφορίες]])*(#REF!=#REF!),Calculations[Τιμή])</f>
        <v>#N/A</v>
      </c>
      <c r="J58" s="11" t="s">
        <v>7</v>
      </c>
      <c r="K58" s="9" t="s">
        <v>232</v>
      </c>
      <c r="L58" s="47" t="s">
        <v>173</v>
      </c>
      <c r="M58" s="12" t="str">
        <f>_xlfn.XLOOKUP(Calculations[[#This Row],[For XLOOKUP]],Factors[For XLOOKUP],Factors[Factor],"")</f>
        <v>Σ.Ε. N2O m.</v>
      </c>
      <c r="N58" s="12">
        <f>_xlfn.XLOOKUP(Calculations[[#This Row],[For XLOOKUP]],Factors[For XLOOKUP],Factors[Value],"")</f>
        <v>4.3350728455066983E-8</v>
      </c>
      <c r="O58" s="12" t="str">
        <f>_xlfn.XLOOKUP(Calculations[[#This Row],[For XLOOKUP]],Factors[For XLOOKUP],Factors[Units],"")</f>
        <v>tn N2O/lt</v>
      </c>
      <c r="P58" s="12" t="str">
        <f>_xlfn.XLOOKUP(Calculations[[#This Row],[For XLOOKUP]],Factors[For XLOOKUP],Factors[Source],"")</f>
        <v>Greece. National Inventory Submissions 2024</v>
      </c>
      <c r="Q58" s="12" t="s">
        <v>1112</v>
      </c>
      <c r="R58" s="12" t="s">
        <v>1112</v>
      </c>
      <c r="S58" s="12">
        <v>1.8276528394325184E-3</v>
      </c>
      <c r="T58" s="12" t="s">
        <v>1112</v>
      </c>
      <c r="U58" s="12" t="s">
        <v>1112</v>
      </c>
      <c r="V58" s="12" t="s">
        <v>1113</v>
      </c>
      <c r="W58" s="56">
        <v>0.48432800244961738</v>
      </c>
    </row>
    <row r="59" spans="1:23" s="7" customFormat="1" x14ac:dyDescent="0.3">
      <c r="A59" s="8" t="s">
        <v>0</v>
      </c>
      <c r="B59" s="8" t="s">
        <v>0</v>
      </c>
      <c r="C59" s="9" t="s">
        <v>297</v>
      </c>
      <c r="D59" s="27" t="s">
        <v>818</v>
      </c>
      <c r="E59" s="27" t="s">
        <v>955</v>
      </c>
      <c r="F59" s="8" t="s">
        <v>71</v>
      </c>
      <c r="G59" s="8" t="s">
        <v>83</v>
      </c>
      <c r="H59" s="10" t="s">
        <v>239</v>
      </c>
      <c r="I59" s="66">
        <v>17643</v>
      </c>
      <c r="J59" s="11" t="s">
        <v>7</v>
      </c>
      <c r="K59" s="9" t="s">
        <v>232</v>
      </c>
      <c r="L59" s="47" t="s">
        <v>977</v>
      </c>
      <c r="M59" s="12" t="str">
        <f>_xlfn.XLOOKUP(Calculations[[#This Row],[For XLOOKUP]],Factors[For XLOOKUP],Factors[Factor],"")</f>
        <v>Σ.Ε. CO₂ m.</v>
      </c>
      <c r="N59" s="12">
        <f>_xlfn.XLOOKUP(Calculations[[#This Row],[For XLOOKUP]],Factors[For XLOOKUP],Factors[Value],"")</f>
        <v>2.396637948576781E-3</v>
      </c>
      <c r="O59" s="12" t="str">
        <f>_xlfn.XLOOKUP(Calculations[[#This Row],[For XLOOKUP]],Factors[For XLOOKUP],Factors[Units],"")</f>
        <v>tn CO2/lt</v>
      </c>
      <c r="P59" s="12" t="str">
        <f>_xlfn.XLOOKUP(Calculations[[#This Row],[For XLOOKUP]],Factors[For XLOOKUP],Factors[Source],"")</f>
        <v>Cyprus. National Inventory Table (CRF) 2024</v>
      </c>
      <c r="Q59" s="12">
        <v>42.283883326740145</v>
      </c>
      <c r="R59" s="12" t="s">
        <v>1112</v>
      </c>
      <c r="S59" s="12" t="s">
        <v>1112</v>
      </c>
      <c r="T59" s="12" t="s">
        <v>1112</v>
      </c>
      <c r="U59" s="12" t="s">
        <v>1112</v>
      </c>
      <c r="V59" s="12" t="s">
        <v>1113</v>
      </c>
      <c r="W59" s="56">
        <v>42.283883326740145</v>
      </c>
    </row>
    <row r="60" spans="1:23" s="7" customFormat="1" x14ac:dyDescent="0.3">
      <c r="A60" s="8" t="s">
        <v>0</v>
      </c>
      <c r="B60" s="8" t="s">
        <v>0</v>
      </c>
      <c r="C60" s="9" t="s">
        <v>297</v>
      </c>
      <c r="D60" s="27" t="s">
        <v>818</v>
      </c>
      <c r="E60" s="27" t="s">
        <v>955</v>
      </c>
      <c r="F60" s="8" t="s">
        <v>71</v>
      </c>
      <c r="G60" s="8" t="s">
        <v>83</v>
      </c>
      <c r="H60" s="10" t="s">
        <v>239</v>
      </c>
      <c r="I60" s="29">
        <v>17643</v>
      </c>
      <c r="J60" s="11" t="s">
        <v>7</v>
      </c>
      <c r="K60" s="9" t="s">
        <v>232</v>
      </c>
      <c r="L60" s="47" t="s">
        <v>976</v>
      </c>
      <c r="M60" s="12" t="str">
        <f>_xlfn.XLOOKUP(Calculations[[#This Row],[For XLOOKUP]],Factors[For XLOOKUP],Factors[Factor],"")</f>
        <v>Σ.Ε. CH₄ m.</v>
      </c>
      <c r="N60" s="12">
        <f>_xlfn.XLOOKUP(Calculations[[#This Row],[For XLOOKUP]],Factors[For XLOOKUP],Factors[Value],"")</f>
        <v>2.031957364744522E-7</v>
      </c>
      <c r="O60" s="12" t="str">
        <f>_xlfn.XLOOKUP(Calculations[[#This Row],[For XLOOKUP]],Factors[For XLOOKUP],Factors[Units],"")</f>
        <v>tn CH₄/lt</v>
      </c>
      <c r="P60" s="12" t="str">
        <f>_xlfn.XLOOKUP(Calculations[[#This Row],[For XLOOKUP]],Factors[For XLOOKUP],Factors[Source],"")</f>
        <v>Cyprus. National Inventory Table (CRF) 2024</v>
      </c>
      <c r="Q60" s="12" t="s">
        <v>1112</v>
      </c>
      <c r="R60" s="12">
        <v>3.5849823786187601E-3</v>
      </c>
      <c r="S60" s="12" t="s">
        <v>1112</v>
      </c>
      <c r="T60" s="12" t="s">
        <v>1112</v>
      </c>
      <c r="U60" s="12" t="s">
        <v>1112</v>
      </c>
      <c r="V60" s="12" t="s">
        <v>1113</v>
      </c>
      <c r="W60" s="56">
        <v>0.10037950660132527</v>
      </c>
    </row>
    <row r="61" spans="1:23" s="7" customFormat="1" x14ac:dyDescent="0.3">
      <c r="A61" s="8" t="s">
        <v>0</v>
      </c>
      <c r="B61" s="8" t="s">
        <v>0</v>
      </c>
      <c r="C61" s="9" t="s">
        <v>297</v>
      </c>
      <c r="D61" s="27" t="s">
        <v>818</v>
      </c>
      <c r="E61" s="27" t="s">
        <v>955</v>
      </c>
      <c r="F61" s="8" t="s">
        <v>71</v>
      </c>
      <c r="G61" s="8" t="s">
        <v>83</v>
      </c>
      <c r="H61" s="10" t="s">
        <v>239</v>
      </c>
      <c r="I61" s="29">
        <v>17643</v>
      </c>
      <c r="J61" s="11" t="s">
        <v>7</v>
      </c>
      <c r="K61" s="9" t="s">
        <v>232</v>
      </c>
      <c r="L61" s="47" t="s">
        <v>978</v>
      </c>
      <c r="M61" s="12" t="str">
        <f>_xlfn.XLOOKUP(Calculations[[#This Row],[For XLOOKUP]],Factors[For XLOOKUP],Factors[Factor],"")</f>
        <v>Σ.Ε. N2O m.</v>
      </c>
      <c r="N61" s="12">
        <f>_xlfn.XLOOKUP(Calculations[[#This Row],[For XLOOKUP]],Factors[For XLOOKUP],Factors[Value],"")</f>
        <v>1.8670417416701394E-8</v>
      </c>
      <c r="O61" s="12" t="str">
        <f>_xlfn.XLOOKUP(Calculations[[#This Row],[For XLOOKUP]],Factors[For XLOOKUP],Factors[Units],"")</f>
        <v>tn N2O/lt</v>
      </c>
      <c r="P61" s="12" t="str">
        <f>_xlfn.XLOOKUP(Calculations[[#This Row],[For XLOOKUP]],Factors[For XLOOKUP],Factors[Source],"")</f>
        <v>Cyprus. National Inventory Table (CRF) 2024</v>
      </c>
      <c r="Q61" s="12" t="s">
        <v>1112</v>
      </c>
      <c r="R61" s="12" t="s">
        <v>1112</v>
      </c>
      <c r="S61" s="12">
        <v>3.2940217448286269E-4</v>
      </c>
      <c r="T61" s="12" t="s">
        <v>1112</v>
      </c>
      <c r="U61" s="12" t="s">
        <v>1112</v>
      </c>
      <c r="V61" s="12" t="s">
        <v>1113</v>
      </c>
      <c r="W61" s="56">
        <v>8.7291576237958607E-2</v>
      </c>
    </row>
    <row r="62" spans="1:23" s="7" customFormat="1" x14ac:dyDescent="0.3">
      <c r="A62" s="8" t="s">
        <v>0</v>
      </c>
      <c r="B62" s="8" t="s">
        <v>0</v>
      </c>
      <c r="C62" s="9" t="s">
        <v>298</v>
      </c>
      <c r="D62" s="9" t="s">
        <v>818</v>
      </c>
      <c r="E62" s="9" t="s">
        <v>956</v>
      </c>
      <c r="F62" s="8" t="s">
        <v>71</v>
      </c>
      <c r="G62" s="8" t="s">
        <v>83</v>
      </c>
      <c r="H62" s="10" t="s">
        <v>239</v>
      </c>
      <c r="I62" s="66">
        <v>4428.03</v>
      </c>
      <c r="J62" s="11" t="s">
        <v>7</v>
      </c>
      <c r="K62" s="9" t="s">
        <v>232</v>
      </c>
      <c r="L62" s="47" t="s">
        <v>1091</v>
      </c>
      <c r="M62" s="12" t="str">
        <f>_xlfn.XLOOKUP(Calculations[[#This Row],[For XLOOKUP]],Factors[For XLOOKUP],Factors[Factor],"")</f>
        <v>Σ.Ε. CO₂ m.</v>
      </c>
      <c r="N62" s="12">
        <f>_xlfn.XLOOKUP(Calculations[[#This Row],[For XLOOKUP]],Factors[For XLOOKUP],Factors[Value],"")</f>
        <v>2.4127209967500004E-3</v>
      </c>
      <c r="O62" s="12" t="str">
        <f>_xlfn.XLOOKUP(Calculations[[#This Row],[For XLOOKUP]],Factors[For XLOOKUP],Factors[Units],"")</f>
        <v>tn CO2/lt</v>
      </c>
      <c r="P62" s="12" t="str">
        <f>_xlfn.XLOOKUP(Calculations[[#This Row],[For XLOOKUP]],Factors[For XLOOKUP],Factors[Source],"")</f>
        <v>Germany. National Inventory Table (CRF) 2024</v>
      </c>
      <c r="Q62" s="12">
        <v>10.683600955238903</v>
      </c>
      <c r="R62" s="12" t="s">
        <v>1112</v>
      </c>
      <c r="S62" s="12" t="s">
        <v>1112</v>
      </c>
      <c r="T62" s="12" t="s">
        <v>1112</v>
      </c>
      <c r="U62" s="12" t="s">
        <v>1112</v>
      </c>
      <c r="V62" s="12" t="s">
        <v>1113</v>
      </c>
      <c r="W62" s="56">
        <v>10.683600955238903</v>
      </c>
    </row>
    <row r="63" spans="1:23" s="7" customFormat="1" x14ac:dyDescent="0.3">
      <c r="A63" s="8" t="s">
        <v>0</v>
      </c>
      <c r="B63" s="8" t="s">
        <v>0</v>
      </c>
      <c r="C63" s="9" t="s">
        <v>298</v>
      </c>
      <c r="D63" s="9" t="s">
        <v>818</v>
      </c>
      <c r="E63" s="9" t="s">
        <v>956</v>
      </c>
      <c r="F63" s="8" t="s">
        <v>71</v>
      </c>
      <c r="G63" s="8" t="s">
        <v>83</v>
      </c>
      <c r="H63" s="10" t="s">
        <v>239</v>
      </c>
      <c r="I63" s="29">
        <v>4428.03</v>
      </c>
      <c r="J63" s="11" t="s">
        <v>7</v>
      </c>
      <c r="K63" s="9" t="s">
        <v>232</v>
      </c>
      <c r="L63" s="47" t="s">
        <v>1090</v>
      </c>
      <c r="M63" s="12" t="str">
        <f>_xlfn.XLOOKUP(Calculations[[#This Row],[For XLOOKUP]],Factors[For XLOOKUP],Factors[Factor],"")</f>
        <v>Σ.Ε. CH₄ m.</v>
      </c>
      <c r="N63" s="12">
        <f>_xlfn.XLOOKUP(Calculations[[#This Row],[For XLOOKUP]],Factors[For XLOOKUP],Factors[Value],"")</f>
        <v>1.5379894800000004E-7</v>
      </c>
      <c r="O63" s="12" t="str">
        <f>_xlfn.XLOOKUP(Calculations[[#This Row],[For XLOOKUP]],Factors[For XLOOKUP],Factors[Units],"")</f>
        <v>tn CH₄/lt</v>
      </c>
      <c r="P63" s="12" t="str">
        <f>_xlfn.XLOOKUP(Calculations[[#This Row],[For XLOOKUP]],Factors[For XLOOKUP],Factors[Source],"")</f>
        <v>Germany. National Inventory Table (CRF) 2024</v>
      </c>
      <c r="Q63" s="12" t="s">
        <v>1112</v>
      </c>
      <c r="R63" s="12">
        <v>6.8102635571244013E-4</v>
      </c>
      <c r="S63" s="12" t="s">
        <v>1112</v>
      </c>
      <c r="T63" s="12" t="s">
        <v>1112</v>
      </c>
      <c r="U63" s="12" t="s">
        <v>1112</v>
      </c>
      <c r="V63" s="12" t="s">
        <v>1113</v>
      </c>
      <c r="W63" s="56">
        <v>1.9068737959948324E-2</v>
      </c>
    </row>
    <row r="64" spans="1:23" s="7" customFormat="1" x14ac:dyDescent="0.3">
      <c r="A64" s="8" t="s">
        <v>0</v>
      </c>
      <c r="B64" s="8" t="s">
        <v>0</v>
      </c>
      <c r="C64" s="9" t="s">
        <v>298</v>
      </c>
      <c r="D64" s="9" t="s">
        <v>818</v>
      </c>
      <c r="E64" s="9" t="s">
        <v>956</v>
      </c>
      <c r="F64" s="8" t="s">
        <v>71</v>
      </c>
      <c r="G64" s="8" t="s">
        <v>83</v>
      </c>
      <c r="H64" s="10" t="s">
        <v>239</v>
      </c>
      <c r="I64" s="29">
        <v>4428.03</v>
      </c>
      <c r="J64" s="11" t="s">
        <v>7</v>
      </c>
      <c r="K64" s="9" t="s">
        <v>232</v>
      </c>
      <c r="L64" s="47" t="s">
        <v>1092</v>
      </c>
      <c r="M64" s="12" t="str">
        <f>_xlfn.XLOOKUP(Calculations[[#This Row],[For XLOOKUP]],Factors[For XLOOKUP],Factors[Factor],"")</f>
        <v>Σ.Ε. N2O m.</v>
      </c>
      <c r="N64" s="12">
        <f>_xlfn.XLOOKUP(Calculations[[#This Row],[For XLOOKUP]],Factors[For XLOOKUP],Factors[Value],"")</f>
        <v>9.6124342500000022E-9</v>
      </c>
      <c r="O64" s="12" t="str">
        <f>_xlfn.XLOOKUP(Calculations[[#This Row],[For XLOOKUP]],Factors[For XLOOKUP],Factors[Units],"")</f>
        <v>tn N2O/lt</v>
      </c>
      <c r="P64" s="12" t="str">
        <f>_xlfn.XLOOKUP(Calculations[[#This Row],[For XLOOKUP]],Factors[For XLOOKUP],Factors[Source],"")</f>
        <v>Germany. National Inventory Table (CRF) 2024</v>
      </c>
      <c r="Q64" s="12" t="s">
        <v>1112</v>
      </c>
      <c r="R64" s="12" t="s">
        <v>1112</v>
      </c>
      <c r="S64" s="12">
        <v>4.2564147232027508E-5</v>
      </c>
      <c r="T64" s="12" t="s">
        <v>1112</v>
      </c>
      <c r="U64" s="12" t="s">
        <v>1112</v>
      </c>
      <c r="V64" s="12" t="s">
        <v>1113</v>
      </c>
      <c r="W64" s="56">
        <v>1.1279499016487289E-2</v>
      </c>
    </row>
    <row r="65" spans="1:23" s="7" customFormat="1" x14ac:dyDescent="0.3">
      <c r="A65" s="8" t="s">
        <v>0</v>
      </c>
      <c r="B65" s="8" t="s">
        <v>0</v>
      </c>
      <c r="C65" s="9" t="s">
        <v>578</v>
      </c>
      <c r="D65" s="27" t="s">
        <v>819</v>
      </c>
      <c r="E65" s="9" t="s">
        <v>908</v>
      </c>
      <c r="F65" s="8" t="s">
        <v>71</v>
      </c>
      <c r="G65" s="8" t="s">
        <v>83</v>
      </c>
      <c r="H65" s="10" t="s">
        <v>239</v>
      </c>
      <c r="I65" s="66">
        <v>1328.99</v>
      </c>
      <c r="J65" s="11" t="s">
        <v>7</v>
      </c>
      <c r="K65" s="9" t="s">
        <v>232</v>
      </c>
      <c r="L65" s="47" t="s">
        <v>169</v>
      </c>
      <c r="M65" s="12" t="str">
        <f>_xlfn.XLOOKUP(Calculations[[#This Row],[For XLOOKUP]],Factors[For XLOOKUP],Factors[Factor],"")</f>
        <v>Σ.Ε. CO₂ m.</v>
      </c>
      <c r="N65" s="12">
        <f>_xlfn.XLOOKUP(Calculations[[#This Row],[For XLOOKUP]],Factors[For XLOOKUP],Factors[Value],"")</f>
        <v>2.3432595615E-3</v>
      </c>
      <c r="O65" s="12" t="str">
        <f>_xlfn.XLOOKUP(Calculations[[#This Row],[For XLOOKUP]],Factors[For XLOOKUP],Factors[Units],"")</f>
        <v>tn CO2/lt</v>
      </c>
      <c r="P65" s="12" t="str">
        <f>_xlfn.XLOOKUP(Calculations[[#This Row],[For XLOOKUP]],Factors[For XLOOKUP],Factors[Source],"")</f>
        <v>Greece. National Inventory Submissions 2024</v>
      </c>
      <c r="Q65" s="12">
        <v>3.114168524637885</v>
      </c>
      <c r="R65" s="12" t="s">
        <v>1112</v>
      </c>
      <c r="S65" s="12" t="s">
        <v>1112</v>
      </c>
      <c r="T65" s="12" t="s">
        <v>1112</v>
      </c>
      <c r="U65" s="12" t="s">
        <v>1112</v>
      </c>
      <c r="V65" s="12" t="s">
        <v>1113</v>
      </c>
      <c r="W65" s="56">
        <v>3.114168524637885</v>
      </c>
    </row>
    <row r="66" spans="1:23" s="7" customFormat="1" x14ac:dyDescent="0.3">
      <c r="A66" s="8" t="s">
        <v>0</v>
      </c>
      <c r="B66" s="8" t="s">
        <v>0</v>
      </c>
      <c r="C66" s="9" t="s">
        <v>578</v>
      </c>
      <c r="D66" s="27" t="s">
        <v>819</v>
      </c>
      <c r="E66" s="9" t="s">
        <v>908</v>
      </c>
      <c r="F66" s="8" t="s">
        <v>71</v>
      </c>
      <c r="G66" s="8" t="s">
        <v>83</v>
      </c>
      <c r="H66" s="10" t="s">
        <v>239</v>
      </c>
      <c r="I66" s="29" t="e" cm="1">
        <f t="array" ref="I66">_xlfn.XLOOKUP(1,(Calculations[Πληροφορίες]=Calculations[[#This Row],[Πληροφορίες]])*(#REF!=#REF!),Calculations[Τιμή])</f>
        <v>#N/A</v>
      </c>
      <c r="J66" s="11" t="s">
        <v>7</v>
      </c>
      <c r="K66" s="9" t="s">
        <v>232</v>
      </c>
      <c r="L66" s="47" t="s">
        <v>171</v>
      </c>
      <c r="M66" s="12" t="str">
        <f>_xlfn.XLOOKUP(Calculations[[#This Row],[For XLOOKUP]],Factors[For XLOOKUP],Factors[Factor],"")</f>
        <v>Σ.Ε. CH₄ m.</v>
      </c>
      <c r="N66" s="12">
        <f>_xlfn.XLOOKUP(Calculations[[#This Row],[For XLOOKUP]],Factors[For XLOOKUP],Factors[Value],"")</f>
        <v>2.9862611012340788E-7</v>
      </c>
      <c r="O66" s="12" t="str">
        <f>_xlfn.XLOOKUP(Calculations[[#This Row],[For XLOOKUP]],Factors[For XLOOKUP],Factors[Units],"")</f>
        <v>tn CH₄/lt</v>
      </c>
      <c r="P66" s="12" t="str">
        <f>_xlfn.XLOOKUP(Calculations[[#This Row],[For XLOOKUP]],Factors[For XLOOKUP],Factors[Source],"")</f>
        <v>Greece. National Inventory Submissions 2024</v>
      </c>
      <c r="Q66" s="12" t="s">
        <v>1112</v>
      </c>
      <c r="R66" s="12">
        <v>3.9687111409290784E-4</v>
      </c>
      <c r="S66" s="12" t="s">
        <v>1112</v>
      </c>
      <c r="T66" s="12" t="s">
        <v>1112</v>
      </c>
      <c r="U66" s="12" t="s">
        <v>1112</v>
      </c>
      <c r="V66" s="12" t="s">
        <v>1113</v>
      </c>
      <c r="W66" s="56">
        <v>1.1112391194601419E-2</v>
      </c>
    </row>
    <row r="67" spans="1:23" s="7" customFormat="1" x14ac:dyDescent="0.3">
      <c r="A67" s="8" t="s">
        <v>0</v>
      </c>
      <c r="B67" s="8" t="s">
        <v>0</v>
      </c>
      <c r="C67" s="9" t="s">
        <v>578</v>
      </c>
      <c r="D67" s="27" t="s">
        <v>819</v>
      </c>
      <c r="E67" s="9" t="s">
        <v>908</v>
      </c>
      <c r="F67" s="8" t="s">
        <v>71</v>
      </c>
      <c r="G67" s="8" t="s">
        <v>83</v>
      </c>
      <c r="H67" s="10" t="s">
        <v>239</v>
      </c>
      <c r="I67" s="29" t="e" cm="1">
        <f t="array" ref="I67">_xlfn.XLOOKUP(1,(Calculations[Πληροφορίες]=Calculations[[#This Row],[Πληροφορίες]])*(#REF!=#REF!),Calculations[Τιμή])</f>
        <v>#N/A</v>
      </c>
      <c r="J67" s="11" t="s">
        <v>7</v>
      </c>
      <c r="K67" s="9" t="s">
        <v>232</v>
      </c>
      <c r="L67" s="47" t="s">
        <v>173</v>
      </c>
      <c r="M67" s="12" t="str">
        <f>_xlfn.XLOOKUP(Calculations[[#This Row],[For XLOOKUP]],Factors[For XLOOKUP],Factors[Factor],"")</f>
        <v>Σ.Ε. N2O m.</v>
      </c>
      <c r="N67" s="12">
        <f>_xlfn.XLOOKUP(Calculations[[#This Row],[For XLOOKUP]],Factors[For XLOOKUP],Factors[Value],"")</f>
        <v>4.3350728455066983E-8</v>
      </c>
      <c r="O67" s="12" t="str">
        <f>_xlfn.XLOOKUP(Calculations[[#This Row],[For XLOOKUP]],Factors[For XLOOKUP],Factors[Units],"")</f>
        <v>tn N2O/lt</v>
      </c>
      <c r="P67" s="12" t="str">
        <f>_xlfn.XLOOKUP(Calculations[[#This Row],[For XLOOKUP]],Factors[For XLOOKUP],Factors[Source],"")</f>
        <v>Greece. National Inventory Submissions 2024</v>
      </c>
      <c r="Q67" s="12" t="s">
        <v>1112</v>
      </c>
      <c r="R67" s="12" t="s">
        <v>1112</v>
      </c>
      <c r="S67" s="12">
        <v>5.7612684609499472E-5</v>
      </c>
      <c r="T67" s="12" t="s">
        <v>1112</v>
      </c>
      <c r="U67" s="12" t="s">
        <v>1112</v>
      </c>
      <c r="V67" s="12" t="s">
        <v>1113</v>
      </c>
      <c r="W67" s="56">
        <v>1.5267361421517359E-2</v>
      </c>
    </row>
    <row r="68" spans="1:23" s="7" customFormat="1" x14ac:dyDescent="0.3">
      <c r="A68" s="8" t="s">
        <v>0</v>
      </c>
      <c r="B68" s="8" t="s">
        <v>0</v>
      </c>
      <c r="C68" s="9" t="s">
        <v>578</v>
      </c>
      <c r="D68" s="27" t="s">
        <v>819</v>
      </c>
      <c r="E68" s="9" t="s">
        <v>947</v>
      </c>
      <c r="F68" s="8" t="s">
        <v>71</v>
      </c>
      <c r="G68" s="8" t="s">
        <v>83</v>
      </c>
      <c r="H68" s="10" t="s">
        <v>239</v>
      </c>
      <c r="I68" s="66">
        <v>20930</v>
      </c>
      <c r="J68" s="11" t="s">
        <v>7</v>
      </c>
      <c r="K68" s="9" t="s">
        <v>232</v>
      </c>
      <c r="L68" s="47" t="s">
        <v>169</v>
      </c>
      <c r="M68" s="12" t="str">
        <f>_xlfn.XLOOKUP(Calculations[[#This Row],[For XLOOKUP]],Factors[For XLOOKUP],Factors[Factor],"")</f>
        <v>Σ.Ε. CO₂ m.</v>
      </c>
      <c r="N68" s="12">
        <f>_xlfn.XLOOKUP(Calculations[[#This Row],[For XLOOKUP]],Factors[For XLOOKUP],Factors[Value],"")</f>
        <v>2.3432595615E-3</v>
      </c>
      <c r="O68" s="12" t="str">
        <f>_xlfn.XLOOKUP(Calculations[[#This Row],[For XLOOKUP]],Factors[For XLOOKUP],Factors[Units],"")</f>
        <v>tn CO2/lt</v>
      </c>
      <c r="P68" s="12" t="str">
        <f>_xlfn.XLOOKUP(Calculations[[#This Row],[For XLOOKUP]],Factors[For XLOOKUP],Factors[Source],"")</f>
        <v>Greece. National Inventory Submissions 2024</v>
      </c>
      <c r="Q68" s="12">
        <v>49.044422622195</v>
      </c>
      <c r="R68" s="12" t="s">
        <v>1112</v>
      </c>
      <c r="S68" s="12" t="s">
        <v>1112</v>
      </c>
      <c r="T68" s="12" t="s">
        <v>1112</v>
      </c>
      <c r="U68" s="12" t="s">
        <v>1112</v>
      </c>
      <c r="V68" s="12" t="s">
        <v>1113</v>
      </c>
      <c r="W68" s="56">
        <v>49.044422622195</v>
      </c>
    </row>
    <row r="69" spans="1:23" s="7" customFormat="1" x14ac:dyDescent="0.3">
      <c r="A69" s="8" t="s">
        <v>0</v>
      </c>
      <c r="B69" s="8" t="s">
        <v>0</v>
      </c>
      <c r="C69" s="9" t="s">
        <v>578</v>
      </c>
      <c r="D69" s="27" t="s">
        <v>819</v>
      </c>
      <c r="E69" s="9" t="s">
        <v>947</v>
      </c>
      <c r="F69" s="8" t="s">
        <v>71</v>
      </c>
      <c r="G69" s="8" t="s">
        <v>83</v>
      </c>
      <c r="H69" s="10" t="s">
        <v>239</v>
      </c>
      <c r="I69" s="29" t="e" cm="1">
        <f t="array" ref="I69">_xlfn.XLOOKUP(1,(Calculations[Πληροφορίες]=Calculations[[#This Row],[Πληροφορίες]])*(#REF!=#REF!),Calculations[Τιμή])</f>
        <v>#N/A</v>
      </c>
      <c r="J69" s="11" t="s">
        <v>7</v>
      </c>
      <c r="K69" s="9" t="s">
        <v>232</v>
      </c>
      <c r="L69" s="47" t="s">
        <v>171</v>
      </c>
      <c r="M69" s="12" t="str">
        <f>_xlfn.XLOOKUP(Calculations[[#This Row],[For XLOOKUP]],Factors[For XLOOKUP],Factors[Factor],"")</f>
        <v>Σ.Ε. CH₄ m.</v>
      </c>
      <c r="N69" s="12">
        <f>_xlfn.XLOOKUP(Calculations[[#This Row],[For XLOOKUP]],Factors[For XLOOKUP],Factors[Value],"")</f>
        <v>2.9862611012340788E-7</v>
      </c>
      <c r="O69" s="12" t="str">
        <f>_xlfn.XLOOKUP(Calculations[[#This Row],[For XLOOKUP]],Factors[For XLOOKUP],Factors[Units],"")</f>
        <v>tn CH₄/lt</v>
      </c>
      <c r="P69" s="12" t="str">
        <f>_xlfn.XLOOKUP(Calculations[[#This Row],[For XLOOKUP]],Factors[For XLOOKUP],Factors[Source],"")</f>
        <v>Greece. National Inventory Submissions 2024</v>
      </c>
      <c r="Q69" s="12" t="s">
        <v>1112</v>
      </c>
      <c r="R69" s="12">
        <v>6.2502444848829266E-3</v>
      </c>
      <c r="S69" s="12" t="s">
        <v>1112</v>
      </c>
      <c r="T69" s="12" t="s">
        <v>1112</v>
      </c>
      <c r="U69" s="12" t="s">
        <v>1112</v>
      </c>
      <c r="V69" s="12" t="s">
        <v>1113</v>
      </c>
      <c r="W69" s="56">
        <v>0.17500684557672194</v>
      </c>
    </row>
    <row r="70" spans="1:23" s="7" customFormat="1" x14ac:dyDescent="0.3">
      <c r="A70" s="8" t="s">
        <v>0</v>
      </c>
      <c r="B70" s="8" t="s">
        <v>0</v>
      </c>
      <c r="C70" s="9" t="s">
        <v>578</v>
      </c>
      <c r="D70" s="27" t="s">
        <v>819</v>
      </c>
      <c r="E70" s="9" t="s">
        <v>947</v>
      </c>
      <c r="F70" s="8" t="s">
        <v>71</v>
      </c>
      <c r="G70" s="8" t="s">
        <v>83</v>
      </c>
      <c r="H70" s="10" t="s">
        <v>239</v>
      </c>
      <c r="I70" s="29" t="e" cm="1">
        <f t="array" ref="I70">_xlfn.XLOOKUP(1,(Calculations[Πληροφορίες]=Calculations[[#This Row],[Πληροφορίες]])*(#REF!=#REF!),Calculations[Τιμή])</f>
        <v>#N/A</v>
      </c>
      <c r="J70" s="11" t="s">
        <v>7</v>
      </c>
      <c r="K70" s="9" t="s">
        <v>232</v>
      </c>
      <c r="L70" s="47" t="s">
        <v>173</v>
      </c>
      <c r="M70" s="12" t="str">
        <f>_xlfn.XLOOKUP(Calculations[[#This Row],[For XLOOKUP]],Factors[For XLOOKUP],Factors[Factor],"")</f>
        <v>Σ.Ε. N2O m.</v>
      </c>
      <c r="N70" s="12">
        <f>_xlfn.XLOOKUP(Calculations[[#This Row],[For XLOOKUP]],Factors[For XLOOKUP],Factors[Value],"")</f>
        <v>4.3350728455066983E-8</v>
      </c>
      <c r="O70" s="12" t="str">
        <f>_xlfn.XLOOKUP(Calculations[[#This Row],[For XLOOKUP]],Factors[For XLOOKUP],Factors[Units],"")</f>
        <v>tn N2O/lt</v>
      </c>
      <c r="P70" s="12" t="str">
        <f>_xlfn.XLOOKUP(Calculations[[#This Row],[For XLOOKUP]],Factors[For XLOOKUP],Factors[Source],"")</f>
        <v>Greece. National Inventory Submissions 2024</v>
      </c>
      <c r="Q70" s="12" t="s">
        <v>1112</v>
      </c>
      <c r="R70" s="12" t="s">
        <v>1112</v>
      </c>
      <c r="S70" s="12">
        <v>9.0733074656455196E-4</v>
      </c>
      <c r="T70" s="12" t="s">
        <v>1112</v>
      </c>
      <c r="U70" s="12" t="s">
        <v>1112</v>
      </c>
      <c r="V70" s="12" t="s">
        <v>1113</v>
      </c>
      <c r="W70" s="56">
        <v>0.24044264783960628</v>
      </c>
    </row>
    <row r="71" spans="1:23" s="7" customFormat="1" x14ac:dyDescent="0.3">
      <c r="A71" s="8" t="s">
        <v>0</v>
      </c>
      <c r="B71" s="8" t="s">
        <v>0</v>
      </c>
      <c r="C71" s="9" t="s">
        <v>578</v>
      </c>
      <c r="D71" s="27" t="s">
        <v>819</v>
      </c>
      <c r="E71" s="27" t="s">
        <v>913</v>
      </c>
      <c r="F71" s="8" t="s">
        <v>71</v>
      </c>
      <c r="G71" s="8" t="s">
        <v>83</v>
      </c>
      <c r="H71" s="10" t="s">
        <v>239</v>
      </c>
      <c r="I71" s="66">
        <f>13257.52+5978.41</f>
        <v>19235.93</v>
      </c>
      <c r="J71" s="11" t="s">
        <v>7</v>
      </c>
      <c r="K71" s="9" t="s">
        <v>232</v>
      </c>
      <c r="L71" s="47" t="s">
        <v>169</v>
      </c>
      <c r="M71" s="12" t="str">
        <f>_xlfn.XLOOKUP(Calculations[[#This Row],[For XLOOKUP]],Factors[For XLOOKUP],Factors[Factor],"")</f>
        <v>Σ.Ε. CO₂ m.</v>
      </c>
      <c r="N71" s="12">
        <f>_xlfn.XLOOKUP(Calculations[[#This Row],[For XLOOKUP]],Factors[For XLOOKUP],Factors[Value],"")</f>
        <v>2.3432595615E-3</v>
      </c>
      <c r="O71" s="12" t="str">
        <f>_xlfn.XLOOKUP(Calculations[[#This Row],[For XLOOKUP]],Factors[For XLOOKUP],Factors[Units],"")</f>
        <v>tn CO2/lt</v>
      </c>
      <c r="P71" s="12" t="str">
        <f>_xlfn.XLOOKUP(Calculations[[#This Row],[For XLOOKUP]],Factors[For XLOOKUP],Factors[Source],"")</f>
        <v>Greece. National Inventory Submissions 2024</v>
      </c>
      <c r="Q71" s="12">
        <v>45.074776896844696</v>
      </c>
      <c r="R71" s="12" t="s">
        <v>1112</v>
      </c>
      <c r="S71" s="12" t="s">
        <v>1112</v>
      </c>
      <c r="T71" s="12" t="s">
        <v>1112</v>
      </c>
      <c r="U71" s="12" t="s">
        <v>1112</v>
      </c>
      <c r="V71" s="12" t="s">
        <v>1113</v>
      </c>
      <c r="W71" s="56">
        <v>45.074776896844696</v>
      </c>
    </row>
    <row r="72" spans="1:23" s="7" customFormat="1" x14ac:dyDescent="0.3">
      <c r="A72" s="8" t="s">
        <v>0</v>
      </c>
      <c r="B72" s="8" t="s">
        <v>0</v>
      </c>
      <c r="C72" s="9" t="s">
        <v>578</v>
      </c>
      <c r="D72" s="27" t="s">
        <v>819</v>
      </c>
      <c r="E72" s="27" t="s">
        <v>913</v>
      </c>
      <c r="F72" s="8" t="s">
        <v>71</v>
      </c>
      <c r="G72" s="8" t="s">
        <v>83</v>
      </c>
      <c r="H72" s="10" t="s">
        <v>239</v>
      </c>
      <c r="I72" s="29" t="e" cm="1">
        <f t="array" ref="I72">_xlfn.XLOOKUP(1,(Calculations[Πληροφορίες]=Calculations[[#This Row],[Πληροφορίες]])*(#REF!=#REF!),Calculations[Τιμή])</f>
        <v>#N/A</v>
      </c>
      <c r="J72" s="11" t="s">
        <v>7</v>
      </c>
      <c r="K72" s="9" t="s">
        <v>232</v>
      </c>
      <c r="L72" s="47" t="s">
        <v>171</v>
      </c>
      <c r="M72" s="12" t="str">
        <f>_xlfn.XLOOKUP(Calculations[[#This Row],[For XLOOKUP]],Factors[For XLOOKUP],Factors[Factor],"")</f>
        <v>Σ.Ε. CH₄ m.</v>
      </c>
      <c r="N72" s="12">
        <f>_xlfn.XLOOKUP(Calculations[[#This Row],[For XLOOKUP]],Factors[For XLOOKUP],Factors[Value],"")</f>
        <v>2.9862611012340788E-7</v>
      </c>
      <c r="O72" s="12" t="str">
        <f>_xlfn.XLOOKUP(Calculations[[#This Row],[For XLOOKUP]],Factors[For XLOOKUP],Factors[Units],"")</f>
        <v>tn CH₄/lt</v>
      </c>
      <c r="P72" s="12" t="str">
        <f>_xlfn.XLOOKUP(Calculations[[#This Row],[For XLOOKUP]],Factors[For XLOOKUP],Factors[Source],"")</f>
        <v>Greece. National Inventory Submissions 2024</v>
      </c>
      <c r="Q72" s="12" t="s">
        <v>1112</v>
      </c>
      <c r="R72" s="12">
        <v>5.7443509505061656E-3</v>
      </c>
      <c r="S72" s="12" t="s">
        <v>1112</v>
      </c>
      <c r="T72" s="12" t="s">
        <v>1112</v>
      </c>
      <c r="U72" s="12" t="s">
        <v>1112</v>
      </c>
      <c r="V72" s="12" t="s">
        <v>1113</v>
      </c>
      <c r="W72" s="56">
        <v>0.16084182661417262</v>
      </c>
    </row>
    <row r="73" spans="1:23" s="7" customFormat="1" x14ac:dyDescent="0.3">
      <c r="A73" s="8" t="s">
        <v>0</v>
      </c>
      <c r="B73" s="8" t="s">
        <v>0</v>
      </c>
      <c r="C73" s="9" t="s">
        <v>578</v>
      </c>
      <c r="D73" s="27" t="s">
        <v>819</v>
      </c>
      <c r="E73" s="27" t="s">
        <v>913</v>
      </c>
      <c r="F73" s="8" t="s">
        <v>71</v>
      </c>
      <c r="G73" s="8" t="s">
        <v>83</v>
      </c>
      <c r="H73" s="10" t="s">
        <v>239</v>
      </c>
      <c r="I73" s="29" t="e" cm="1">
        <f t="array" ref="I73">_xlfn.XLOOKUP(1,(Calculations[Πληροφορίες]=Calculations[[#This Row],[Πληροφορίες]])*(#REF!=#REF!),Calculations[Τιμή])</f>
        <v>#N/A</v>
      </c>
      <c r="J73" s="11" t="s">
        <v>7</v>
      </c>
      <c r="K73" s="9" t="s">
        <v>232</v>
      </c>
      <c r="L73" s="47" t="s">
        <v>173</v>
      </c>
      <c r="M73" s="12" t="str">
        <f>_xlfn.XLOOKUP(Calculations[[#This Row],[For XLOOKUP]],Factors[For XLOOKUP],Factors[Factor],"")</f>
        <v>Σ.Ε. N2O m.</v>
      </c>
      <c r="N73" s="12">
        <f>_xlfn.XLOOKUP(Calculations[[#This Row],[For XLOOKUP]],Factors[For XLOOKUP],Factors[Value],"")</f>
        <v>4.3350728455066983E-8</v>
      </c>
      <c r="O73" s="12" t="str">
        <f>_xlfn.XLOOKUP(Calculations[[#This Row],[For XLOOKUP]],Factors[For XLOOKUP],Factors[Units],"")</f>
        <v>tn N2O/lt</v>
      </c>
      <c r="P73" s="12" t="str">
        <f>_xlfn.XLOOKUP(Calculations[[#This Row],[For XLOOKUP]],Factors[For XLOOKUP],Factors[Source],"")</f>
        <v>Greece. National Inventory Submissions 2024</v>
      </c>
      <c r="Q73" s="12" t="s">
        <v>1112</v>
      </c>
      <c r="R73" s="12" t="s">
        <v>1112</v>
      </c>
      <c r="S73" s="12">
        <v>8.3389157801067666E-4</v>
      </c>
      <c r="T73" s="12" t="s">
        <v>1112</v>
      </c>
      <c r="U73" s="12" t="s">
        <v>1112</v>
      </c>
      <c r="V73" s="12" t="s">
        <v>1113</v>
      </c>
      <c r="W73" s="56">
        <v>0.22098126817282931</v>
      </c>
    </row>
    <row r="74" spans="1:23" s="7" customFormat="1" x14ac:dyDescent="0.3">
      <c r="A74" s="8" t="s">
        <v>0</v>
      </c>
      <c r="B74" s="8" t="s">
        <v>0</v>
      </c>
      <c r="C74" s="9" t="s">
        <v>578</v>
      </c>
      <c r="D74" s="9" t="s">
        <v>819</v>
      </c>
      <c r="E74" s="9" t="s">
        <v>909</v>
      </c>
      <c r="F74" s="8" t="s">
        <v>71</v>
      </c>
      <c r="G74" s="8" t="s">
        <v>83</v>
      </c>
      <c r="H74" s="10" t="s">
        <v>239</v>
      </c>
      <c r="I74" s="66">
        <v>1608.75</v>
      </c>
      <c r="J74" s="11" t="s">
        <v>7</v>
      </c>
      <c r="K74" s="9" t="s">
        <v>232</v>
      </c>
      <c r="L74" s="47" t="s">
        <v>169</v>
      </c>
      <c r="M74" s="12" t="str">
        <f>_xlfn.XLOOKUP(Calculations[[#This Row],[For XLOOKUP]],Factors[For XLOOKUP],Factors[Factor],"")</f>
        <v>Σ.Ε. CO₂ m.</v>
      </c>
      <c r="N74" s="12">
        <f>_xlfn.XLOOKUP(Calculations[[#This Row],[For XLOOKUP]],Factors[For XLOOKUP],Factors[Value],"")</f>
        <v>2.3432595615E-3</v>
      </c>
      <c r="O74" s="12" t="str">
        <f>_xlfn.XLOOKUP(Calculations[[#This Row],[For XLOOKUP]],Factors[For XLOOKUP],Factors[Units],"")</f>
        <v>tn CO2/lt</v>
      </c>
      <c r="P74" s="12" t="str">
        <f>_xlfn.XLOOKUP(Calculations[[#This Row],[For XLOOKUP]],Factors[For XLOOKUP],Factors[Source],"")</f>
        <v>Greece. National Inventory Submissions 2024</v>
      </c>
      <c r="Q74" s="12">
        <v>3.769718819563125</v>
      </c>
      <c r="R74" s="12" t="s">
        <v>1112</v>
      </c>
      <c r="S74" s="12" t="s">
        <v>1112</v>
      </c>
      <c r="T74" s="12" t="s">
        <v>1112</v>
      </c>
      <c r="U74" s="12" t="s">
        <v>1112</v>
      </c>
      <c r="V74" s="12" t="s">
        <v>1113</v>
      </c>
      <c r="W74" s="56">
        <v>3.769718819563125</v>
      </c>
    </row>
    <row r="75" spans="1:23" s="7" customFormat="1" x14ac:dyDescent="0.3">
      <c r="A75" s="8" t="s">
        <v>0</v>
      </c>
      <c r="B75" s="8" t="s">
        <v>0</v>
      </c>
      <c r="C75" s="9" t="s">
        <v>578</v>
      </c>
      <c r="D75" s="9" t="s">
        <v>819</v>
      </c>
      <c r="E75" s="9" t="s">
        <v>909</v>
      </c>
      <c r="F75" s="8" t="s">
        <v>71</v>
      </c>
      <c r="G75" s="8" t="s">
        <v>83</v>
      </c>
      <c r="H75" s="10" t="s">
        <v>239</v>
      </c>
      <c r="I75" s="29" t="e" cm="1">
        <f t="array" ref="I75">_xlfn.XLOOKUP(1,(Calculations[Πληροφορίες]=Calculations[[#This Row],[Πληροφορίες]])*(#REF!=#REF!)*(Calculations[Έργο]=Calculations[[#This Row],[Έργο]]),Calculations[Τιμή])</f>
        <v>#N/A</v>
      </c>
      <c r="J75" s="11" t="s">
        <v>7</v>
      </c>
      <c r="K75" s="9" t="s">
        <v>232</v>
      </c>
      <c r="L75" s="47" t="s">
        <v>171</v>
      </c>
      <c r="M75" s="12" t="str">
        <f>_xlfn.XLOOKUP(Calculations[[#This Row],[For XLOOKUP]],Factors[For XLOOKUP],Factors[Factor],"")</f>
        <v>Σ.Ε. CH₄ m.</v>
      </c>
      <c r="N75" s="12">
        <f>_xlfn.XLOOKUP(Calculations[[#This Row],[For XLOOKUP]],Factors[For XLOOKUP],Factors[Value],"")</f>
        <v>2.9862611012340788E-7</v>
      </c>
      <c r="O75" s="12" t="str">
        <f>_xlfn.XLOOKUP(Calculations[[#This Row],[For XLOOKUP]],Factors[For XLOOKUP],Factors[Units],"")</f>
        <v>tn CH₄/lt</v>
      </c>
      <c r="P75" s="12" t="str">
        <f>_xlfn.XLOOKUP(Calculations[[#This Row],[For XLOOKUP]],Factors[For XLOOKUP],Factors[Source],"")</f>
        <v>Greece. National Inventory Submissions 2024</v>
      </c>
      <c r="Q75" s="12" t="s">
        <v>1112</v>
      </c>
      <c r="R75" s="12">
        <v>4.8041475466103242E-4</v>
      </c>
      <c r="S75" s="12" t="s">
        <v>1112</v>
      </c>
      <c r="T75" s="12" t="s">
        <v>1112</v>
      </c>
      <c r="U75" s="12" t="s">
        <v>1112</v>
      </c>
      <c r="V75" s="12" t="s">
        <v>1113</v>
      </c>
      <c r="W75" s="56">
        <v>1.3451613130508907E-2</v>
      </c>
    </row>
    <row r="76" spans="1:23" s="7" customFormat="1" x14ac:dyDescent="0.3">
      <c r="A76" s="8" t="s">
        <v>0</v>
      </c>
      <c r="B76" s="8" t="s">
        <v>0</v>
      </c>
      <c r="C76" s="9" t="s">
        <v>578</v>
      </c>
      <c r="D76" s="9" t="s">
        <v>819</v>
      </c>
      <c r="E76" s="9" t="s">
        <v>909</v>
      </c>
      <c r="F76" s="8" t="s">
        <v>71</v>
      </c>
      <c r="G76" s="8" t="s">
        <v>83</v>
      </c>
      <c r="H76" s="10" t="s">
        <v>239</v>
      </c>
      <c r="I76" s="29" t="e" cm="1">
        <f t="array" ref="I76">_xlfn.XLOOKUP(1,(Calculations[Πληροφορίες]=Calculations[[#This Row],[Πληροφορίες]])*(#REF!=#REF!)*(Calculations[Έργο]=Calculations[[#This Row],[Έργο]]),Calculations[Τιμή])</f>
        <v>#N/A</v>
      </c>
      <c r="J76" s="11" t="s">
        <v>7</v>
      </c>
      <c r="K76" s="9" t="s">
        <v>232</v>
      </c>
      <c r="L76" s="47" t="s">
        <v>173</v>
      </c>
      <c r="M76" s="12" t="str">
        <f>_xlfn.XLOOKUP(Calculations[[#This Row],[For XLOOKUP]],Factors[For XLOOKUP],Factors[Factor],"")</f>
        <v>Σ.Ε. N2O m.</v>
      </c>
      <c r="N76" s="12">
        <f>_xlfn.XLOOKUP(Calculations[[#This Row],[For XLOOKUP]],Factors[For XLOOKUP],Factors[Value],"")</f>
        <v>4.3350728455066983E-8</v>
      </c>
      <c r="O76" s="12" t="str">
        <f>_xlfn.XLOOKUP(Calculations[[#This Row],[For XLOOKUP]],Factors[For XLOOKUP],Factors[Units],"")</f>
        <v>tn N2O/lt</v>
      </c>
      <c r="P76" s="12" t="str">
        <f>_xlfn.XLOOKUP(Calculations[[#This Row],[For XLOOKUP]],Factors[For XLOOKUP],Factors[Source],"")</f>
        <v>Greece. National Inventory Submissions 2024</v>
      </c>
      <c r="Q76" s="12" t="s">
        <v>1112</v>
      </c>
      <c r="R76" s="12" t="s">
        <v>1112</v>
      </c>
      <c r="S76" s="12">
        <v>6.9740484402089004E-5</v>
      </c>
      <c r="T76" s="12" t="s">
        <v>1112</v>
      </c>
      <c r="U76" s="12" t="s">
        <v>1112</v>
      </c>
      <c r="V76" s="12" t="s">
        <v>1113</v>
      </c>
      <c r="W76" s="56">
        <v>1.8481228366553585E-2</v>
      </c>
    </row>
    <row r="77" spans="1:23" s="7" customFormat="1" x14ac:dyDescent="0.3">
      <c r="A77" s="8" t="s">
        <v>0</v>
      </c>
      <c r="B77" s="8" t="s">
        <v>0</v>
      </c>
      <c r="C77" s="9" t="s">
        <v>578</v>
      </c>
      <c r="D77" s="9" t="s">
        <v>821</v>
      </c>
      <c r="E77" s="60" t="s">
        <v>922</v>
      </c>
      <c r="F77" s="8" t="s">
        <v>71</v>
      </c>
      <c r="G77" s="8" t="s">
        <v>83</v>
      </c>
      <c r="H77" s="10" t="s">
        <v>239</v>
      </c>
      <c r="I77" s="66">
        <v>3156.18</v>
      </c>
      <c r="J77" s="11" t="s">
        <v>7</v>
      </c>
      <c r="K77" s="9" t="s">
        <v>232</v>
      </c>
      <c r="L77" s="47" t="s">
        <v>169</v>
      </c>
      <c r="M77" s="12" t="str">
        <f>_xlfn.XLOOKUP(Calculations[[#This Row],[For XLOOKUP]],Factors[For XLOOKUP],Factors[Factor],"")</f>
        <v>Σ.Ε. CO₂ m.</v>
      </c>
      <c r="N77" s="12">
        <f>_xlfn.XLOOKUP(Calculations[[#This Row],[For XLOOKUP]],Factors[For XLOOKUP],Factors[Value],"")</f>
        <v>2.3432595615E-3</v>
      </c>
      <c r="O77" s="12" t="str">
        <f>_xlfn.XLOOKUP(Calculations[[#This Row],[For XLOOKUP]],Factors[For XLOOKUP],Factors[Units],"")</f>
        <v>tn CO2/lt</v>
      </c>
      <c r="P77" s="12" t="str">
        <f>_xlfn.XLOOKUP(Calculations[[#This Row],[For XLOOKUP]],Factors[For XLOOKUP],Factors[Source],"")</f>
        <v>Greece. National Inventory Submissions 2024</v>
      </c>
      <c r="Q77" s="12">
        <v>7.3957489628150697</v>
      </c>
      <c r="R77" s="12" t="s">
        <v>1112</v>
      </c>
      <c r="S77" s="12" t="s">
        <v>1112</v>
      </c>
      <c r="T77" s="12" t="s">
        <v>1112</v>
      </c>
      <c r="U77" s="12" t="s">
        <v>1112</v>
      </c>
      <c r="V77" s="12" t="s">
        <v>1113</v>
      </c>
      <c r="W77" s="56">
        <v>7.3957489628150697</v>
      </c>
    </row>
    <row r="78" spans="1:23" s="7" customFormat="1" x14ac:dyDescent="0.3">
      <c r="A78" s="8" t="s">
        <v>0</v>
      </c>
      <c r="B78" s="8" t="s">
        <v>0</v>
      </c>
      <c r="C78" s="9" t="s">
        <v>578</v>
      </c>
      <c r="D78" s="9" t="s">
        <v>821</v>
      </c>
      <c r="E78" s="60" t="s">
        <v>922</v>
      </c>
      <c r="F78" s="8" t="s">
        <v>71</v>
      </c>
      <c r="G78" s="8" t="s">
        <v>83</v>
      </c>
      <c r="H78" s="10" t="s">
        <v>239</v>
      </c>
      <c r="I78" s="29" t="e" cm="1">
        <f t="array" ref="I78">_xlfn.XLOOKUP(1,(Calculations[Πληροφορίες]=Calculations[[#This Row],[Πληροφορίες]])*(#REF!=#REF!),Calculations[Τιμή])</f>
        <v>#N/A</v>
      </c>
      <c r="J78" s="11" t="s">
        <v>7</v>
      </c>
      <c r="K78" s="9" t="s">
        <v>232</v>
      </c>
      <c r="L78" s="47" t="s">
        <v>171</v>
      </c>
      <c r="M78" s="12" t="str">
        <f>_xlfn.XLOOKUP(Calculations[[#This Row],[For XLOOKUP]],Factors[For XLOOKUP],Factors[Factor],"")</f>
        <v>Σ.Ε. CH₄ m.</v>
      </c>
      <c r="N78" s="12">
        <f>_xlfn.XLOOKUP(Calculations[[#This Row],[For XLOOKUP]],Factors[For XLOOKUP],Factors[Value],"")</f>
        <v>2.9862611012340788E-7</v>
      </c>
      <c r="O78" s="12" t="str">
        <f>_xlfn.XLOOKUP(Calculations[[#This Row],[For XLOOKUP]],Factors[For XLOOKUP],Factors[Units],"")</f>
        <v>tn CH₄/lt</v>
      </c>
      <c r="P78" s="12" t="str">
        <f>_xlfn.XLOOKUP(Calculations[[#This Row],[For XLOOKUP]],Factors[For XLOOKUP],Factors[Source],"")</f>
        <v>Greece. National Inventory Submissions 2024</v>
      </c>
      <c r="Q78" s="12" t="s">
        <v>1112</v>
      </c>
      <c r="R78" s="12">
        <v>9.4251775624929737E-4</v>
      </c>
      <c r="S78" s="12" t="s">
        <v>1112</v>
      </c>
      <c r="T78" s="12" t="s">
        <v>1112</v>
      </c>
      <c r="U78" s="12" t="s">
        <v>1112</v>
      </c>
      <c r="V78" s="12" t="s">
        <v>1113</v>
      </c>
      <c r="W78" s="56">
        <v>2.6390497174980328E-2</v>
      </c>
    </row>
    <row r="79" spans="1:23" s="7" customFormat="1" x14ac:dyDescent="0.3">
      <c r="A79" s="8" t="s">
        <v>0</v>
      </c>
      <c r="B79" s="8" t="s">
        <v>0</v>
      </c>
      <c r="C79" s="9" t="s">
        <v>578</v>
      </c>
      <c r="D79" s="9" t="s">
        <v>821</v>
      </c>
      <c r="E79" s="60" t="s">
        <v>922</v>
      </c>
      <c r="F79" s="8" t="s">
        <v>71</v>
      </c>
      <c r="G79" s="8" t="s">
        <v>83</v>
      </c>
      <c r="H79" s="10" t="s">
        <v>239</v>
      </c>
      <c r="I79" s="29" t="e" cm="1">
        <f t="array" ref="I79">_xlfn.XLOOKUP(1,(Calculations[Πληροφορίες]=Calculations[[#This Row],[Πληροφορίες]])*(#REF!=#REF!),Calculations[Τιμή])</f>
        <v>#N/A</v>
      </c>
      <c r="J79" s="11" t="s">
        <v>7</v>
      </c>
      <c r="K79" s="9" t="s">
        <v>232</v>
      </c>
      <c r="L79" s="47" t="s">
        <v>173</v>
      </c>
      <c r="M79" s="12" t="str">
        <f>_xlfn.XLOOKUP(Calculations[[#This Row],[For XLOOKUP]],Factors[For XLOOKUP],Factors[Factor],"")</f>
        <v>Σ.Ε. N2O m.</v>
      </c>
      <c r="N79" s="12">
        <f>_xlfn.XLOOKUP(Calculations[[#This Row],[For XLOOKUP]],Factors[For XLOOKUP],Factors[Value],"")</f>
        <v>4.3350728455066983E-8</v>
      </c>
      <c r="O79" s="12" t="str">
        <f>_xlfn.XLOOKUP(Calculations[[#This Row],[For XLOOKUP]],Factors[For XLOOKUP],Factors[Units],"")</f>
        <v>tn N2O/lt</v>
      </c>
      <c r="P79" s="12" t="str">
        <f>_xlfn.XLOOKUP(Calculations[[#This Row],[For XLOOKUP]],Factors[For XLOOKUP],Factors[Source],"")</f>
        <v>Greece. National Inventory Submissions 2024</v>
      </c>
      <c r="Q79" s="12" t="s">
        <v>1112</v>
      </c>
      <c r="R79" s="12" t="s">
        <v>1112</v>
      </c>
      <c r="S79" s="12">
        <v>1.3682270213531331E-4</v>
      </c>
      <c r="T79" s="12" t="s">
        <v>1112</v>
      </c>
      <c r="U79" s="12" t="s">
        <v>1112</v>
      </c>
      <c r="V79" s="12" t="s">
        <v>1113</v>
      </c>
      <c r="W79" s="56">
        <v>3.6258016065858024E-2</v>
      </c>
    </row>
    <row r="80" spans="1:23" s="7" customFormat="1" ht="28.8" x14ac:dyDescent="0.3">
      <c r="A80" s="8" t="s">
        <v>0</v>
      </c>
      <c r="B80" s="8" t="s">
        <v>0</v>
      </c>
      <c r="C80" s="9" t="s">
        <v>578</v>
      </c>
      <c r="D80" s="9" t="s">
        <v>821</v>
      </c>
      <c r="E80" s="60" t="s">
        <v>923</v>
      </c>
      <c r="F80" s="8" t="s">
        <v>71</v>
      </c>
      <c r="G80" s="8" t="s">
        <v>83</v>
      </c>
      <c r="H80" s="10" t="s">
        <v>239</v>
      </c>
      <c r="I80" s="66">
        <v>1022.41</v>
      </c>
      <c r="J80" s="11" t="s">
        <v>7</v>
      </c>
      <c r="K80" s="9" t="s">
        <v>232</v>
      </c>
      <c r="L80" s="47" t="s">
        <v>169</v>
      </c>
      <c r="M80" s="12" t="str">
        <f>_xlfn.XLOOKUP(Calculations[[#This Row],[For XLOOKUP]],Factors[For XLOOKUP],Factors[Factor],"")</f>
        <v>Σ.Ε. CO₂ m.</v>
      </c>
      <c r="N80" s="12">
        <f>_xlfn.XLOOKUP(Calculations[[#This Row],[For XLOOKUP]],Factors[For XLOOKUP],Factors[Value],"")</f>
        <v>2.3432595615E-3</v>
      </c>
      <c r="O80" s="12" t="str">
        <f>_xlfn.XLOOKUP(Calculations[[#This Row],[For XLOOKUP]],Factors[For XLOOKUP],Factors[Units],"")</f>
        <v>tn CO2/lt</v>
      </c>
      <c r="P80" s="12" t="str">
        <f>_xlfn.XLOOKUP(Calculations[[#This Row],[For XLOOKUP]],Factors[For XLOOKUP],Factors[Source],"")</f>
        <v>Greece. National Inventory Submissions 2024</v>
      </c>
      <c r="Q80" s="12">
        <v>2.395772008273215</v>
      </c>
      <c r="R80" s="12" t="s">
        <v>1112</v>
      </c>
      <c r="S80" s="12" t="s">
        <v>1112</v>
      </c>
      <c r="T80" s="12" t="s">
        <v>1112</v>
      </c>
      <c r="U80" s="12" t="s">
        <v>1112</v>
      </c>
      <c r="V80" s="12" t="s">
        <v>1113</v>
      </c>
      <c r="W80" s="56">
        <v>2.395772008273215</v>
      </c>
    </row>
    <row r="81" spans="1:23" s="7" customFormat="1" ht="28.8" x14ac:dyDescent="0.3">
      <c r="A81" s="8" t="s">
        <v>0</v>
      </c>
      <c r="B81" s="8" t="s">
        <v>0</v>
      </c>
      <c r="C81" s="9" t="s">
        <v>578</v>
      </c>
      <c r="D81" s="27" t="s">
        <v>821</v>
      </c>
      <c r="E81" s="60" t="s">
        <v>923</v>
      </c>
      <c r="F81" s="8" t="s">
        <v>71</v>
      </c>
      <c r="G81" s="8" t="s">
        <v>83</v>
      </c>
      <c r="H81" s="10" t="s">
        <v>239</v>
      </c>
      <c r="I81" s="29">
        <v>1022.41</v>
      </c>
      <c r="J81" s="11" t="s">
        <v>7</v>
      </c>
      <c r="K81" s="9" t="s">
        <v>232</v>
      </c>
      <c r="L81" s="47" t="s">
        <v>171</v>
      </c>
      <c r="M81" s="12" t="str">
        <f>_xlfn.XLOOKUP(Calculations[[#This Row],[For XLOOKUP]],Factors[For XLOOKUP],Factors[Factor],"")</f>
        <v>Σ.Ε. CH₄ m.</v>
      </c>
      <c r="N81" s="12">
        <f>_xlfn.XLOOKUP(Calculations[[#This Row],[For XLOOKUP]],Factors[For XLOOKUP],Factors[Value],"")</f>
        <v>2.9862611012340788E-7</v>
      </c>
      <c r="O81" s="12" t="str">
        <f>_xlfn.XLOOKUP(Calculations[[#This Row],[For XLOOKUP]],Factors[For XLOOKUP],Factors[Units],"")</f>
        <v>tn CH₄/lt</v>
      </c>
      <c r="P81" s="12" t="str">
        <f>_xlfn.XLOOKUP(Calculations[[#This Row],[For XLOOKUP]],Factors[For XLOOKUP],Factors[Source],"")</f>
        <v>Greece. National Inventory Submissions 2024</v>
      </c>
      <c r="Q81" s="12" t="s">
        <v>1112</v>
      </c>
      <c r="R81" s="12">
        <v>3.0531832125127342E-4</v>
      </c>
      <c r="S81" s="12" t="s">
        <v>1112</v>
      </c>
      <c r="T81" s="12" t="s">
        <v>1112</v>
      </c>
      <c r="U81" s="12" t="s">
        <v>1112</v>
      </c>
      <c r="V81" s="12" t="s">
        <v>1113</v>
      </c>
      <c r="W81" s="56">
        <v>8.5489129950356551E-3</v>
      </c>
    </row>
    <row r="82" spans="1:23" s="7" customFormat="1" ht="28.8" x14ac:dyDescent="0.3">
      <c r="A82" s="8" t="s">
        <v>0</v>
      </c>
      <c r="B82" s="8" t="s">
        <v>0</v>
      </c>
      <c r="C82" s="9" t="s">
        <v>578</v>
      </c>
      <c r="D82" s="27" t="s">
        <v>821</v>
      </c>
      <c r="E82" s="60" t="s">
        <v>923</v>
      </c>
      <c r="F82" s="8" t="s">
        <v>71</v>
      </c>
      <c r="G82" s="8" t="s">
        <v>83</v>
      </c>
      <c r="H82" s="10" t="s">
        <v>239</v>
      </c>
      <c r="I82" s="29">
        <v>1022.41</v>
      </c>
      <c r="J82" s="11" t="s">
        <v>7</v>
      </c>
      <c r="K82" s="9" t="s">
        <v>232</v>
      </c>
      <c r="L82" s="47" t="s">
        <v>173</v>
      </c>
      <c r="M82" s="12" t="str">
        <f>_xlfn.XLOOKUP(Calculations[[#This Row],[For XLOOKUP]],Factors[For XLOOKUP],Factors[Factor],"")</f>
        <v>Σ.Ε. N2O m.</v>
      </c>
      <c r="N82" s="12">
        <f>_xlfn.XLOOKUP(Calculations[[#This Row],[For XLOOKUP]],Factors[For XLOOKUP],Factors[Value],"")</f>
        <v>4.3350728455066983E-8</v>
      </c>
      <c r="O82" s="12" t="str">
        <f>_xlfn.XLOOKUP(Calculations[[#This Row],[For XLOOKUP]],Factors[For XLOOKUP],Factors[Units],"")</f>
        <v>tn N2O/lt</v>
      </c>
      <c r="P82" s="12" t="str">
        <f>_xlfn.XLOOKUP(Calculations[[#This Row],[For XLOOKUP]],Factors[For XLOOKUP],Factors[Source],"")</f>
        <v>Greece. National Inventory Submissions 2024</v>
      </c>
      <c r="Q82" s="12" t="s">
        <v>1112</v>
      </c>
      <c r="R82" s="12" t="s">
        <v>1112</v>
      </c>
      <c r="S82" s="12">
        <v>4.4322218279745035E-5</v>
      </c>
      <c r="T82" s="12" t="s">
        <v>1112</v>
      </c>
      <c r="U82" s="12" t="s">
        <v>1112</v>
      </c>
      <c r="V82" s="12" t="s">
        <v>1113</v>
      </c>
      <c r="W82" s="56">
        <v>1.1745387844132434E-2</v>
      </c>
    </row>
    <row r="83" spans="1:23" s="7" customFormat="1" x14ac:dyDescent="0.3">
      <c r="A83" s="8" t="s">
        <v>0</v>
      </c>
      <c r="B83" s="8" t="s">
        <v>0</v>
      </c>
      <c r="C83" s="9" t="s">
        <v>578</v>
      </c>
      <c r="D83" s="27" t="s">
        <v>818</v>
      </c>
      <c r="E83" s="27"/>
      <c r="F83" s="8" t="s">
        <v>71</v>
      </c>
      <c r="G83" s="8" t="s">
        <v>83</v>
      </c>
      <c r="H83" s="10" t="s">
        <v>84</v>
      </c>
      <c r="I83" s="66">
        <v>42388.039999999994</v>
      </c>
      <c r="J83" s="11" t="s">
        <v>7</v>
      </c>
      <c r="K83" s="9" t="s">
        <v>229</v>
      </c>
      <c r="L83" s="47" t="s">
        <v>200</v>
      </c>
      <c r="M83" s="12" t="str">
        <f>_xlfn.XLOOKUP(Calculations[[#This Row],[For XLOOKUP]],Factors[For XLOOKUP],Factors[Factor],"")</f>
        <v>Σ.Ε. CO₂ m.</v>
      </c>
      <c r="N83" s="12">
        <f>_xlfn.XLOOKUP(Calculations[[#This Row],[For XLOOKUP]],Factors[For XLOOKUP],Factors[Value],"")</f>
        <v>2.6092581300000001E-3</v>
      </c>
      <c r="O83" s="12" t="str">
        <f>_xlfn.XLOOKUP(Calculations[[#This Row],[For XLOOKUP]],Factors[For XLOOKUP],Factors[Units],"")</f>
        <v>tn CO2/lt</v>
      </c>
      <c r="P83" s="12" t="str">
        <f>_xlfn.XLOOKUP(Calculations[[#This Row],[For XLOOKUP]],Factors[For XLOOKUP],Factors[Source],"")</f>
        <v>Greece. National Inventory Submissions 2024</v>
      </c>
      <c r="Q83" s="12">
        <v>110.60133798476518</v>
      </c>
      <c r="R83" s="12" t="s">
        <v>1112</v>
      </c>
      <c r="S83" s="12" t="s">
        <v>1112</v>
      </c>
      <c r="T83" s="12" t="s">
        <v>1112</v>
      </c>
      <c r="U83" s="12" t="s">
        <v>1112</v>
      </c>
      <c r="V83" s="12" t="s">
        <v>1113</v>
      </c>
      <c r="W83" s="56">
        <v>110.60133798476518</v>
      </c>
    </row>
    <row r="84" spans="1:23" s="7" customFormat="1" x14ac:dyDescent="0.3">
      <c r="A84" s="8" t="s">
        <v>0</v>
      </c>
      <c r="B84" s="8" t="s">
        <v>0</v>
      </c>
      <c r="C84" s="9" t="s">
        <v>578</v>
      </c>
      <c r="D84" s="27" t="s">
        <v>818</v>
      </c>
      <c r="E84" s="27"/>
      <c r="F84" s="8" t="s">
        <v>71</v>
      </c>
      <c r="G84" s="8" t="s">
        <v>83</v>
      </c>
      <c r="H84" s="10" t="s">
        <v>84</v>
      </c>
      <c r="I84" s="29">
        <v>42388.039999999994</v>
      </c>
      <c r="J84" s="11" t="s">
        <v>7</v>
      </c>
      <c r="K84" s="9" t="s">
        <v>229</v>
      </c>
      <c r="L84" s="47" t="s">
        <v>202</v>
      </c>
      <c r="M84" s="12" t="str">
        <f>_xlfn.XLOOKUP(Calculations[[#This Row],[For XLOOKUP]],Factors[For XLOOKUP],Factors[Factor],"")</f>
        <v>Σ.Ε. CH₄ m.</v>
      </c>
      <c r="N84" s="12">
        <f>_xlfn.XLOOKUP(Calculations[[#This Row],[For XLOOKUP]],Factors[For XLOOKUP],Factors[Value],"")</f>
        <v>1.7372982352295353E-8</v>
      </c>
      <c r="O84" s="12" t="str">
        <f>_xlfn.XLOOKUP(Calculations[[#This Row],[For XLOOKUP]],Factors[For XLOOKUP],Factors[Units],"")</f>
        <v>tn CH₄/lt</v>
      </c>
      <c r="P84" s="12" t="str">
        <f>_xlfn.XLOOKUP(Calculations[[#This Row],[For XLOOKUP]],Factors[For XLOOKUP],Factors[Source],"")</f>
        <v>Greece. National Inventory Submissions 2024</v>
      </c>
      <c r="Q84" s="12" t="s">
        <v>1112</v>
      </c>
      <c r="R84" s="12">
        <v>7.3640667086838937E-4</v>
      </c>
      <c r="S84" s="12" t="s">
        <v>1112</v>
      </c>
      <c r="T84" s="12" t="s">
        <v>1112</v>
      </c>
      <c r="U84" s="12" t="s">
        <v>1112</v>
      </c>
      <c r="V84" s="12" t="s">
        <v>1113</v>
      </c>
      <c r="W84" s="56">
        <v>2.0619386784314901E-2</v>
      </c>
    </row>
    <row r="85" spans="1:23" s="7" customFormat="1" x14ac:dyDescent="0.3">
      <c r="A85" s="8" t="s">
        <v>0</v>
      </c>
      <c r="B85" s="8" t="s">
        <v>0</v>
      </c>
      <c r="C85" s="9" t="s">
        <v>578</v>
      </c>
      <c r="D85" s="27" t="s">
        <v>818</v>
      </c>
      <c r="E85" s="27"/>
      <c r="F85" s="8" t="s">
        <v>71</v>
      </c>
      <c r="G85" s="8" t="s">
        <v>83</v>
      </c>
      <c r="H85" s="10" t="s">
        <v>84</v>
      </c>
      <c r="I85" s="29">
        <v>42388.039999999994</v>
      </c>
      <c r="J85" s="11" t="s">
        <v>7</v>
      </c>
      <c r="K85" s="9" t="s">
        <v>229</v>
      </c>
      <c r="L85" s="47" t="s">
        <v>204</v>
      </c>
      <c r="M85" s="12" t="str">
        <f>_xlfn.XLOOKUP(Calculations[[#This Row],[For XLOOKUP]],Factors[For XLOOKUP],Factors[Factor],"")</f>
        <v>Σ.Ε. N2O m.</v>
      </c>
      <c r="N85" s="12">
        <f>_xlfn.XLOOKUP(Calculations[[#This Row],[For XLOOKUP]],Factors[For XLOOKUP],Factors[Value],"")</f>
        <v>7.4692304125650385E-8</v>
      </c>
      <c r="O85" s="12" t="str">
        <f>_xlfn.XLOOKUP(Calculations[[#This Row],[For XLOOKUP]],Factors[For XLOOKUP],Factors[Units],"")</f>
        <v>tn N2O/lt</v>
      </c>
      <c r="P85" s="12" t="str">
        <f>_xlfn.XLOOKUP(Calculations[[#This Row],[For XLOOKUP]],Factors[For XLOOKUP],Factors[Source],"")</f>
        <v>Greece. National Inventory Submissions 2024</v>
      </c>
      <c r="Q85" s="12" t="s">
        <v>1112</v>
      </c>
      <c r="R85" s="12" t="s">
        <v>1112</v>
      </c>
      <c r="S85" s="12">
        <v>3.1660603749702329E-3</v>
      </c>
      <c r="T85" s="12" t="s">
        <v>1112</v>
      </c>
      <c r="U85" s="12" t="s">
        <v>1112</v>
      </c>
      <c r="V85" s="12" t="s">
        <v>1113</v>
      </c>
      <c r="W85" s="56">
        <v>0.83900599936711173</v>
      </c>
    </row>
    <row r="86" spans="1:23" s="7" customFormat="1" x14ac:dyDescent="0.3">
      <c r="A86" s="8" t="s">
        <v>0</v>
      </c>
      <c r="B86" s="8" t="s">
        <v>0</v>
      </c>
      <c r="C86" s="9" t="s">
        <v>578</v>
      </c>
      <c r="D86" s="27" t="s">
        <v>819</v>
      </c>
      <c r="E86" s="9" t="s">
        <v>947</v>
      </c>
      <c r="F86" s="8" t="s">
        <v>71</v>
      </c>
      <c r="G86" s="8" t="s">
        <v>83</v>
      </c>
      <c r="H86" s="10" t="s">
        <v>84</v>
      </c>
      <c r="I86" s="66">
        <v>281826</v>
      </c>
      <c r="J86" s="11" t="s">
        <v>7</v>
      </c>
      <c r="K86" s="9" t="s">
        <v>229</v>
      </c>
      <c r="L86" s="47" t="s">
        <v>200</v>
      </c>
      <c r="M86" s="12" t="str">
        <f>_xlfn.XLOOKUP(Calculations[[#This Row],[For XLOOKUP]],Factors[For XLOOKUP],Factors[Factor],"")</f>
        <v>Σ.Ε. CO₂ m.</v>
      </c>
      <c r="N86" s="12">
        <f>_xlfn.XLOOKUP(Calculations[[#This Row],[For XLOOKUP]],Factors[For XLOOKUP],Factors[Value],"")</f>
        <v>2.6092581300000001E-3</v>
      </c>
      <c r="O86" s="12" t="str">
        <f>_xlfn.XLOOKUP(Calculations[[#This Row],[For XLOOKUP]],Factors[For XLOOKUP],Factors[Units],"")</f>
        <v>tn CO2/lt</v>
      </c>
      <c r="P86" s="12" t="str">
        <f>_xlfn.XLOOKUP(Calculations[[#This Row],[For XLOOKUP]],Factors[For XLOOKUP],Factors[Source],"")</f>
        <v>Greece. National Inventory Submissions 2024</v>
      </c>
      <c r="Q86" s="12">
        <v>735.35678174537998</v>
      </c>
      <c r="R86" s="12" t="s">
        <v>1112</v>
      </c>
      <c r="S86" s="12" t="s">
        <v>1112</v>
      </c>
      <c r="T86" s="12" t="s">
        <v>1112</v>
      </c>
      <c r="U86" s="12" t="s">
        <v>1112</v>
      </c>
      <c r="V86" s="12" t="s">
        <v>1113</v>
      </c>
      <c r="W86" s="56">
        <v>735.35678174537998</v>
      </c>
    </row>
    <row r="87" spans="1:23" s="7" customFormat="1" x14ac:dyDescent="0.3">
      <c r="A87" s="8" t="s">
        <v>0</v>
      </c>
      <c r="B87" s="8" t="s">
        <v>0</v>
      </c>
      <c r="C87" s="9" t="s">
        <v>578</v>
      </c>
      <c r="D87" s="27" t="s">
        <v>819</v>
      </c>
      <c r="E87" s="9" t="s">
        <v>947</v>
      </c>
      <c r="F87" s="8" t="s">
        <v>71</v>
      </c>
      <c r="G87" s="8" t="s">
        <v>83</v>
      </c>
      <c r="H87" s="10" t="s">
        <v>84</v>
      </c>
      <c r="I87" s="29" t="e" cm="1">
        <f t="array" ref="I87">_xlfn.XLOOKUP(1,(Calculations[Πληροφορίες]=Calculations[[#This Row],[Πληροφορίες]])*(#REF!=#REF!),Calculations[Τιμή])</f>
        <v>#N/A</v>
      </c>
      <c r="J87" s="11" t="s">
        <v>7</v>
      </c>
      <c r="K87" s="9" t="s">
        <v>229</v>
      </c>
      <c r="L87" s="47" t="s">
        <v>202</v>
      </c>
      <c r="M87" s="12" t="str">
        <f>_xlfn.XLOOKUP(Calculations[[#This Row],[For XLOOKUP]],Factors[For XLOOKUP],Factors[Factor],"")</f>
        <v>Σ.Ε. CH₄ m.</v>
      </c>
      <c r="N87" s="12">
        <f>_xlfn.XLOOKUP(Calculations[[#This Row],[For XLOOKUP]],Factors[For XLOOKUP],Factors[Value],"")</f>
        <v>1.7372982352295353E-8</v>
      </c>
      <c r="O87" s="12" t="str">
        <f>_xlfn.XLOOKUP(Calculations[[#This Row],[For XLOOKUP]],Factors[For XLOOKUP],Factors[Units],"")</f>
        <v>tn CH₄/lt</v>
      </c>
      <c r="P87" s="12" t="str">
        <f>_xlfn.XLOOKUP(Calculations[[#This Row],[For XLOOKUP]],Factors[For XLOOKUP],Factors[Source],"")</f>
        <v>Greece. National Inventory Submissions 2024</v>
      </c>
      <c r="Q87" s="12" t="s">
        <v>1112</v>
      </c>
      <c r="R87" s="12">
        <v>4.8961581244179901E-3</v>
      </c>
      <c r="S87" s="12" t="s">
        <v>1112</v>
      </c>
      <c r="T87" s="12" t="s">
        <v>1112</v>
      </c>
      <c r="U87" s="12" t="s">
        <v>1112</v>
      </c>
      <c r="V87" s="12" t="s">
        <v>1113</v>
      </c>
      <c r="W87" s="56">
        <v>0.13709242748370373</v>
      </c>
    </row>
    <row r="88" spans="1:23" s="7" customFormat="1" x14ac:dyDescent="0.3">
      <c r="A88" s="8" t="s">
        <v>0</v>
      </c>
      <c r="B88" s="8" t="s">
        <v>0</v>
      </c>
      <c r="C88" s="9" t="s">
        <v>578</v>
      </c>
      <c r="D88" s="27" t="s">
        <v>819</v>
      </c>
      <c r="E88" s="9" t="s">
        <v>947</v>
      </c>
      <c r="F88" s="8" t="s">
        <v>71</v>
      </c>
      <c r="G88" s="8" t="s">
        <v>83</v>
      </c>
      <c r="H88" s="10" t="s">
        <v>84</v>
      </c>
      <c r="I88" s="29" t="e" cm="1">
        <f t="array" ref="I88">_xlfn.XLOOKUP(1,(Calculations[Πληροφορίες]=Calculations[[#This Row],[Πληροφορίες]])*(#REF!=#REF!),Calculations[Τιμή])</f>
        <v>#N/A</v>
      </c>
      <c r="J88" s="11" t="s">
        <v>7</v>
      </c>
      <c r="K88" s="9" t="s">
        <v>229</v>
      </c>
      <c r="L88" s="47" t="s">
        <v>204</v>
      </c>
      <c r="M88" s="12" t="str">
        <f>_xlfn.XLOOKUP(Calculations[[#This Row],[For XLOOKUP]],Factors[For XLOOKUP],Factors[Factor],"")</f>
        <v>Σ.Ε. N2O m.</v>
      </c>
      <c r="N88" s="12">
        <f>_xlfn.XLOOKUP(Calculations[[#This Row],[For XLOOKUP]],Factors[For XLOOKUP],Factors[Value],"")</f>
        <v>7.4692304125650385E-8</v>
      </c>
      <c r="O88" s="12" t="str">
        <f>_xlfn.XLOOKUP(Calculations[[#This Row],[For XLOOKUP]],Factors[For XLOOKUP],Factors[Units],"")</f>
        <v>tn N2O/lt</v>
      </c>
      <c r="P88" s="12" t="str">
        <f>_xlfn.XLOOKUP(Calculations[[#This Row],[For XLOOKUP]],Factors[For XLOOKUP],Factors[Source],"")</f>
        <v>Greece. National Inventory Submissions 2024</v>
      </c>
      <c r="Q88" s="12" t="s">
        <v>1112</v>
      </c>
      <c r="R88" s="12" t="s">
        <v>1112</v>
      </c>
      <c r="S88" s="12">
        <v>2.1050233302515545E-2</v>
      </c>
      <c r="T88" s="12" t="s">
        <v>1112</v>
      </c>
      <c r="U88" s="12" t="s">
        <v>1112</v>
      </c>
      <c r="V88" s="12" t="s">
        <v>1113</v>
      </c>
      <c r="W88" s="56">
        <v>5.5783118251666197</v>
      </c>
    </row>
    <row r="89" spans="1:23" s="7" customFormat="1" x14ac:dyDescent="0.3">
      <c r="A89" s="8" t="s">
        <v>0</v>
      </c>
      <c r="B89" s="8" t="s">
        <v>0</v>
      </c>
      <c r="C89" s="9" t="s">
        <v>578</v>
      </c>
      <c r="D89" s="9" t="s">
        <v>819</v>
      </c>
      <c r="E89" s="9" t="s">
        <v>913</v>
      </c>
      <c r="F89" s="8" t="s">
        <v>71</v>
      </c>
      <c r="G89" s="8" t="s">
        <v>83</v>
      </c>
      <c r="H89" s="10" t="s">
        <v>84</v>
      </c>
      <c r="I89" s="66">
        <v>298734.89</v>
      </c>
      <c r="J89" s="11" t="s">
        <v>7</v>
      </c>
      <c r="K89" s="9" t="s">
        <v>229</v>
      </c>
      <c r="L89" s="47" t="s">
        <v>200</v>
      </c>
      <c r="M89" s="12" t="str">
        <f>_xlfn.XLOOKUP(Calculations[[#This Row],[For XLOOKUP]],Factors[For XLOOKUP],Factors[Factor],"")</f>
        <v>Σ.Ε. CO₂ m.</v>
      </c>
      <c r="N89" s="12">
        <f>_xlfn.XLOOKUP(Calculations[[#This Row],[For XLOOKUP]],Factors[For XLOOKUP],Factors[Value],"")</f>
        <v>2.6092581300000001E-3</v>
      </c>
      <c r="O89" s="12" t="str">
        <f>_xlfn.XLOOKUP(Calculations[[#This Row],[For XLOOKUP]],Factors[For XLOOKUP],Factors[Units],"")</f>
        <v>tn CO2/lt</v>
      </c>
      <c r="P89" s="12" t="str">
        <f>_xlfn.XLOOKUP(Calculations[[#This Row],[For XLOOKUP]],Factors[For XLOOKUP],Factors[Source],"")</f>
        <v>Greece. National Inventory Submissions 2024</v>
      </c>
      <c r="Q89" s="12">
        <v>779.47644044715571</v>
      </c>
      <c r="R89" s="12" t="s">
        <v>1112</v>
      </c>
      <c r="S89" s="12" t="s">
        <v>1112</v>
      </c>
      <c r="T89" s="12" t="s">
        <v>1112</v>
      </c>
      <c r="U89" s="12" t="s">
        <v>1112</v>
      </c>
      <c r="V89" s="12" t="s">
        <v>1113</v>
      </c>
      <c r="W89" s="56">
        <v>779.47644044715571</v>
      </c>
    </row>
    <row r="90" spans="1:23" s="7" customFormat="1" x14ac:dyDescent="0.3">
      <c r="A90" s="8" t="s">
        <v>0</v>
      </c>
      <c r="B90" s="8" t="s">
        <v>0</v>
      </c>
      <c r="C90" s="9" t="s">
        <v>578</v>
      </c>
      <c r="D90" s="27" t="s">
        <v>819</v>
      </c>
      <c r="E90" s="9" t="s">
        <v>913</v>
      </c>
      <c r="F90" s="8" t="s">
        <v>71</v>
      </c>
      <c r="G90" s="8" t="s">
        <v>83</v>
      </c>
      <c r="H90" s="10" t="s">
        <v>84</v>
      </c>
      <c r="I90" s="29" t="e" cm="1">
        <f t="array" ref="I90">_xlfn.XLOOKUP(1,(Calculations[Πληροφορίες]=Calculations[[#This Row],[Πληροφορίες]])*(#REF!=#REF!),Calculations[Τιμή])</f>
        <v>#N/A</v>
      </c>
      <c r="J90" s="11" t="s">
        <v>7</v>
      </c>
      <c r="K90" s="9" t="s">
        <v>229</v>
      </c>
      <c r="L90" s="47" t="s">
        <v>202</v>
      </c>
      <c r="M90" s="12" t="str">
        <f>_xlfn.XLOOKUP(Calculations[[#This Row],[For XLOOKUP]],Factors[For XLOOKUP],Factors[Factor],"")</f>
        <v>Σ.Ε. CH₄ m.</v>
      </c>
      <c r="N90" s="12">
        <f>_xlfn.XLOOKUP(Calculations[[#This Row],[For XLOOKUP]],Factors[For XLOOKUP],Factors[Value],"")</f>
        <v>1.7372982352295353E-8</v>
      </c>
      <c r="O90" s="12" t="str">
        <f>_xlfn.XLOOKUP(Calculations[[#This Row],[For XLOOKUP]],Factors[For XLOOKUP],Factors[Units],"")</f>
        <v>tn CH₄/lt</v>
      </c>
      <c r="P90" s="12" t="str">
        <f>_xlfn.XLOOKUP(Calculations[[#This Row],[For XLOOKUP]],Factors[For XLOOKUP],Factors[Source],"")</f>
        <v>Greece. National Inventory Submissions 2024</v>
      </c>
      <c r="Q90" s="12" t="s">
        <v>1112</v>
      </c>
      <c r="R90" s="12">
        <v>5.1899159719848934E-3</v>
      </c>
      <c r="S90" s="12" t="s">
        <v>1112</v>
      </c>
      <c r="T90" s="12" t="s">
        <v>1112</v>
      </c>
      <c r="U90" s="12" t="s">
        <v>1112</v>
      </c>
      <c r="V90" s="12" t="s">
        <v>1113</v>
      </c>
      <c r="W90" s="56">
        <v>0.14531764721557702</v>
      </c>
    </row>
    <row r="91" spans="1:23" s="7" customFormat="1" x14ac:dyDescent="0.3">
      <c r="A91" s="8" t="s">
        <v>0</v>
      </c>
      <c r="B91" s="8" t="s">
        <v>0</v>
      </c>
      <c r="C91" s="9" t="s">
        <v>578</v>
      </c>
      <c r="D91" s="27" t="s">
        <v>819</v>
      </c>
      <c r="E91" s="9" t="s">
        <v>913</v>
      </c>
      <c r="F91" s="8" t="s">
        <v>71</v>
      </c>
      <c r="G91" s="8" t="s">
        <v>83</v>
      </c>
      <c r="H91" s="10" t="s">
        <v>84</v>
      </c>
      <c r="I91" s="29" t="e" cm="1">
        <f t="array" ref="I91">_xlfn.XLOOKUP(1,(Calculations[Πληροφορίες]=Calculations[[#This Row],[Πληροφορίες]])*(#REF!=#REF!),Calculations[Τιμή])</f>
        <v>#N/A</v>
      </c>
      <c r="J91" s="11" t="s">
        <v>7</v>
      </c>
      <c r="K91" s="9" t="s">
        <v>229</v>
      </c>
      <c r="L91" s="47" t="s">
        <v>204</v>
      </c>
      <c r="M91" s="12" t="str">
        <f>_xlfn.XLOOKUP(Calculations[[#This Row],[For XLOOKUP]],Factors[For XLOOKUP],Factors[Factor],"")</f>
        <v>Σ.Ε. N2O m.</v>
      </c>
      <c r="N91" s="12">
        <f>_xlfn.XLOOKUP(Calculations[[#This Row],[For XLOOKUP]],Factors[For XLOOKUP],Factors[Value],"")</f>
        <v>7.4692304125650385E-8</v>
      </c>
      <c r="O91" s="12" t="str">
        <f>_xlfn.XLOOKUP(Calculations[[#This Row],[For XLOOKUP]],Factors[For XLOOKUP],Factors[Units],"")</f>
        <v>tn N2O/lt</v>
      </c>
      <c r="P91" s="12" t="str">
        <f>_xlfn.XLOOKUP(Calculations[[#This Row],[For XLOOKUP]],Factors[For XLOOKUP],Factors[Source],"")</f>
        <v>Greece. National Inventory Submissions 2024</v>
      </c>
      <c r="Q91" s="12" t="s">
        <v>1112</v>
      </c>
      <c r="R91" s="12" t="s">
        <v>1112</v>
      </c>
      <c r="S91" s="12">
        <v>2.2313197256822716E-2</v>
      </c>
      <c r="T91" s="12" t="s">
        <v>1112</v>
      </c>
      <c r="U91" s="12" t="s">
        <v>1112</v>
      </c>
      <c r="V91" s="12" t="s">
        <v>1113</v>
      </c>
      <c r="W91" s="56">
        <v>5.9129972730580196</v>
      </c>
    </row>
    <row r="92" spans="1:23" s="7" customFormat="1" x14ac:dyDescent="0.3">
      <c r="A92" s="8" t="s">
        <v>0</v>
      </c>
      <c r="B92" s="8" t="s">
        <v>0</v>
      </c>
      <c r="C92" s="9" t="s">
        <v>578</v>
      </c>
      <c r="D92" s="27" t="s">
        <v>818</v>
      </c>
      <c r="E92" s="9"/>
      <c r="F92" s="8" t="s">
        <v>71</v>
      </c>
      <c r="G92" s="8" t="s">
        <v>83</v>
      </c>
      <c r="H92" s="10" t="s">
        <v>239</v>
      </c>
      <c r="I92" s="66">
        <v>4513.13</v>
      </c>
      <c r="J92" s="11" t="s">
        <v>7</v>
      </c>
      <c r="K92" s="9" t="s">
        <v>234</v>
      </c>
      <c r="L92" s="47" t="s">
        <v>201</v>
      </c>
      <c r="M92" s="12" t="str">
        <f>_xlfn.XLOOKUP(Calculations[[#This Row],[For XLOOKUP]],Factors[For XLOOKUP],Factors[Factor],"")</f>
        <v>Σ.Ε. CO₂ m.</v>
      </c>
      <c r="N92" s="12">
        <f>_xlfn.XLOOKUP(Calculations[[#This Row],[For XLOOKUP]],Factors[For XLOOKUP],Factors[Value],"")</f>
        <v>2.3432595615E-3</v>
      </c>
      <c r="O92" s="12" t="str">
        <f>_xlfn.XLOOKUP(Calculations[[#This Row],[For XLOOKUP]],Factors[For XLOOKUP],Factors[Units],"")</f>
        <v>tn CO2/lt</v>
      </c>
      <c r="P92" s="12" t="str">
        <f>_xlfn.XLOOKUP(Calculations[[#This Row],[For XLOOKUP]],Factors[For XLOOKUP],Factors[Source],"")</f>
        <v>Greece. National Inventory Submissions 2024</v>
      </c>
      <c r="Q92" s="12">
        <v>10.575435024792496</v>
      </c>
      <c r="R92" s="12" t="s">
        <v>1112</v>
      </c>
      <c r="S92" s="12" t="s">
        <v>1112</v>
      </c>
      <c r="T92" s="12" t="s">
        <v>1112</v>
      </c>
      <c r="U92" s="12" t="s">
        <v>1112</v>
      </c>
      <c r="V92" s="12" t="s">
        <v>1113</v>
      </c>
      <c r="W92" s="56">
        <v>10.575435024792496</v>
      </c>
    </row>
    <row r="93" spans="1:23" s="7" customFormat="1" x14ac:dyDescent="0.3">
      <c r="A93" s="8" t="s">
        <v>0</v>
      </c>
      <c r="B93" s="8" t="s">
        <v>0</v>
      </c>
      <c r="C93" s="9" t="s">
        <v>578</v>
      </c>
      <c r="D93" s="27" t="s">
        <v>818</v>
      </c>
      <c r="E93" s="9"/>
      <c r="F93" s="8" t="s">
        <v>71</v>
      </c>
      <c r="G93" s="8" t="s">
        <v>83</v>
      </c>
      <c r="H93" s="10" t="s">
        <v>239</v>
      </c>
      <c r="I93" s="29" t="e" cm="1">
        <f t="array" ref="I93">_xlfn.XLOOKUP(1,(Calculations[Πληροφορίες]=Calculations[[#This Row],[Πληροφορίες]])*(#REF!=#REF!),Calculations[Τιμή])</f>
        <v>#N/A</v>
      </c>
      <c r="J93" s="11" t="s">
        <v>7</v>
      </c>
      <c r="K93" s="9" t="s">
        <v>234</v>
      </c>
      <c r="L93" s="47" t="s">
        <v>203</v>
      </c>
      <c r="M93" s="12" t="str">
        <f>_xlfn.XLOOKUP(Calculations[[#This Row],[For XLOOKUP]],Factors[For XLOOKUP],Factors[Factor],"")</f>
        <v>Σ.Ε. CH₄ m.</v>
      </c>
      <c r="N93" s="12">
        <f>_xlfn.XLOOKUP(Calculations[[#This Row],[For XLOOKUP]],Factors[For XLOOKUP],Factors[Value],"")</f>
        <v>5.3615742548369984E-7</v>
      </c>
      <c r="O93" s="12" t="str">
        <f>_xlfn.XLOOKUP(Calculations[[#This Row],[For XLOOKUP]],Factors[For XLOOKUP],Factors[Units],"")</f>
        <v>tn CH₄/lt</v>
      </c>
      <c r="P93" s="12" t="str">
        <f>_xlfn.XLOOKUP(Calculations[[#This Row],[For XLOOKUP]],Factors[For XLOOKUP],Factors[Source],"")</f>
        <v>Greece. National Inventory Submissions 2024</v>
      </c>
      <c r="Q93" s="12" t="s">
        <v>1112</v>
      </c>
      <c r="R93" s="12">
        <v>2.4197481616732505E-3</v>
      </c>
      <c r="S93" s="12" t="s">
        <v>1112</v>
      </c>
      <c r="T93" s="12" t="s">
        <v>1112</v>
      </c>
      <c r="U93" s="12" t="s">
        <v>1112</v>
      </c>
      <c r="V93" s="12" t="s">
        <v>1113</v>
      </c>
      <c r="W93" s="56">
        <v>6.7752948526851015E-2</v>
      </c>
    </row>
    <row r="94" spans="1:23" s="7" customFormat="1" x14ac:dyDescent="0.3">
      <c r="A94" s="8" t="s">
        <v>0</v>
      </c>
      <c r="B94" s="8" t="s">
        <v>0</v>
      </c>
      <c r="C94" s="9" t="s">
        <v>578</v>
      </c>
      <c r="D94" s="27" t="s">
        <v>818</v>
      </c>
      <c r="E94" s="9"/>
      <c r="F94" s="8" t="s">
        <v>71</v>
      </c>
      <c r="G94" s="8" t="s">
        <v>83</v>
      </c>
      <c r="H94" s="10" t="s">
        <v>239</v>
      </c>
      <c r="I94" s="29" t="e" cm="1">
        <f t="array" ref="I94">_xlfn.XLOOKUP(1,(Calculations[Πληροφορίες]=Calculations[[#This Row],[Πληροφορίες]])*(#REF!=#REF!),Calculations[Τιμή])</f>
        <v>#N/A</v>
      </c>
      <c r="J94" s="11" t="s">
        <v>7</v>
      </c>
      <c r="K94" s="9" t="s">
        <v>234</v>
      </c>
      <c r="L94" s="47" t="s">
        <v>205</v>
      </c>
      <c r="M94" s="12" t="str">
        <f>_xlfn.XLOOKUP(Calculations[[#This Row],[For XLOOKUP]],Factors[For XLOOKUP],Factors[Factor],"")</f>
        <v>Σ.Ε. N2O m.</v>
      </c>
      <c r="N94" s="12">
        <f>_xlfn.XLOOKUP(Calculations[[#This Row],[For XLOOKUP]],Factors[For XLOOKUP],Factors[Value],"")</f>
        <v>8.8029037706651387E-8</v>
      </c>
      <c r="O94" s="12" t="str">
        <f>_xlfn.XLOOKUP(Calculations[[#This Row],[For XLOOKUP]],Factors[For XLOOKUP],Factors[Units],"")</f>
        <v>tn N2O/lt</v>
      </c>
      <c r="P94" s="12" t="str">
        <f>_xlfn.XLOOKUP(Calculations[[#This Row],[For XLOOKUP]],Factors[For XLOOKUP],Factors[Source],"")</f>
        <v>Greece. National Inventory Submissions 2024</v>
      </c>
      <c r="Q94" s="12" t="s">
        <v>1112</v>
      </c>
      <c r="R94" s="12" t="s">
        <v>1112</v>
      </c>
      <c r="S94" s="12">
        <v>3.9728649094501956E-4</v>
      </c>
      <c r="T94" s="12" t="s">
        <v>1112</v>
      </c>
      <c r="U94" s="12" t="s">
        <v>1112</v>
      </c>
      <c r="V94" s="12" t="s">
        <v>1113</v>
      </c>
      <c r="W94" s="56">
        <v>0.10528092010043018</v>
      </c>
    </row>
    <row r="95" spans="1:23" s="7" customFormat="1" x14ac:dyDescent="0.3">
      <c r="A95" s="8" t="s">
        <v>0</v>
      </c>
      <c r="B95" s="8" t="s">
        <v>0</v>
      </c>
      <c r="C95" s="9" t="s">
        <v>578</v>
      </c>
      <c r="D95" s="27" t="s">
        <v>819</v>
      </c>
      <c r="E95" s="27" t="s">
        <v>947</v>
      </c>
      <c r="F95" s="8" t="s">
        <v>71</v>
      </c>
      <c r="G95" s="8" t="s">
        <v>83</v>
      </c>
      <c r="H95" s="10" t="s">
        <v>239</v>
      </c>
      <c r="I95" s="66">
        <v>4558</v>
      </c>
      <c r="J95" s="11" t="s">
        <v>7</v>
      </c>
      <c r="K95" s="9" t="s">
        <v>234</v>
      </c>
      <c r="L95" s="47" t="s">
        <v>201</v>
      </c>
      <c r="M95" s="12" t="str">
        <f>_xlfn.XLOOKUP(Calculations[[#This Row],[For XLOOKUP]],Factors[For XLOOKUP],Factors[Factor],"")</f>
        <v>Σ.Ε. CO₂ m.</v>
      </c>
      <c r="N95" s="12">
        <f>_xlfn.XLOOKUP(Calculations[[#This Row],[For XLOOKUP]],Factors[For XLOOKUP],Factors[Value],"")</f>
        <v>2.3432595615E-3</v>
      </c>
      <c r="O95" s="12" t="str">
        <f>_xlfn.XLOOKUP(Calculations[[#This Row],[For XLOOKUP]],Factors[For XLOOKUP],Factors[Units],"")</f>
        <v>tn CO2/lt</v>
      </c>
      <c r="P95" s="12" t="str">
        <f>_xlfn.XLOOKUP(Calculations[[#This Row],[For XLOOKUP]],Factors[For XLOOKUP],Factors[Source],"")</f>
        <v>Greece. National Inventory Submissions 2024</v>
      </c>
      <c r="Q95" s="12">
        <v>10.680577081317001</v>
      </c>
      <c r="R95" s="12" t="s">
        <v>1112</v>
      </c>
      <c r="S95" s="12" t="s">
        <v>1112</v>
      </c>
      <c r="T95" s="12" t="s">
        <v>1112</v>
      </c>
      <c r="U95" s="12" t="s">
        <v>1112</v>
      </c>
      <c r="V95" s="12" t="s">
        <v>1113</v>
      </c>
      <c r="W95" s="56">
        <v>10.680577081317001</v>
      </c>
    </row>
    <row r="96" spans="1:23" s="7" customFormat="1" x14ac:dyDescent="0.3">
      <c r="A96" s="8" t="s">
        <v>0</v>
      </c>
      <c r="B96" s="8" t="s">
        <v>0</v>
      </c>
      <c r="C96" s="9" t="s">
        <v>578</v>
      </c>
      <c r="D96" s="27" t="s">
        <v>819</v>
      </c>
      <c r="E96" s="27" t="s">
        <v>947</v>
      </c>
      <c r="F96" s="8" t="s">
        <v>71</v>
      </c>
      <c r="G96" s="8" t="s">
        <v>83</v>
      </c>
      <c r="H96" s="10" t="s">
        <v>239</v>
      </c>
      <c r="I96" s="29" t="e" cm="1">
        <f t="array" ref="I96">_xlfn.XLOOKUP(1,(Calculations[Πληροφορίες]=Calculations[[#This Row],[Πληροφορίες]])*(#REF!=#REF!),Calculations[Τιμή])</f>
        <v>#N/A</v>
      </c>
      <c r="J96" s="11" t="s">
        <v>7</v>
      </c>
      <c r="K96" s="9" t="s">
        <v>234</v>
      </c>
      <c r="L96" s="47" t="s">
        <v>203</v>
      </c>
      <c r="M96" s="12" t="str">
        <f>_xlfn.XLOOKUP(Calculations[[#This Row],[For XLOOKUP]],Factors[For XLOOKUP],Factors[Factor],"")</f>
        <v>Σ.Ε. CH₄ m.</v>
      </c>
      <c r="N96" s="12">
        <f>_xlfn.XLOOKUP(Calculations[[#This Row],[For XLOOKUP]],Factors[For XLOOKUP],Factors[Value],"")</f>
        <v>5.3615742548369984E-7</v>
      </c>
      <c r="O96" s="12" t="str">
        <f>_xlfn.XLOOKUP(Calculations[[#This Row],[For XLOOKUP]],Factors[For XLOOKUP],Factors[Units],"")</f>
        <v>tn CH₄/lt</v>
      </c>
      <c r="P96" s="12" t="str">
        <f>_xlfn.XLOOKUP(Calculations[[#This Row],[For XLOOKUP]],Factors[For XLOOKUP],Factors[Source],"")</f>
        <v>Greece. National Inventory Submissions 2024</v>
      </c>
      <c r="Q96" s="12" t="s">
        <v>1112</v>
      </c>
      <c r="R96" s="12">
        <v>2.443805545354704E-3</v>
      </c>
      <c r="S96" s="12" t="s">
        <v>1112</v>
      </c>
      <c r="T96" s="12" t="s">
        <v>1112</v>
      </c>
      <c r="U96" s="12" t="s">
        <v>1112</v>
      </c>
      <c r="V96" s="12" t="s">
        <v>1113</v>
      </c>
      <c r="W96" s="56">
        <v>6.8426555269931716E-2</v>
      </c>
    </row>
    <row r="97" spans="1:23" s="7" customFormat="1" x14ac:dyDescent="0.3">
      <c r="A97" s="8" t="s">
        <v>0</v>
      </c>
      <c r="B97" s="8" t="s">
        <v>0</v>
      </c>
      <c r="C97" s="9" t="s">
        <v>578</v>
      </c>
      <c r="D97" s="27" t="s">
        <v>819</v>
      </c>
      <c r="E97" s="27" t="s">
        <v>947</v>
      </c>
      <c r="F97" s="8" t="s">
        <v>71</v>
      </c>
      <c r="G97" s="8" t="s">
        <v>83</v>
      </c>
      <c r="H97" s="10" t="s">
        <v>239</v>
      </c>
      <c r="I97" s="29" t="e" cm="1">
        <f t="array" ref="I97">_xlfn.XLOOKUP(1,(Calculations[Πληροφορίες]=Calculations[[#This Row],[Πληροφορίες]])*(#REF!=#REF!),Calculations[Τιμή])</f>
        <v>#N/A</v>
      </c>
      <c r="J97" s="11" t="s">
        <v>7</v>
      </c>
      <c r="K97" s="9" t="s">
        <v>234</v>
      </c>
      <c r="L97" s="47" t="s">
        <v>205</v>
      </c>
      <c r="M97" s="12" t="str">
        <f>_xlfn.XLOOKUP(Calculations[[#This Row],[For XLOOKUP]],Factors[For XLOOKUP],Factors[Factor],"")</f>
        <v>Σ.Ε. N2O m.</v>
      </c>
      <c r="N97" s="12">
        <f>_xlfn.XLOOKUP(Calculations[[#This Row],[For XLOOKUP]],Factors[For XLOOKUP],Factors[Value],"")</f>
        <v>8.8029037706651387E-8</v>
      </c>
      <c r="O97" s="12" t="str">
        <f>_xlfn.XLOOKUP(Calculations[[#This Row],[For XLOOKUP]],Factors[For XLOOKUP],Factors[Units],"")</f>
        <v>tn N2O/lt</v>
      </c>
      <c r="P97" s="12" t="str">
        <f>_xlfn.XLOOKUP(Calculations[[#This Row],[For XLOOKUP]],Factors[For XLOOKUP],Factors[Source],"")</f>
        <v>Greece. National Inventory Submissions 2024</v>
      </c>
      <c r="Q97" s="12" t="s">
        <v>1112</v>
      </c>
      <c r="R97" s="12" t="s">
        <v>1112</v>
      </c>
      <c r="S97" s="12">
        <v>4.0123635386691702E-4</v>
      </c>
      <c r="T97" s="12" t="s">
        <v>1112</v>
      </c>
      <c r="U97" s="12" t="s">
        <v>1112</v>
      </c>
      <c r="V97" s="12" t="s">
        <v>1113</v>
      </c>
      <c r="W97" s="56">
        <v>0.106327633774733</v>
      </c>
    </row>
    <row r="98" spans="1:23" s="7" customFormat="1" x14ac:dyDescent="0.3">
      <c r="A98" s="8" t="s">
        <v>0</v>
      </c>
      <c r="B98" s="8" t="s">
        <v>0</v>
      </c>
      <c r="C98" s="9" t="s">
        <v>578</v>
      </c>
      <c r="D98" s="27" t="s">
        <v>819</v>
      </c>
      <c r="E98" s="9" t="s">
        <v>913</v>
      </c>
      <c r="F98" s="8" t="s">
        <v>71</v>
      </c>
      <c r="G98" s="8" t="s">
        <v>83</v>
      </c>
      <c r="H98" s="10" t="s">
        <v>239</v>
      </c>
      <c r="I98" s="66">
        <v>14639.94</v>
      </c>
      <c r="J98" s="11" t="s">
        <v>7</v>
      </c>
      <c r="K98" s="9" t="s">
        <v>234</v>
      </c>
      <c r="L98" s="47" t="s">
        <v>201</v>
      </c>
      <c r="M98" s="12" t="str">
        <f>_xlfn.XLOOKUP(Calculations[[#This Row],[For XLOOKUP]],Factors[For XLOOKUP],Factors[Factor],"")</f>
        <v>Σ.Ε. CO₂ m.</v>
      </c>
      <c r="N98" s="12">
        <f>_xlfn.XLOOKUP(Calculations[[#This Row],[For XLOOKUP]],Factors[For XLOOKUP],Factors[Value],"")</f>
        <v>2.3432595615E-3</v>
      </c>
      <c r="O98" s="12" t="str">
        <f>_xlfn.XLOOKUP(Calculations[[#This Row],[For XLOOKUP]],Factors[For XLOOKUP],Factors[Units],"")</f>
        <v>tn CO2/lt</v>
      </c>
      <c r="P98" s="12" t="str">
        <f>_xlfn.XLOOKUP(Calculations[[#This Row],[For XLOOKUP]],Factors[For XLOOKUP],Factors[Source],"")</f>
        <v>Greece. National Inventory Submissions 2024</v>
      </c>
      <c r="Q98" s="12">
        <v>34.305179384786314</v>
      </c>
      <c r="R98" s="12" t="s">
        <v>1112</v>
      </c>
      <c r="S98" s="12" t="s">
        <v>1112</v>
      </c>
      <c r="T98" s="12" t="s">
        <v>1112</v>
      </c>
      <c r="U98" s="12" t="s">
        <v>1112</v>
      </c>
      <c r="V98" s="12" t="s">
        <v>1113</v>
      </c>
      <c r="W98" s="56">
        <v>34.305179384786314</v>
      </c>
    </row>
    <row r="99" spans="1:23" s="7" customFormat="1" x14ac:dyDescent="0.3">
      <c r="A99" s="8" t="s">
        <v>0</v>
      </c>
      <c r="B99" s="8" t="s">
        <v>0</v>
      </c>
      <c r="C99" s="9" t="s">
        <v>578</v>
      </c>
      <c r="D99" s="27" t="s">
        <v>819</v>
      </c>
      <c r="E99" s="9" t="s">
        <v>913</v>
      </c>
      <c r="F99" s="8" t="s">
        <v>71</v>
      </c>
      <c r="G99" s="8" t="s">
        <v>83</v>
      </c>
      <c r="H99" s="10" t="s">
        <v>239</v>
      </c>
      <c r="I99" s="29" t="e" cm="1">
        <f t="array" ref="I99">_xlfn.XLOOKUP(1,(Calculations[Πληροφορίες]=Calculations[[#This Row],[Πληροφορίες]])*(#REF!=#REF!),Calculations[Τιμή])</f>
        <v>#N/A</v>
      </c>
      <c r="J99" s="11" t="s">
        <v>7</v>
      </c>
      <c r="K99" s="9" t="s">
        <v>234</v>
      </c>
      <c r="L99" s="47" t="s">
        <v>203</v>
      </c>
      <c r="M99" s="12" t="str">
        <f>_xlfn.XLOOKUP(Calculations[[#This Row],[For XLOOKUP]],Factors[For XLOOKUP],Factors[Factor],"")</f>
        <v>Σ.Ε. CH₄ m.</v>
      </c>
      <c r="N99" s="12">
        <f>_xlfn.XLOOKUP(Calculations[[#This Row],[For XLOOKUP]],Factors[For XLOOKUP],Factors[Value],"")</f>
        <v>5.3615742548369984E-7</v>
      </c>
      <c r="O99" s="12" t="str">
        <f>_xlfn.XLOOKUP(Calculations[[#This Row],[For XLOOKUP]],Factors[For XLOOKUP],Factors[Units],"")</f>
        <v>tn CH₄/lt</v>
      </c>
      <c r="P99" s="12" t="str">
        <f>_xlfn.XLOOKUP(Calculations[[#This Row],[For XLOOKUP]],Factors[For XLOOKUP],Factors[Source],"")</f>
        <v>Greece. National Inventory Submissions 2024</v>
      </c>
      <c r="Q99" s="12" t="s">
        <v>1112</v>
      </c>
      <c r="R99" s="12">
        <v>7.8493125396358367E-3</v>
      </c>
      <c r="S99" s="12" t="s">
        <v>1112</v>
      </c>
      <c r="T99" s="12" t="s">
        <v>1112</v>
      </c>
      <c r="U99" s="12" t="s">
        <v>1112</v>
      </c>
      <c r="V99" s="12" t="s">
        <v>1113</v>
      </c>
      <c r="W99" s="56">
        <v>0.21978075110980344</v>
      </c>
    </row>
    <row r="100" spans="1:23" s="7" customFormat="1" x14ac:dyDescent="0.3">
      <c r="A100" s="8" t="s">
        <v>0</v>
      </c>
      <c r="B100" s="8" t="s">
        <v>0</v>
      </c>
      <c r="C100" s="9" t="s">
        <v>578</v>
      </c>
      <c r="D100" s="27" t="s">
        <v>819</v>
      </c>
      <c r="E100" s="9" t="s">
        <v>913</v>
      </c>
      <c r="F100" s="8" t="s">
        <v>71</v>
      </c>
      <c r="G100" s="8" t="s">
        <v>83</v>
      </c>
      <c r="H100" s="10" t="s">
        <v>239</v>
      </c>
      <c r="I100" s="29" t="e" cm="1">
        <f t="array" ref="I100">_xlfn.XLOOKUP(1,(Calculations[Πληροφορίες]=Calculations[[#This Row],[Πληροφορίες]])*(#REF!=#REF!),Calculations[Τιμή])</f>
        <v>#N/A</v>
      </c>
      <c r="J100" s="11" t="s">
        <v>7</v>
      </c>
      <c r="K100" s="9" t="s">
        <v>234</v>
      </c>
      <c r="L100" s="47" t="s">
        <v>205</v>
      </c>
      <c r="M100" s="12" t="str">
        <f>_xlfn.XLOOKUP(Calculations[[#This Row],[For XLOOKUP]],Factors[For XLOOKUP],Factors[Factor],"")</f>
        <v>Σ.Ε. N2O m.</v>
      </c>
      <c r="N100" s="12">
        <f>_xlfn.XLOOKUP(Calculations[[#This Row],[For XLOOKUP]],Factors[For XLOOKUP],Factors[Value],"")</f>
        <v>8.8029037706651387E-8</v>
      </c>
      <c r="O100" s="12" t="str">
        <f>_xlfn.XLOOKUP(Calculations[[#This Row],[For XLOOKUP]],Factors[For XLOOKUP],Factors[Units],"")</f>
        <v>tn N2O/lt</v>
      </c>
      <c r="P100" s="12" t="str">
        <f>_xlfn.XLOOKUP(Calculations[[#This Row],[For XLOOKUP]],Factors[For XLOOKUP],Factors[Source],"")</f>
        <v>Greece. National Inventory Submissions 2024</v>
      </c>
      <c r="Q100" s="12" t="s">
        <v>1112</v>
      </c>
      <c r="R100" s="12" t="s">
        <v>1112</v>
      </c>
      <c r="S100" s="12">
        <v>1.2887398302831139E-3</v>
      </c>
      <c r="T100" s="12" t="s">
        <v>1112</v>
      </c>
      <c r="U100" s="12" t="s">
        <v>1112</v>
      </c>
      <c r="V100" s="12" t="s">
        <v>1113</v>
      </c>
      <c r="W100" s="56">
        <v>0.34151605502502519</v>
      </c>
    </row>
    <row r="101" spans="1:23" s="7" customFormat="1" x14ac:dyDescent="0.3">
      <c r="A101" s="8" t="s">
        <v>0</v>
      </c>
      <c r="B101" s="8" t="s">
        <v>0</v>
      </c>
      <c r="C101" s="9" t="s">
        <v>578</v>
      </c>
      <c r="D101" s="27" t="s">
        <v>916</v>
      </c>
      <c r="E101" s="27" t="s">
        <v>918</v>
      </c>
      <c r="F101" s="8" t="s">
        <v>71</v>
      </c>
      <c r="G101" s="8" t="s">
        <v>83</v>
      </c>
      <c r="H101" s="10" t="s">
        <v>239</v>
      </c>
      <c r="I101" s="66">
        <v>120.7</v>
      </c>
      <c r="J101" s="11" t="s">
        <v>7</v>
      </c>
      <c r="K101" s="9" t="s">
        <v>234</v>
      </c>
      <c r="L101" s="47" t="s">
        <v>201</v>
      </c>
      <c r="M101" s="12" t="str">
        <f>_xlfn.XLOOKUP(Calculations[[#This Row],[For XLOOKUP]],Factors[For XLOOKUP],Factors[Factor],"")</f>
        <v>Σ.Ε. CO₂ m.</v>
      </c>
      <c r="N101" s="12">
        <f>_xlfn.XLOOKUP(Calculations[[#This Row],[For XLOOKUP]],Factors[For XLOOKUP],Factors[Value],"")</f>
        <v>2.3432595615E-3</v>
      </c>
      <c r="O101" s="12" t="str">
        <f>_xlfn.XLOOKUP(Calculations[[#This Row],[For XLOOKUP]],Factors[For XLOOKUP],Factors[Units],"")</f>
        <v>tn CO2/lt</v>
      </c>
      <c r="P101" s="12" t="str">
        <f>_xlfn.XLOOKUP(Calculations[[#This Row],[For XLOOKUP]],Factors[For XLOOKUP],Factors[Source],"")</f>
        <v>Greece. National Inventory Submissions 2024</v>
      </c>
      <c r="Q101" s="12">
        <v>0.28283142907305003</v>
      </c>
      <c r="R101" s="12" t="s">
        <v>1112</v>
      </c>
      <c r="S101" s="12" t="s">
        <v>1112</v>
      </c>
      <c r="T101" s="12" t="s">
        <v>1112</v>
      </c>
      <c r="U101" s="12" t="s">
        <v>1112</v>
      </c>
      <c r="V101" s="12" t="s">
        <v>1113</v>
      </c>
      <c r="W101" s="56">
        <v>0.28283142907305003</v>
      </c>
    </row>
    <row r="102" spans="1:23" s="7" customFormat="1" x14ac:dyDescent="0.3">
      <c r="A102" s="8" t="s">
        <v>0</v>
      </c>
      <c r="B102" s="8" t="s">
        <v>0</v>
      </c>
      <c r="C102" s="9" t="s">
        <v>578</v>
      </c>
      <c r="D102" s="27" t="s">
        <v>916</v>
      </c>
      <c r="E102" s="27" t="s">
        <v>918</v>
      </c>
      <c r="F102" s="8" t="s">
        <v>71</v>
      </c>
      <c r="G102" s="8" t="s">
        <v>83</v>
      </c>
      <c r="H102" s="10" t="s">
        <v>239</v>
      </c>
      <c r="I102" s="29">
        <v>120.7</v>
      </c>
      <c r="J102" s="11" t="s">
        <v>7</v>
      </c>
      <c r="K102" s="9" t="s">
        <v>234</v>
      </c>
      <c r="L102" s="47" t="s">
        <v>203</v>
      </c>
      <c r="M102" s="12" t="str">
        <f>_xlfn.XLOOKUP(Calculations[[#This Row],[For XLOOKUP]],Factors[For XLOOKUP],Factors[Factor],"")</f>
        <v>Σ.Ε. CH₄ m.</v>
      </c>
      <c r="N102" s="12">
        <f>_xlfn.XLOOKUP(Calculations[[#This Row],[For XLOOKUP]],Factors[For XLOOKUP],Factors[Value],"")</f>
        <v>5.3615742548369984E-7</v>
      </c>
      <c r="O102" s="12" t="str">
        <f>_xlfn.XLOOKUP(Calculations[[#This Row],[For XLOOKUP]],Factors[For XLOOKUP],Factors[Units],"")</f>
        <v>tn CH₄/lt</v>
      </c>
      <c r="P102" s="12" t="str">
        <f>_xlfn.XLOOKUP(Calculations[[#This Row],[For XLOOKUP]],Factors[For XLOOKUP],Factors[Source],"")</f>
        <v>Greece. National Inventory Submissions 2024</v>
      </c>
      <c r="Q102" s="12" t="s">
        <v>1112</v>
      </c>
      <c r="R102" s="12">
        <v>6.4714201255882569E-5</v>
      </c>
      <c r="S102" s="12" t="s">
        <v>1112</v>
      </c>
      <c r="T102" s="12" t="s">
        <v>1112</v>
      </c>
      <c r="U102" s="12" t="s">
        <v>1112</v>
      </c>
      <c r="V102" s="12" t="s">
        <v>1113</v>
      </c>
      <c r="W102" s="56">
        <v>1.8119976351647119E-3</v>
      </c>
    </row>
    <row r="103" spans="1:23" s="7" customFormat="1" x14ac:dyDescent="0.3">
      <c r="A103" s="8" t="s">
        <v>0</v>
      </c>
      <c r="B103" s="8" t="s">
        <v>0</v>
      </c>
      <c r="C103" s="9" t="s">
        <v>578</v>
      </c>
      <c r="D103" s="27" t="s">
        <v>916</v>
      </c>
      <c r="E103" s="27" t="s">
        <v>918</v>
      </c>
      <c r="F103" s="8" t="s">
        <v>71</v>
      </c>
      <c r="G103" s="8" t="s">
        <v>83</v>
      </c>
      <c r="H103" s="10" t="s">
        <v>239</v>
      </c>
      <c r="I103" s="29">
        <v>120.7</v>
      </c>
      <c r="J103" s="11" t="s">
        <v>7</v>
      </c>
      <c r="K103" s="9" t="s">
        <v>234</v>
      </c>
      <c r="L103" s="47" t="s">
        <v>205</v>
      </c>
      <c r="M103" s="12" t="str">
        <f>_xlfn.XLOOKUP(Calculations[[#This Row],[For XLOOKUP]],Factors[For XLOOKUP],Factors[Factor],"")</f>
        <v>Σ.Ε. N2O m.</v>
      </c>
      <c r="N103" s="12">
        <f>_xlfn.XLOOKUP(Calculations[[#This Row],[For XLOOKUP]],Factors[For XLOOKUP],Factors[Value],"")</f>
        <v>8.8029037706651387E-8</v>
      </c>
      <c r="O103" s="12" t="str">
        <f>_xlfn.XLOOKUP(Calculations[[#This Row],[For XLOOKUP]],Factors[For XLOOKUP],Factors[Units],"")</f>
        <v>tn N2O/lt</v>
      </c>
      <c r="P103" s="12" t="str">
        <f>_xlfn.XLOOKUP(Calculations[[#This Row],[For XLOOKUP]],Factors[For XLOOKUP],Factors[Source],"")</f>
        <v>Greece. National Inventory Submissions 2024</v>
      </c>
      <c r="Q103" s="12" t="s">
        <v>1112</v>
      </c>
      <c r="R103" s="12" t="s">
        <v>1112</v>
      </c>
      <c r="S103" s="12">
        <v>1.0625104851192823E-5</v>
      </c>
      <c r="T103" s="12" t="s">
        <v>1112</v>
      </c>
      <c r="U103" s="12" t="s">
        <v>1112</v>
      </c>
      <c r="V103" s="12" t="s">
        <v>1113</v>
      </c>
      <c r="W103" s="56">
        <v>2.8156527855660979E-3</v>
      </c>
    </row>
    <row r="104" spans="1:23" s="7" customFormat="1" x14ac:dyDescent="0.3">
      <c r="A104" s="8" t="s">
        <v>0</v>
      </c>
      <c r="B104" s="8" t="s">
        <v>0</v>
      </c>
      <c r="C104" s="9" t="s">
        <v>578</v>
      </c>
      <c r="D104" s="9" t="s">
        <v>818</v>
      </c>
      <c r="E104" s="27"/>
      <c r="F104" s="8" t="s">
        <v>71</v>
      </c>
      <c r="G104" s="8" t="s">
        <v>83</v>
      </c>
      <c r="H104" s="10" t="s">
        <v>239</v>
      </c>
      <c r="I104" s="66">
        <v>728</v>
      </c>
      <c r="J104" s="11" t="s">
        <v>7</v>
      </c>
      <c r="K104" s="9" t="s">
        <v>235</v>
      </c>
      <c r="L104" s="47" t="s">
        <v>206</v>
      </c>
      <c r="M104" s="12" t="str">
        <f>_xlfn.XLOOKUP(Calculations[[#This Row],[For XLOOKUP]],Factors[For XLOOKUP],Factors[Factor],"")</f>
        <v>Σ.Ε. CO₂ m.</v>
      </c>
      <c r="N104" s="12">
        <f>_xlfn.XLOOKUP(Calculations[[#This Row],[For XLOOKUP]],Factors[For XLOOKUP],Factors[Value],"")</f>
        <v>2.3432595615E-3</v>
      </c>
      <c r="O104" s="12" t="str">
        <f>_xlfn.XLOOKUP(Calculations[[#This Row],[For XLOOKUP]],Factors[For XLOOKUP],Factors[Units],"")</f>
        <v>tn CO2/lt</v>
      </c>
      <c r="P104" s="12" t="str">
        <f>_xlfn.XLOOKUP(Calculations[[#This Row],[For XLOOKUP]],Factors[For XLOOKUP],Factors[Source],"")</f>
        <v>Greece. National Inventory Submissions 2024</v>
      </c>
      <c r="Q104" s="12">
        <v>1.7058929607719999</v>
      </c>
      <c r="R104" s="12" t="s">
        <v>1112</v>
      </c>
      <c r="S104" s="12" t="s">
        <v>1112</v>
      </c>
      <c r="T104" s="12" t="s">
        <v>1112</v>
      </c>
      <c r="U104" s="12" t="s">
        <v>1112</v>
      </c>
      <c r="V104" s="12" t="s">
        <v>1113</v>
      </c>
      <c r="W104" s="56">
        <v>1.7058929607719999</v>
      </c>
    </row>
    <row r="105" spans="1:23" s="7" customFormat="1" x14ac:dyDescent="0.3">
      <c r="A105" s="8" t="s">
        <v>0</v>
      </c>
      <c r="B105" s="8" t="s">
        <v>0</v>
      </c>
      <c r="C105" s="9" t="s">
        <v>578</v>
      </c>
      <c r="D105" s="9" t="s">
        <v>818</v>
      </c>
      <c r="E105" s="27"/>
      <c r="F105" s="8" t="s">
        <v>71</v>
      </c>
      <c r="G105" s="8" t="s">
        <v>83</v>
      </c>
      <c r="H105" s="10" t="s">
        <v>239</v>
      </c>
      <c r="I105" s="29" t="e" cm="1">
        <f t="array" ref="I105">_xlfn.XLOOKUP(1,(Calculations[Πληροφορίες]=Calculations[[#This Row],[Πληροφορίες]])*(#REF!=#REF!),Calculations[Τιμή])</f>
        <v>#N/A</v>
      </c>
      <c r="J105" s="11" t="s">
        <v>7</v>
      </c>
      <c r="K105" s="9" t="s">
        <v>235</v>
      </c>
      <c r="L105" s="47" t="s">
        <v>209</v>
      </c>
      <c r="M105" s="12" t="str">
        <f>_xlfn.XLOOKUP(Calculations[[#This Row],[For XLOOKUP]],Factors[For XLOOKUP],Factors[Factor],"")</f>
        <v>Σ.Ε. CH₄ m.</v>
      </c>
      <c r="N105" s="12">
        <f>_xlfn.XLOOKUP(Calculations[[#This Row],[For XLOOKUP]],Factors[For XLOOKUP],Factors[Value],"")</f>
        <v>2.9946324170571233E-6</v>
      </c>
      <c r="O105" s="12" t="str">
        <f>_xlfn.XLOOKUP(Calculations[[#This Row],[For XLOOKUP]],Factors[For XLOOKUP],Factors[Units],"")</f>
        <v>tn CH₄/lt</v>
      </c>
      <c r="P105" s="12" t="str">
        <f>_xlfn.XLOOKUP(Calculations[[#This Row],[For XLOOKUP]],Factors[For XLOOKUP],Factors[Source],"")</f>
        <v>Greece. National Inventory Submissions 2024</v>
      </c>
      <c r="Q105" s="12" t="s">
        <v>1112</v>
      </c>
      <c r="R105" s="12">
        <v>2.1800923996175858E-3</v>
      </c>
      <c r="S105" s="12" t="s">
        <v>1112</v>
      </c>
      <c r="T105" s="12" t="s">
        <v>1112</v>
      </c>
      <c r="U105" s="12" t="s">
        <v>1112</v>
      </c>
      <c r="V105" s="12" t="s">
        <v>1113</v>
      </c>
      <c r="W105" s="56">
        <v>6.1042587189292404E-2</v>
      </c>
    </row>
    <row r="106" spans="1:23" s="7" customFormat="1" x14ac:dyDescent="0.3">
      <c r="A106" s="8" t="s">
        <v>0</v>
      </c>
      <c r="B106" s="8" t="s">
        <v>0</v>
      </c>
      <c r="C106" s="9" t="s">
        <v>578</v>
      </c>
      <c r="D106" s="9" t="s">
        <v>818</v>
      </c>
      <c r="E106" s="27"/>
      <c r="F106" s="8" t="s">
        <v>71</v>
      </c>
      <c r="G106" s="8" t="s">
        <v>83</v>
      </c>
      <c r="H106" s="10" t="s">
        <v>239</v>
      </c>
      <c r="I106" s="29" t="e" cm="1">
        <f t="array" ref="I106">_xlfn.XLOOKUP(1,(Calculations[Πληροφορίες]=Calculations[[#This Row],[Πληροφορίες]])*(#REF!=#REF!),Calculations[Τιμή])</f>
        <v>#N/A</v>
      </c>
      <c r="J106" s="11" t="s">
        <v>7</v>
      </c>
      <c r="K106" s="9" t="s">
        <v>235</v>
      </c>
      <c r="L106" s="47" t="s">
        <v>210</v>
      </c>
      <c r="M106" s="12" t="str">
        <f>_xlfn.XLOOKUP(Calculations[[#This Row],[For XLOOKUP]],Factors[For XLOOKUP],Factors[Factor],"")</f>
        <v>Σ.Ε. N2O m.</v>
      </c>
      <c r="N106" s="12">
        <f>_xlfn.XLOOKUP(Calculations[[#This Row],[For XLOOKUP]],Factors[For XLOOKUP],Factors[Value],"")</f>
        <v>4.9134776882805899E-8</v>
      </c>
      <c r="O106" s="12" t="str">
        <f>_xlfn.XLOOKUP(Calculations[[#This Row],[For XLOOKUP]],Factors[For XLOOKUP],Factors[Units],"")</f>
        <v>tn N2O/lt</v>
      </c>
      <c r="P106" s="12" t="str">
        <f>_xlfn.XLOOKUP(Calculations[[#This Row],[For XLOOKUP]],Factors[For XLOOKUP],Factors[Source],"")</f>
        <v>Greece. National Inventory Submissions 2024</v>
      </c>
      <c r="Q106" s="12" t="s">
        <v>1112</v>
      </c>
      <c r="R106" s="12" t="s">
        <v>1112</v>
      </c>
      <c r="S106" s="12">
        <v>3.5770117570682693E-5</v>
      </c>
      <c r="T106" s="12" t="s">
        <v>1112</v>
      </c>
      <c r="U106" s="12" t="s">
        <v>1112</v>
      </c>
      <c r="V106" s="12" t="s">
        <v>1113</v>
      </c>
      <c r="W106" s="56">
        <v>9.4790811562309139E-3</v>
      </c>
    </row>
    <row r="107" spans="1:23" s="7" customFormat="1" x14ac:dyDescent="0.3">
      <c r="A107" s="8" t="s">
        <v>0</v>
      </c>
      <c r="B107" s="8" t="s">
        <v>0</v>
      </c>
      <c r="C107" s="9" t="s">
        <v>578</v>
      </c>
      <c r="D107" s="9" t="s">
        <v>819</v>
      </c>
      <c r="E107" s="9" t="s">
        <v>909</v>
      </c>
      <c r="F107" s="8" t="s">
        <v>71</v>
      </c>
      <c r="G107" s="8" t="s">
        <v>83</v>
      </c>
      <c r="H107" s="10" t="s">
        <v>239</v>
      </c>
      <c r="I107" s="66">
        <v>955.04</v>
      </c>
      <c r="J107" s="11" t="s">
        <v>7</v>
      </c>
      <c r="K107" s="9" t="s">
        <v>235</v>
      </c>
      <c r="L107" s="47" t="s">
        <v>206</v>
      </c>
      <c r="M107" s="12" t="str">
        <f>_xlfn.XLOOKUP(Calculations[[#This Row],[For XLOOKUP]],Factors[For XLOOKUP],Factors[Factor],"")</f>
        <v>Σ.Ε. CO₂ m.</v>
      </c>
      <c r="N107" s="12">
        <f>_xlfn.XLOOKUP(Calculations[[#This Row],[For XLOOKUP]],Factors[For XLOOKUP],Factors[Value],"")</f>
        <v>2.3432595615E-3</v>
      </c>
      <c r="O107" s="12" t="str">
        <f>_xlfn.XLOOKUP(Calculations[[#This Row],[For XLOOKUP]],Factors[For XLOOKUP],Factors[Units],"")</f>
        <v>tn CO2/lt</v>
      </c>
      <c r="P107" s="12" t="str">
        <f>_xlfn.XLOOKUP(Calculations[[#This Row],[For XLOOKUP]],Factors[For XLOOKUP],Factors[Source],"")</f>
        <v>Greece. National Inventory Submissions 2024</v>
      </c>
      <c r="Q107" s="12">
        <v>2.2379066116149597</v>
      </c>
      <c r="R107" s="12" t="s">
        <v>1112</v>
      </c>
      <c r="S107" s="12" t="s">
        <v>1112</v>
      </c>
      <c r="T107" s="12" t="s">
        <v>1112</v>
      </c>
      <c r="U107" s="12" t="s">
        <v>1112</v>
      </c>
      <c r="V107" s="12" t="s">
        <v>1113</v>
      </c>
      <c r="W107" s="56">
        <v>2.2379066116149597</v>
      </c>
    </row>
    <row r="108" spans="1:23" s="7" customFormat="1" x14ac:dyDescent="0.3">
      <c r="A108" s="8" t="s">
        <v>0</v>
      </c>
      <c r="B108" s="8" t="s">
        <v>0</v>
      </c>
      <c r="C108" s="9" t="s">
        <v>578</v>
      </c>
      <c r="D108" s="9" t="s">
        <v>819</v>
      </c>
      <c r="E108" s="9" t="s">
        <v>909</v>
      </c>
      <c r="F108" s="8" t="s">
        <v>71</v>
      </c>
      <c r="G108" s="8" t="s">
        <v>83</v>
      </c>
      <c r="H108" s="10" t="s">
        <v>239</v>
      </c>
      <c r="I108" s="29" t="e" cm="1">
        <f t="array" ref="I108">_xlfn.XLOOKUP(1,(Calculations[Πληροφορίες]=Calculations[[#This Row],[Πληροφορίες]])*(#REF!=#REF!),Calculations[Τιμή])</f>
        <v>#N/A</v>
      </c>
      <c r="J108" s="11" t="s">
        <v>7</v>
      </c>
      <c r="K108" s="9" t="s">
        <v>235</v>
      </c>
      <c r="L108" s="47" t="s">
        <v>209</v>
      </c>
      <c r="M108" s="12" t="str">
        <f>_xlfn.XLOOKUP(Calculations[[#This Row],[For XLOOKUP]],Factors[For XLOOKUP],Factors[Factor],"")</f>
        <v>Σ.Ε. CH₄ m.</v>
      </c>
      <c r="N108" s="12">
        <f>_xlfn.XLOOKUP(Calculations[[#This Row],[For XLOOKUP]],Factors[For XLOOKUP],Factors[Value],"")</f>
        <v>2.9946324170571233E-6</v>
      </c>
      <c r="O108" s="12" t="str">
        <f>_xlfn.XLOOKUP(Calculations[[#This Row],[For XLOOKUP]],Factors[For XLOOKUP],Factors[Units],"")</f>
        <v>tn CH₄/lt</v>
      </c>
      <c r="P108" s="12" t="str">
        <f>_xlfn.XLOOKUP(Calculations[[#This Row],[For XLOOKUP]],Factors[For XLOOKUP],Factors[Source],"")</f>
        <v>Greece. National Inventory Submissions 2024</v>
      </c>
      <c r="Q108" s="12" t="s">
        <v>1112</v>
      </c>
      <c r="R108" s="12">
        <v>2.859993743586235E-3</v>
      </c>
      <c r="S108" s="12" t="s">
        <v>1112</v>
      </c>
      <c r="T108" s="12" t="s">
        <v>1112</v>
      </c>
      <c r="U108" s="12" t="s">
        <v>1112</v>
      </c>
      <c r="V108" s="12" t="s">
        <v>1113</v>
      </c>
      <c r="W108" s="56">
        <v>8.0079824820414577E-2</v>
      </c>
    </row>
    <row r="109" spans="1:23" s="7" customFormat="1" x14ac:dyDescent="0.3">
      <c r="A109" s="8" t="s">
        <v>0</v>
      </c>
      <c r="B109" s="8" t="s">
        <v>0</v>
      </c>
      <c r="C109" s="9" t="s">
        <v>578</v>
      </c>
      <c r="D109" s="9" t="s">
        <v>819</v>
      </c>
      <c r="E109" s="9" t="s">
        <v>909</v>
      </c>
      <c r="F109" s="8" t="s">
        <v>71</v>
      </c>
      <c r="G109" s="8" t="s">
        <v>83</v>
      </c>
      <c r="H109" s="10" t="s">
        <v>239</v>
      </c>
      <c r="I109" s="29" t="e" cm="1">
        <f t="array" ref="I109">_xlfn.XLOOKUP(1,(Calculations[Πληροφορίες]=Calculations[[#This Row],[Πληροφορίες]])*(#REF!=#REF!),Calculations[Τιμή])</f>
        <v>#N/A</v>
      </c>
      <c r="J109" s="11" t="s">
        <v>7</v>
      </c>
      <c r="K109" s="9" t="s">
        <v>235</v>
      </c>
      <c r="L109" s="47" t="s">
        <v>210</v>
      </c>
      <c r="M109" s="12" t="str">
        <f>_xlfn.XLOOKUP(Calculations[[#This Row],[For XLOOKUP]],Factors[For XLOOKUP],Factors[Factor],"")</f>
        <v>Σ.Ε. N2O m.</v>
      </c>
      <c r="N109" s="12">
        <f>_xlfn.XLOOKUP(Calculations[[#This Row],[For XLOOKUP]],Factors[For XLOOKUP],Factors[Value],"")</f>
        <v>4.9134776882805899E-8</v>
      </c>
      <c r="O109" s="12" t="str">
        <f>_xlfn.XLOOKUP(Calculations[[#This Row],[For XLOOKUP]],Factors[For XLOOKUP],Factors[Units],"")</f>
        <v>tn N2O/lt</v>
      </c>
      <c r="P109" s="12" t="str">
        <f>_xlfn.XLOOKUP(Calculations[[#This Row],[For XLOOKUP]],Factors[For XLOOKUP],Factors[Source],"")</f>
        <v>Greece. National Inventory Submissions 2024</v>
      </c>
      <c r="Q109" s="12" t="s">
        <v>1112</v>
      </c>
      <c r="R109" s="12" t="s">
        <v>1112</v>
      </c>
      <c r="S109" s="12">
        <v>4.6925677314154946E-5</v>
      </c>
      <c r="T109" s="12" t="s">
        <v>1112</v>
      </c>
      <c r="U109" s="12" t="s">
        <v>1112</v>
      </c>
      <c r="V109" s="12" t="s">
        <v>1113</v>
      </c>
      <c r="W109" s="56">
        <v>1.2435304488251061E-2</v>
      </c>
    </row>
    <row r="110" spans="1:23" s="7" customFormat="1" x14ac:dyDescent="0.3">
      <c r="A110" s="8" t="s">
        <v>0</v>
      </c>
      <c r="B110" s="8" t="s">
        <v>0</v>
      </c>
      <c r="C110" s="9" t="s">
        <v>578</v>
      </c>
      <c r="D110" s="27" t="s">
        <v>916</v>
      </c>
      <c r="E110" s="27" t="s">
        <v>918</v>
      </c>
      <c r="F110" s="8" t="s">
        <v>71</v>
      </c>
      <c r="G110" s="8" t="s">
        <v>83</v>
      </c>
      <c r="H110" s="10" t="s">
        <v>239</v>
      </c>
      <c r="I110" s="66">
        <v>5255.85</v>
      </c>
      <c r="J110" s="11" t="s">
        <v>7</v>
      </c>
      <c r="K110" s="9" t="s">
        <v>235</v>
      </c>
      <c r="L110" s="47" t="s">
        <v>206</v>
      </c>
      <c r="M110" s="12" t="str">
        <f>_xlfn.XLOOKUP(Calculations[[#This Row],[For XLOOKUP]],Factors[For XLOOKUP],Factors[Factor],"")</f>
        <v>Σ.Ε. CO₂ m.</v>
      </c>
      <c r="N110" s="12">
        <f>_xlfn.XLOOKUP(Calculations[[#This Row],[For XLOOKUP]],Factors[For XLOOKUP],Factors[Value],"")</f>
        <v>2.3432595615E-3</v>
      </c>
      <c r="O110" s="12" t="str">
        <f>_xlfn.XLOOKUP(Calculations[[#This Row],[For XLOOKUP]],Factors[For XLOOKUP],Factors[Units],"")</f>
        <v>tn CO2/lt</v>
      </c>
      <c r="P110" s="12" t="str">
        <f>_xlfn.XLOOKUP(Calculations[[#This Row],[For XLOOKUP]],Factors[For XLOOKUP],Factors[Source],"")</f>
        <v>Greece. National Inventory Submissions 2024</v>
      </c>
      <c r="Q110" s="12">
        <v>12.315820766309775</v>
      </c>
      <c r="R110" s="12" t="s">
        <v>1112</v>
      </c>
      <c r="S110" s="12" t="s">
        <v>1112</v>
      </c>
      <c r="T110" s="12" t="s">
        <v>1112</v>
      </c>
      <c r="U110" s="12" t="s">
        <v>1112</v>
      </c>
      <c r="V110" s="12" t="s">
        <v>1113</v>
      </c>
      <c r="W110" s="56">
        <v>12.315820766309775</v>
      </c>
    </row>
    <row r="111" spans="1:23" s="7" customFormat="1" x14ac:dyDescent="0.3">
      <c r="A111" s="8" t="s">
        <v>0</v>
      </c>
      <c r="B111" s="8" t="s">
        <v>0</v>
      </c>
      <c r="C111" s="9" t="s">
        <v>578</v>
      </c>
      <c r="D111" s="27" t="s">
        <v>916</v>
      </c>
      <c r="E111" s="27" t="s">
        <v>918</v>
      </c>
      <c r="F111" s="8" t="s">
        <v>71</v>
      </c>
      <c r="G111" s="8" t="s">
        <v>83</v>
      </c>
      <c r="H111" s="10" t="s">
        <v>239</v>
      </c>
      <c r="I111" s="29">
        <v>5255.85</v>
      </c>
      <c r="J111" s="11" t="s">
        <v>7</v>
      </c>
      <c r="K111" s="9" t="s">
        <v>235</v>
      </c>
      <c r="L111" s="47" t="s">
        <v>209</v>
      </c>
      <c r="M111" s="12" t="str">
        <f>_xlfn.XLOOKUP(Calculations[[#This Row],[For XLOOKUP]],Factors[For XLOOKUP],Factors[Factor],"")</f>
        <v>Σ.Ε. CH₄ m.</v>
      </c>
      <c r="N111" s="12">
        <f>_xlfn.XLOOKUP(Calculations[[#This Row],[For XLOOKUP]],Factors[For XLOOKUP],Factors[Value],"")</f>
        <v>2.9946324170571233E-6</v>
      </c>
      <c r="O111" s="12" t="str">
        <f>_xlfn.XLOOKUP(Calculations[[#This Row],[For XLOOKUP]],Factors[For XLOOKUP],Factors[Units],"")</f>
        <v>tn CH₄/lt</v>
      </c>
      <c r="P111" s="12" t="str">
        <f>_xlfn.XLOOKUP(Calculations[[#This Row],[For XLOOKUP]],Factors[For XLOOKUP],Factors[Source],"")</f>
        <v>Greece. National Inventory Submissions 2024</v>
      </c>
      <c r="Q111" s="12" t="s">
        <v>1112</v>
      </c>
      <c r="R111" s="12">
        <v>1.5739338789189684E-2</v>
      </c>
      <c r="S111" s="12" t="s">
        <v>1112</v>
      </c>
      <c r="T111" s="12" t="s">
        <v>1112</v>
      </c>
      <c r="U111" s="12" t="s">
        <v>1112</v>
      </c>
      <c r="V111" s="12" t="s">
        <v>1113</v>
      </c>
      <c r="W111" s="56">
        <v>0.44070148609731119</v>
      </c>
    </row>
    <row r="112" spans="1:23" s="7" customFormat="1" x14ac:dyDescent="0.3">
      <c r="A112" s="8" t="s">
        <v>0</v>
      </c>
      <c r="B112" s="8" t="s">
        <v>0</v>
      </c>
      <c r="C112" s="9" t="s">
        <v>578</v>
      </c>
      <c r="D112" s="27" t="s">
        <v>916</v>
      </c>
      <c r="E112" s="27" t="s">
        <v>918</v>
      </c>
      <c r="F112" s="8" t="s">
        <v>71</v>
      </c>
      <c r="G112" s="8" t="s">
        <v>83</v>
      </c>
      <c r="H112" s="10" t="s">
        <v>239</v>
      </c>
      <c r="I112" s="29">
        <v>5255.85</v>
      </c>
      <c r="J112" s="11" t="s">
        <v>7</v>
      </c>
      <c r="K112" s="9" t="s">
        <v>235</v>
      </c>
      <c r="L112" s="47" t="s">
        <v>210</v>
      </c>
      <c r="M112" s="12" t="str">
        <f>_xlfn.XLOOKUP(Calculations[[#This Row],[For XLOOKUP]],Factors[For XLOOKUP],Factors[Factor],"")</f>
        <v>Σ.Ε. N2O m.</v>
      </c>
      <c r="N112" s="12">
        <f>_xlfn.XLOOKUP(Calculations[[#This Row],[For XLOOKUP]],Factors[For XLOOKUP],Factors[Value],"")</f>
        <v>4.9134776882805899E-8</v>
      </c>
      <c r="O112" s="12" t="str">
        <f>_xlfn.XLOOKUP(Calculations[[#This Row],[For XLOOKUP]],Factors[For XLOOKUP],Factors[Units],"")</f>
        <v>tn N2O/lt</v>
      </c>
      <c r="P112" s="12" t="str">
        <f>_xlfn.XLOOKUP(Calculations[[#This Row],[For XLOOKUP]],Factors[For XLOOKUP],Factors[Source],"")</f>
        <v>Greece. National Inventory Submissions 2024</v>
      </c>
      <c r="Q112" s="12" t="s">
        <v>1112</v>
      </c>
      <c r="R112" s="12" t="s">
        <v>1112</v>
      </c>
      <c r="S112" s="12">
        <v>2.5824501707949542E-4</v>
      </c>
      <c r="T112" s="12" t="s">
        <v>1112</v>
      </c>
      <c r="U112" s="12" t="s">
        <v>1112</v>
      </c>
      <c r="V112" s="12" t="s">
        <v>1113</v>
      </c>
      <c r="W112" s="56">
        <v>6.8434929526066279E-2</v>
      </c>
    </row>
    <row r="113" spans="1:23" s="7" customFormat="1" x14ac:dyDescent="0.3">
      <c r="A113" s="8" t="s">
        <v>0</v>
      </c>
      <c r="B113" s="8" t="s">
        <v>0</v>
      </c>
      <c r="C113" s="9" t="s">
        <v>578</v>
      </c>
      <c r="D113" s="9" t="s">
        <v>819</v>
      </c>
      <c r="E113" s="9" t="s">
        <v>913</v>
      </c>
      <c r="F113" s="8" t="s">
        <v>71</v>
      </c>
      <c r="G113" s="8" t="s">
        <v>83</v>
      </c>
      <c r="H113" s="10" t="s">
        <v>85</v>
      </c>
      <c r="I113" s="67">
        <v>11890.61</v>
      </c>
      <c r="J113" s="11" t="s">
        <v>7</v>
      </c>
      <c r="K113" s="9" t="s">
        <v>236</v>
      </c>
      <c r="L113" s="47" t="s">
        <v>212</v>
      </c>
      <c r="M113" s="12" t="str">
        <f>_xlfn.XLOOKUP(Calculations[[#This Row],[For XLOOKUP]],Factors[For XLOOKUP],Factors[Factor],"")</f>
        <v>Σ.Ε. CO₂ m.</v>
      </c>
      <c r="N113" s="12">
        <f>_xlfn.XLOOKUP(Calculations[[#This Row],[For XLOOKUP]],Factors[For XLOOKUP],Factors[Value],"")</f>
        <v>1.6462501807867685E-3</v>
      </c>
      <c r="O113" s="12" t="str">
        <f>_xlfn.XLOOKUP(Calculations[[#This Row],[For XLOOKUP]],Factors[For XLOOKUP],Factors[Units],"")</f>
        <v>tn CO2/lt</v>
      </c>
      <c r="P113" s="12" t="str">
        <f>_xlfn.XLOOKUP(Calculations[[#This Row],[For XLOOKUP]],Factors[For XLOOKUP],Factors[Source],"")</f>
        <v>Greece. National Inventory Submissions 2024</v>
      </c>
      <c r="Q113" s="12">
        <v>19.57491886216496</v>
      </c>
      <c r="R113" s="12" t="s">
        <v>1112</v>
      </c>
      <c r="S113" s="12" t="s">
        <v>1112</v>
      </c>
      <c r="T113" s="12" t="s">
        <v>1112</v>
      </c>
      <c r="U113" s="12" t="s">
        <v>1112</v>
      </c>
      <c r="V113" s="12" t="s">
        <v>1113</v>
      </c>
      <c r="W113" s="56">
        <v>19.57491886216496</v>
      </c>
    </row>
    <row r="114" spans="1:23" s="7" customFormat="1" x14ac:dyDescent="0.3">
      <c r="A114" s="8" t="s">
        <v>0</v>
      </c>
      <c r="B114" s="8" t="s">
        <v>0</v>
      </c>
      <c r="C114" s="9" t="s">
        <v>578</v>
      </c>
      <c r="D114" s="9" t="s">
        <v>819</v>
      </c>
      <c r="E114" s="9" t="s">
        <v>913</v>
      </c>
      <c r="F114" s="8" t="s">
        <v>71</v>
      </c>
      <c r="G114" s="8" t="s">
        <v>83</v>
      </c>
      <c r="H114" s="10" t="s">
        <v>85</v>
      </c>
      <c r="I114" s="29" t="e" cm="1">
        <f t="array" ref="I114">_xlfn.XLOOKUP(1,(Calculations[Πληροφορίες]=Calculations[[#This Row],[Πληροφορίες]])*(#REF!=#REF!),Calculations[Τιμή])</f>
        <v>#N/A</v>
      </c>
      <c r="J114" s="11" t="s">
        <v>7</v>
      </c>
      <c r="K114" s="9" t="s">
        <v>236</v>
      </c>
      <c r="L114" s="47" t="s">
        <v>213</v>
      </c>
      <c r="M114" s="12" t="str">
        <f>_xlfn.XLOOKUP(Calculations[[#This Row],[For XLOOKUP]],Factors[For XLOOKUP],Factors[Factor],"")</f>
        <v>Σ.Ε. CH₄ m.</v>
      </c>
      <c r="N114" s="12">
        <f>_xlfn.XLOOKUP(Calculations[[#This Row],[For XLOOKUP]],Factors[For XLOOKUP],Factors[Value],"")</f>
        <v>2.1969928601050937E-7</v>
      </c>
      <c r="O114" s="12" t="str">
        <f>_xlfn.XLOOKUP(Calculations[[#This Row],[For XLOOKUP]],Factors[For XLOOKUP],Factors[Units],"")</f>
        <v>tn CH₄/lt</v>
      </c>
      <c r="P114" s="12" t="str">
        <f>_xlfn.XLOOKUP(Calculations[[#This Row],[For XLOOKUP]],Factors[For XLOOKUP],Factors[Source],"")</f>
        <v>Greece. National Inventory Submissions 2024</v>
      </c>
      <c r="Q114" s="12" t="s">
        <v>1112</v>
      </c>
      <c r="R114" s="12">
        <v>2.6123585272294228E-3</v>
      </c>
      <c r="S114" s="12" t="s">
        <v>1112</v>
      </c>
      <c r="T114" s="12" t="s">
        <v>1112</v>
      </c>
      <c r="U114" s="12" t="s">
        <v>1112</v>
      </c>
      <c r="V114" s="12" t="s">
        <v>1113</v>
      </c>
      <c r="W114" s="56">
        <v>7.3146038762423843E-2</v>
      </c>
    </row>
    <row r="115" spans="1:23" s="7" customFormat="1" x14ac:dyDescent="0.3">
      <c r="A115" s="8" t="s">
        <v>0</v>
      </c>
      <c r="B115" s="8" t="s">
        <v>0</v>
      </c>
      <c r="C115" s="9" t="s">
        <v>578</v>
      </c>
      <c r="D115" s="9" t="s">
        <v>819</v>
      </c>
      <c r="E115" s="9" t="s">
        <v>913</v>
      </c>
      <c r="F115" s="8" t="s">
        <v>71</v>
      </c>
      <c r="G115" s="8" t="s">
        <v>83</v>
      </c>
      <c r="H115" s="10" t="s">
        <v>85</v>
      </c>
      <c r="I115" s="29" t="e" cm="1">
        <f t="array" ref="I115">_xlfn.XLOOKUP(1,(Calculations[Πληροφορίες]=Calculations[[#This Row],[Πληροφορίες]])*(#REF!=#REF!),Calculations[Τιμή])</f>
        <v>#N/A</v>
      </c>
      <c r="J115" s="11" t="s">
        <v>7</v>
      </c>
      <c r="K115" s="9" t="s">
        <v>236</v>
      </c>
      <c r="L115" s="47" t="s">
        <v>214</v>
      </c>
      <c r="M115" s="12" t="str">
        <f>_xlfn.XLOOKUP(Calculations[[#This Row],[For XLOOKUP]],Factors[For XLOOKUP],Factors[Factor],"")</f>
        <v>Σ.Ε. N2O m.</v>
      </c>
      <c r="N115" s="12">
        <f>_xlfn.XLOOKUP(Calculations[[#This Row],[For XLOOKUP]],Factors[For XLOOKUP],Factors[Value],"")</f>
        <v>4.2897820698533063E-8</v>
      </c>
      <c r="O115" s="12" t="str">
        <f>_xlfn.XLOOKUP(Calculations[[#This Row],[For XLOOKUP]],Factors[For XLOOKUP],Factors[Units],"")</f>
        <v>tn N2O/lt</v>
      </c>
      <c r="P115" s="12" t="str">
        <f>_xlfn.XLOOKUP(Calculations[[#This Row],[For XLOOKUP]],Factors[For XLOOKUP],Factors[Source],"")</f>
        <v>Greece. National Inventory Submissions 2024</v>
      </c>
      <c r="Q115" s="12" t="s">
        <v>1112</v>
      </c>
      <c r="R115" s="12" t="s">
        <v>1112</v>
      </c>
      <c r="S115" s="12">
        <v>5.1008125577618421E-4</v>
      </c>
      <c r="T115" s="12" t="s">
        <v>1112</v>
      </c>
      <c r="U115" s="12" t="s">
        <v>1112</v>
      </c>
      <c r="V115" s="12" t="s">
        <v>1113</v>
      </c>
      <c r="W115" s="56">
        <v>0.1351715327806888</v>
      </c>
    </row>
    <row r="116" spans="1:23" s="7" customFormat="1" x14ac:dyDescent="0.3">
      <c r="A116" s="8" t="s">
        <v>0</v>
      </c>
      <c r="B116" s="8" t="s">
        <v>0</v>
      </c>
      <c r="C116" s="9" t="s">
        <v>297</v>
      </c>
      <c r="D116" s="9" t="s">
        <v>818</v>
      </c>
      <c r="E116" s="9" t="s">
        <v>955</v>
      </c>
      <c r="F116" s="8" t="s">
        <v>71</v>
      </c>
      <c r="G116" s="8" t="s">
        <v>83</v>
      </c>
      <c r="H116" s="10" t="s">
        <v>84</v>
      </c>
      <c r="I116" s="66">
        <v>2517</v>
      </c>
      <c r="J116" s="11" t="s">
        <v>7</v>
      </c>
      <c r="K116" s="9" t="s">
        <v>229</v>
      </c>
      <c r="L116" s="47" t="s">
        <v>1037</v>
      </c>
      <c r="M116" s="12" t="str">
        <f>_xlfn.XLOOKUP(Calculations[[#This Row],[For XLOOKUP]],Factors[For XLOOKUP],Factors[Factor],"")</f>
        <v>Σ.Ε. CO₂ m.</v>
      </c>
      <c r="N116" s="12">
        <f>_xlfn.XLOOKUP(Calculations[[#This Row],[For XLOOKUP]],Factors[For XLOOKUP],Factors[Value],"")</f>
        <v>2.707101965305117E-3</v>
      </c>
      <c r="O116" s="12" t="str">
        <f>_xlfn.XLOOKUP(Calculations[[#This Row],[For XLOOKUP]],Factors[For XLOOKUP],Factors[Units],"")</f>
        <v>tn CO2/lt</v>
      </c>
      <c r="P116" s="12" t="str">
        <f>_xlfn.XLOOKUP(Calculations[[#This Row],[For XLOOKUP]],Factors[For XLOOKUP],Factors[Source],"")</f>
        <v>Cyprus. National Inventory Report (NIR) 2024</v>
      </c>
      <c r="Q116" s="12">
        <v>6.8137756466729797</v>
      </c>
      <c r="R116" s="12" t="s">
        <v>1112</v>
      </c>
      <c r="S116" s="12" t="s">
        <v>1112</v>
      </c>
      <c r="T116" s="12" t="s">
        <v>1112</v>
      </c>
      <c r="U116" s="12" t="s">
        <v>1112</v>
      </c>
      <c r="V116" s="12" t="s">
        <v>1113</v>
      </c>
      <c r="W116" s="56">
        <v>6.8137756466729797</v>
      </c>
    </row>
    <row r="117" spans="1:23" s="7" customFormat="1" x14ac:dyDescent="0.3">
      <c r="A117" s="8" t="s">
        <v>0</v>
      </c>
      <c r="B117" s="8" t="s">
        <v>0</v>
      </c>
      <c r="C117" s="9" t="s">
        <v>297</v>
      </c>
      <c r="D117" s="27" t="s">
        <v>818</v>
      </c>
      <c r="E117" s="9" t="s">
        <v>955</v>
      </c>
      <c r="F117" s="8" t="s">
        <v>71</v>
      </c>
      <c r="G117" s="8" t="s">
        <v>83</v>
      </c>
      <c r="H117" s="10" t="s">
        <v>84</v>
      </c>
      <c r="I117" s="29">
        <v>2517</v>
      </c>
      <c r="J117" s="11" t="s">
        <v>7</v>
      </c>
      <c r="K117" s="9" t="s">
        <v>229</v>
      </c>
      <c r="L117" s="47" t="s">
        <v>1038</v>
      </c>
      <c r="M117" s="12" t="str">
        <f>_xlfn.XLOOKUP(Calculations[[#This Row],[For XLOOKUP]],Factors[For XLOOKUP],Factors[Factor],"")</f>
        <v>Σ.Ε. CH₄ m.</v>
      </c>
      <c r="N117" s="12">
        <f>_xlfn.XLOOKUP(Calculations[[#This Row],[For XLOOKUP]],Factors[For XLOOKUP],Factors[Value],"")</f>
        <v>1.92302232501156E-8</v>
      </c>
      <c r="O117" s="12" t="str">
        <f>_xlfn.XLOOKUP(Calculations[[#This Row],[For XLOOKUP]],Factors[For XLOOKUP],Factors[Units],"")</f>
        <v>tn CH₄/lt</v>
      </c>
      <c r="P117" s="12" t="str">
        <f>_xlfn.XLOOKUP(Calculations[[#This Row],[For XLOOKUP]],Factors[For XLOOKUP],Factors[Source],"")</f>
        <v>Cyprus. National Inventory Report (NIR) 2024</v>
      </c>
      <c r="Q117" s="12" t="s">
        <v>1112</v>
      </c>
      <c r="R117" s="12">
        <v>4.8402471920540964E-5</v>
      </c>
      <c r="S117" s="12" t="s">
        <v>1112</v>
      </c>
      <c r="T117" s="12" t="s">
        <v>1112</v>
      </c>
      <c r="U117" s="12" t="s">
        <v>1112</v>
      </c>
      <c r="V117" s="12" t="s">
        <v>1113</v>
      </c>
      <c r="W117" s="56">
        <v>1.355269213775147E-3</v>
      </c>
    </row>
    <row r="118" spans="1:23" s="7" customFormat="1" x14ac:dyDescent="0.3">
      <c r="A118" s="8" t="s">
        <v>0</v>
      </c>
      <c r="B118" s="8" t="s">
        <v>0</v>
      </c>
      <c r="C118" s="9" t="s">
        <v>297</v>
      </c>
      <c r="D118" s="27" t="s">
        <v>818</v>
      </c>
      <c r="E118" s="9" t="s">
        <v>955</v>
      </c>
      <c r="F118" s="8" t="s">
        <v>71</v>
      </c>
      <c r="G118" s="8" t="s">
        <v>83</v>
      </c>
      <c r="H118" s="10" t="s">
        <v>84</v>
      </c>
      <c r="I118" s="29">
        <v>2517</v>
      </c>
      <c r="J118" s="11" t="s">
        <v>7</v>
      </c>
      <c r="K118" s="9" t="s">
        <v>229</v>
      </c>
      <c r="L118" s="47" t="s">
        <v>1039</v>
      </c>
      <c r="M118" s="12" t="str">
        <f>_xlfn.XLOOKUP(Calculations[[#This Row],[For XLOOKUP]],Factors[For XLOOKUP],Factors[Factor],"")</f>
        <v>Σ.Ε. N2O m.</v>
      </c>
      <c r="N118" s="12">
        <f>_xlfn.XLOOKUP(Calculations[[#This Row],[For XLOOKUP]],Factors[For XLOOKUP],Factors[Value],"")</f>
        <v>6.4195613913975801E-8</v>
      </c>
      <c r="O118" s="12" t="str">
        <f>_xlfn.XLOOKUP(Calculations[[#This Row],[For XLOOKUP]],Factors[For XLOOKUP],Factors[Units],"")</f>
        <v>tn N2O/lt</v>
      </c>
      <c r="P118" s="12" t="str">
        <f>_xlfn.XLOOKUP(Calculations[[#This Row],[For XLOOKUP]],Factors[For XLOOKUP],Factors[Source],"")</f>
        <v>Cyprus. National Inventory Report (NIR) 2024</v>
      </c>
      <c r="Q118" s="12" t="s">
        <v>1112</v>
      </c>
      <c r="R118" s="12" t="s">
        <v>1112</v>
      </c>
      <c r="S118" s="12">
        <v>1.6158036022147709E-4</v>
      </c>
      <c r="T118" s="12" t="s">
        <v>1112</v>
      </c>
      <c r="U118" s="12" t="s">
        <v>1112</v>
      </c>
      <c r="V118" s="12" t="s">
        <v>1113</v>
      </c>
      <c r="W118" s="56">
        <v>4.2818795458691425E-2</v>
      </c>
    </row>
    <row r="119" spans="1:23" s="7" customFormat="1" x14ac:dyDescent="0.3">
      <c r="A119" s="8" t="s">
        <v>0</v>
      </c>
      <c r="B119" s="8" t="s">
        <v>0</v>
      </c>
      <c r="C119" s="9" t="s">
        <v>578</v>
      </c>
      <c r="D119" s="27" t="s">
        <v>818</v>
      </c>
      <c r="E119" s="27"/>
      <c r="F119" s="8" t="s">
        <v>82</v>
      </c>
      <c r="G119" s="8" t="s">
        <v>78</v>
      </c>
      <c r="H119" s="10" t="s">
        <v>78</v>
      </c>
      <c r="I119" s="70">
        <f>(7399.73366-(5977362.1*0.000200430000000001))</f>
        <v>6201.6909742969938</v>
      </c>
      <c r="J119" s="11" t="s">
        <v>177</v>
      </c>
      <c r="K119" s="9" t="s">
        <v>65</v>
      </c>
      <c r="L119" s="47" t="s">
        <v>65</v>
      </c>
      <c r="M119" s="12" t="str">
        <f>_xlfn.XLOOKUP(Calculations[[#This Row],[For XLOOKUP]],Factors[For XLOOKUP],Factors[Factor],"")</f>
        <v>CO₂</v>
      </c>
      <c r="N119" s="12">
        <f>_xlfn.XLOOKUP(Calculations[[#This Row],[For XLOOKUP]],Factors[For XLOOKUP],Factors[Value],"")</f>
        <v>1</v>
      </c>
      <c r="O119" s="12" t="str">
        <f>_xlfn.XLOOKUP(Calculations[[#This Row],[For XLOOKUP]],Factors[For XLOOKUP],Factors[Units],"")</f>
        <v>tn CO2</v>
      </c>
      <c r="P119" s="12">
        <f>_xlfn.XLOOKUP(Calculations[[#This Row],[For XLOOKUP]],Factors[For XLOOKUP],Factors[Source],"")</f>
        <v>0</v>
      </c>
      <c r="Q119" s="12">
        <v>6201.6909742969938</v>
      </c>
      <c r="R119" s="12" t="s">
        <v>1112</v>
      </c>
      <c r="S119" s="12" t="s">
        <v>1112</v>
      </c>
      <c r="T119" s="12" t="s">
        <v>1112</v>
      </c>
      <c r="U119" s="12" t="s">
        <v>1112</v>
      </c>
      <c r="V119" s="12" t="s">
        <v>1113</v>
      </c>
      <c r="W119" s="56">
        <v>6201.6909742969938</v>
      </c>
    </row>
    <row r="120" spans="1:23" s="7" customFormat="1" x14ac:dyDescent="0.3">
      <c r="A120" s="8" t="s">
        <v>0</v>
      </c>
      <c r="B120" s="8" t="s">
        <v>0</v>
      </c>
      <c r="C120" s="9" t="s">
        <v>578</v>
      </c>
      <c r="D120" s="27" t="s">
        <v>818</v>
      </c>
      <c r="E120" s="27"/>
      <c r="F120" s="8" t="s">
        <v>69</v>
      </c>
      <c r="G120" s="8" t="s">
        <v>237</v>
      </c>
      <c r="H120" s="10" t="s">
        <v>76</v>
      </c>
      <c r="I120" s="59">
        <f>13438.73-1756</f>
        <v>11682.73</v>
      </c>
      <c r="J120" s="11" t="s">
        <v>7</v>
      </c>
      <c r="K120" s="9" t="s">
        <v>228</v>
      </c>
      <c r="L120" s="47" t="s">
        <v>183</v>
      </c>
      <c r="M120" s="12" t="str">
        <f>_xlfn.XLOOKUP(Calculations[[#This Row],[For XLOOKUP]],Factors[For XLOOKUP],Factors[Factor],"")</f>
        <v>Σ.Ε. CO₂ m.</v>
      </c>
      <c r="N120" s="12">
        <f>_xlfn.XLOOKUP(Calculations[[#This Row],[For XLOOKUP]],Factors[For XLOOKUP],Factors[Value],"")</f>
        <v>2.7370491168929394E-3</v>
      </c>
      <c r="O120" s="12" t="str">
        <f>_xlfn.XLOOKUP(Calculations[[#This Row],[For XLOOKUP]],Factors[For XLOOKUP],Factors[Units],"")</f>
        <v>tn CO2/lt</v>
      </c>
      <c r="P120" s="12" t="str">
        <f>_xlfn.XLOOKUP(Calculations[[#This Row],[For XLOOKUP]],Factors[For XLOOKUP],Factors[Source],"")</f>
        <v>Greece. National Inventory Submissions 2024</v>
      </c>
      <c r="Q120" s="12">
        <v>31.976205829398648</v>
      </c>
      <c r="R120" s="12" t="s">
        <v>1112</v>
      </c>
      <c r="S120" s="12" t="s">
        <v>1112</v>
      </c>
      <c r="T120" s="12" t="s">
        <v>1112</v>
      </c>
      <c r="U120" s="12" t="s">
        <v>1112</v>
      </c>
      <c r="V120" s="12" t="s">
        <v>1113</v>
      </c>
      <c r="W120" s="56">
        <v>31.976205829398648</v>
      </c>
    </row>
    <row r="121" spans="1:23" s="7" customFormat="1" x14ac:dyDescent="0.3">
      <c r="A121" s="8" t="s">
        <v>0</v>
      </c>
      <c r="B121" s="8" t="s">
        <v>0</v>
      </c>
      <c r="C121" s="9" t="s">
        <v>578</v>
      </c>
      <c r="D121" s="27" t="s">
        <v>818</v>
      </c>
      <c r="E121" s="27"/>
      <c r="F121" s="8" t="s">
        <v>69</v>
      </c>
      <c r="G121" s="8" t="s">
        <v>237</v>
      </c>
      <c r="H121" s="10" t="s">
        <v>76</v>
      </c>
      <c r="I121" s="29" t="e" cm="1">
        <f t="array" ref="I121">_xlfn.XLOOKUP(1,(Calculations[Πληροφορίες]=Calculations[[#This Row],[Πληροφορίες]])*(#REF!=#REF!),Calculations[Τιμή])</f>
        <v>#N/A</v>
      </c>
      <c r="J121" s="11" t="s">
        <v>7</v>
      </c>
      <c r="K121" s="9" t="s">
        <v>228</v>
      </c>
      <c r="L121" s="47" t="s">
        <v>185</v>
      </c>
      <c r="M121" s="12" t="str">
        <f>_xlfn.XLOOKUP(Calculations[[#This Row],[For XLOOKUP]],Factors[For XLOOKUP],Factors[Factor],"")</f>
        <v>Σ.Ε. CH₄ m.</v>
      </c>
      <c r="N121" s="12">
        <f>_xlfn.XLOOKUP(Calculations[[#This Row],[For XLOOKUP]],Factors[For XLOOKUP],Factors[Value],"")</f>
        <v>1.0689300000000002E-7</v>
      </c>
      <c r="O121" s="12" t="str">
        <f>_xlfn.XLOOKUP(Calculations[[#This Row],[For XLOOKUP]],Factors[For XLOOKUP],Factors[Units],"")</f>
        <v>tn CH₄/lt</v>
      </c>
      <c r="P121" s="12" t="str">
        <f>_xlfn.XLOOKUP(Calculations[[#This Row],[For XLOOKUP]],Factors[For XLOOKUP],Factors[Source],"")</f>
        <v>Greece. National Inventory Submissions 2024</v>
      </c>
      <c r="Q121" s="12" t="s">
        <v>1112</v>
      </c>
      <c r="R121" s="12">
        <v>1.2488020578900001E-3</v>
      </c>
      <c r="S121" s="12" t="s">
        <v>1112</v>
      </c>
      <c r="T121" s="12" t="s">
        <v>1112</v>
      </c>
      <c r="U121" s="12" t="s">
        <v>1112</v>
      </c>
      <c r="V121" s="12" t="s">
        <v>1113</v>
      </c>
      <c r="W121" s="56">
        <v>3.4966457620920002E-2</v>
      </c>
    </row>
    <row r="122" spans="1:23" s="7" customFormat="1" x14ac:dyDescent="0.3">
      <c r="A122" s="8" t="s">
        <v>0</v>
      </c>
      <c r="B122" s="8" t="s">
        <v>0</v>
      </c>
      <c r="C122" s="9" t="s">
        <v>578</v>
      </c>
      <c r="D122" s="27" t="s">
        <v>818</v>
      </c>
      <c r="E122" s="9"/>
      <c r="F122" s="8" t="s">
        <v>69</v>
      </c>
      <c r="G122" s="8" t="s">
        <v>237</v>
      </c>
      <c r="H122" s="10" t="s">
        <v>76</v>
      </c>
      <c r="I122" s="29" t="e" cm="1">
        <f t="array" ref="I122">_xlfn.XLOOKUP(1,(Calculations[Πληροφορίες]=Calculations[[#This Row],[Πληροφορίες]])*(#REF!=#REF!),Calculations[Τιμή])</f>
        <v>#N/A</v>
      </c>
      <c r="J122" s="11" t="s">
        <v>7</v>
      </c>
      <c r="K122" s="9" t="s">
        <v>228</v>
      </c>
      <c r="L122" s="47" t="s">
        <v>187</v>
      </c>
      <c r="M122" s="12" t="str">
        <f>_xlfn.XLOOKUP(Calculations[[#This Row],[For XLOOKUP]],Factors[For XLOOKUP],Factors[Factor],"")</f>
        <v>Σ.Ε. N2O m.</v>
      </c>
      <c r="N122" s="12">
        <f>_xlfn.XLOOKUP(Calculations[[#This Row],[For XLOOKUP]],Factors[For XLOOKUP],Factors[Value],"")</f>
        <v>2.1378600000000001E-8</v>
      </c>
      <c r="O122" s="12" t="str">
        <f>_xlfn.XLOOKUP(Calculations[[#This Row],[For XLOOKUP]],Factors[For XLOOKUP],Factors[Units],"")</f>
        <v>tn N2O/lt</v>
      </c>
      <c r="P122" s="12" t="str">
        <f>_xlfn.XLOOKUP(Calculations[[#This Row],[For XLOOKUP]],Factors[For XLOOKUP],Factors[Source],"")</f>
        <v>Greece. National Inventory Submissions 2024</v>
      </c>
      <c r="Q122" s="12" t="s">
        <v>1112</v>
      </c>
      <c r="R122" s="12" t="s">
        <v>1112</v>
      </c>
      <c r="S122" s="12">
        <v>2.49760411578E-4</v>
      </c>
      <c r="T122" s="12" t="s">
        <v>1112</v>
      </c>
      <c r="U122" s="12" t="s">
        <v>1112</v>
      </c>
      <c r="V122" s="12" t="s">
        <v>1113</v>
      </c>
      <c r="W122" s="56">
        <v>6.6186509068170002E-2</v>
      </c>
    </row>
    <row r="123" spans="1:23" s="7" customFormat="1" x14ac:dyDescent="0.3">
      <c r="A123" s="8" t="s">
        <v>0</v>
      </c>
      <c r="B123" s="8" t="s">
        <v>0</v>
      </c>
      <c r="C123" s="9" t="s">
        <v>297</v>
      </c>
      <c r="D123" s="27" t="s">
        <v>818</v>
      </c>
      <c r="E123" s="9" t="s">
        <v>955</v>
      </c>
      <c r="F123" s="8" t="s">
        <v>69</v>
      </c>
      <c r="G123" s="8" t="s">
        <v>237</v>
      </c>
      <c r="H123" s="10" t="s">
        <v>76</v>
      </c>
      <c r="I123" s="59">
        <v>1756</v>
      </c>
      <c r="J123" s="11" t="s">
        <v>7</v>
      </c>
      <c r="K123" s="9" t="s">
        <v>228</v>
      </c>
      <c r="L123" s="47" t="s">
        <v>993</v>
      </c>
      <c r="M123" s="12" t="str">
        <f>_xlfn.XLOOKUP(Calculations[[#This Row],[For XLOOKUP]],Factors[For XLOOKUP],Factors[Factor],"")</f>
        <v>Σ.Ε. CO₂ m.</v>
      </c>
      <c r="N123" s="12">
        <f>_xlfn.XLOOKUP(Calculations[[#This Row],[For XLOOKUP]],Factors[For XLOOKUP],Factors[Value],"")</f>
        <v>2.7660641198992519E-3</v>
      </c>
      <c r="O123" s="12" t="str">
        <f>_xlfn.XLOOKUP(Calculations[[#This Row],[For XLOOKUP]],Factors[For XLOOKUP],Factors[Units],"")</f>
        <v>tn CO2/lt</v>
      </c>
      <c r="P123" s="12" t="str">
        <f>_xlfn.XLOOKUP(Calculations[[#This Row],[For XLOOKUP]],Factors[For XLOOKUP],Factors[Source],"")</f>
        <v>Cyprus. National Inventory Table (CRT) 2024</v>
      </c>
      <c r="Q123" s="12">
        <v>4.8572085945430867</v>
      </c>
      <c r="R123" s="12" t="s">
        <v>1112</v>
      </c>
      <c r="S123" s="12" t="s">
        <v>1112</v>
      </c>
      <c r="T123" s="12" t="s">
        <v>1112</v>
      </c>
      <c r="U123" s="12" t="s">
        <v>1112</v>
      </c>
      <c r="V123" s="12" t="s">
        <v>1113</v>
      </c>
      <c r="W123" s="56">
        <v>4.8572085945430867</v>
      </c>
    </row>
    <row r="124" spans="1:23" s="7" customFormat="1" x14ac:dyDescent="0.3">
      <c r="A124" s="8" t="s">
        <v>0</v>
      </c>
      <c r="B124" s="8" t="s">
        <v>0</v>
      </c>
      <c r="C124" s="9" t="s">
        <v>297</v>
      </c>
      <c r="D124" s="27" t="s">
        <v>818</v>
      </c>
      <c r="E124" s="9" t="s">
        <v>955</v>
      </c>
      <c r="F124" s="8" t="s">
        <v>69</v>
      </c>
      <c r="G124" s="8" t="s">
        <v>237</v>
      </c>
      <c r="H124" s="10" t="s">
        <v>76</v>
      </c>
      <c r="I124" s="29">
        <v>1756</v>
      </c>
      <c r="J124" s="11" t="s">
        <v>7</v>
      </c>
      <c r="K124" s="9" t="s">
        <v>228</v>
      </c>
      <c r="L124" s="47" t="s">
        <v>994</v>
      </c>
      <c r="M124" s="12" t="str">
        <f>_xlfn.XLOOKUP(Calculations[[#This Row],[For XLOOKUP]],Factors[For XLOOKUP],Factors[Factor],"")</f>
        <v>Σ.Ε. CH₄ m.</v>
      </c>
      <c r="N124" s="12">
        <f>_xlfn.XLOOKUP(Calculations[[#This Row],[For XLOOKUP]],Factors[For XLOOKUP],Factors[Value],"")</f>
        <v>1.09005E-7</v>
      </c>
      <c r="O124" s="12" t="str">
        <f>_xlfn.XLOOKUP(Calculations[[#This Row],[For XLOOKUP]],Factors[For XLOOKUP],Factors[Units],"")</f>
        <v>tn CH₄/lt</v>
      </c>
      <c r="P124" s="12" t="str">
        <f>_xlfn.XLOOKUP(Calculations[[#This Row],[For XLOOKUP]],Factors[For XLOOKUP],Factors[Source],"")</f>
        <v>Cyprus. National Inventory Table (CRT) 2024</v>
      </c>
      <c r="Q124" s="12" t="s">
        <v>1112</v>
      </c>
      <c r="R124" s="12">
        <v>1.9141278000000002E-4</v>
      </c>
      <c r="S124" s="12" t="s">
        <v>1112</v>
      </c>
      <c r="T124" s="12" t="s">
        <v>1112</v>
      </c>
      <c r="U124" s="12" t="s">
        <v>1112</v>
      </c>
      <c r="V124" s="12" t="s">
        <v>1113</v>
      </c>
      <c r="W124" s="56">
        <v>5.3595578400000001E-3</v>
      </c>
    </row>
    <row r="125" spans="1:23" s="7" customFormat="1" x14ac:dyDescent="0.3">
      <c r="A125" s="8" t="s">
        <v>0</v>
      </c>
      <c r="B125" s="8" t="s">
        <v>0</v>
      </c>
      <c r="C125" s="9" t="s">
        <v>297</v>
      </c>
      <c r="D125" s="27" t="s">
        <v>818</v>
      </c>
      <c r="E125" s="9" t="s">
        <v>955</v>
      </c>
      <c r="F125" s="8" t="s">
        <v>69</v>
      </c>
      <c r="G125" s="8" t="s">
        <v>237</v>
      </c>
      <c r="H125" s="10" t="s">
        <v>76</v>
      </c>
      <c r="I125" s="29">
        <v>1756</v>
      </c>
      <c r="J125" s="11" t="s">
        <v>7</v>
      </c>
      <c r="K125" s="9" t="s">
        <v>228</v>
      </c>
      <c r="L125" s="47" t="s">
        <v>995</v>
      </c>
      <c r="M125" s="12" t="str">
        <f>_xlfn.XLOOKUP(Calculations[[#This Row],[For XLOOKUP]],Factors[For XLOOKUP],Factors[Factor],"")</f>
        <v>Σ.Ε. N2O m.</v>
      </c>
      <c r="N125" s="12">
        <f>_xlfn.XLOOKUP(Calculations[[#This Row],[For XLOOKUP]],Factors[For XLOOKUP],Factors[Value],"")</f>
        <v>2.1800999999999998E-8</v>
      </c>
      <c r="O125" s="12" t="str">
        <f>_xlfn.XLOOKUP(Calculations[[#This Row],[For XLOOKUP]],Factors[For XLOOKUP],Factors[Units],"")</f>
        <v>tn N2O/lt</v>
      </c>
      <c r="P125" s="12" t="str">
        <f>_xlfn.XLOOKUP(Calculations[[#This Row],[For XLOOKUP]],Factors[For XLOOKUP],Factors[Source],"")</f>
        <v>Cyprus. National Inventory Table (CRT) 2024</v>
      </c>
      <c r="Q125" s="12" t="s">
        <v>1112</v>
      </c>
      <c r="R125" s="12" t="s">
        <v>1112</v>
      </c>
      <c r="S125" s="12">
        <v>3.8282555999999998E-5</v>
      </c>
      <c r="T125" s="12" t="s">
        <v>1112</v>
      </c>
      <c r="U125" s="12" t="s">
        <v>1112</v>
      </c>
      <c r="V125" s="12" t="s">
        <v>1113</v>
      </c>
      <c r="W125" s="56">
        <v>1.0144877339999999E-2</v>
      </c>
    </row>
    <row r="126" spans="1:23" s="7" customFormat="1" x14ac:dyDescent="0.3">
      <c r="A126" s="8" t="s">
        <v>0</v>
      </c>
      <c r="B126" s="8" t="s">
        <v>0</v>
      </c>
      <c r="C126" s="9" t="s">
        <v>578</v>
      </c>
      <c r="D126" s="27" t="s">
        <v>819</v>
      </c>
      <c r="E126" s="9" t="s">
        <v>947</v>
      </c>
      <c r="F126" s="8" t="s">
        <v>69</v>
      </c>
      <c r="G126" s="8" t="s">
        <v>237</v>
      </c>
      <c r="H126" s="10" t="s">
        <v>76</v>
      </c>
      <c r="I126" s="59">
        <v>9380</v>
      </c>
      <c r="J126" s="11" t="s">
        <v>7</v>
      </c>
      <c r="K126" s="9" t="s">
        <v>228</v>
      </c>
      <c r="L126" s="47" t="s">
        <v>183</v>
      </c>
      <c r="M126" s="12" t="str">
        <f>_xlfn.XLOOKUP(Calculations[[#This Row],[For XLOOKUP]],Factors[For XLOOKUP],Factors[Factor],"")</f>
        <v>Σ.Ε. CO₂ m.</v>
      </c>
      <c r="N126" s="12">
        <f>_xlfn.XLOOKUP(Calculations[[#This Row],[For XLOOKUP]],Factors[For XLOOKUP],Factors[Value],"")</f>
        <v>2.7370491168929394E-3</v>
      </c>
      <c r="O126" s="12" t="str">
        <f>_xlfn.XLOOKUP(Calculations[[#This Row],[For XLOOKUP]],Factors[For XLOOKUP],Factors[Units],"")</f>
        <v>tn CO2/lt</v>
      </c>
      <c r="P126" s="12" t="str">
        <f>_xlfn.XLOOKUP(Calculations[[#This Row],[For XLOOKUP]],Factors[For XLOOKUP],Factors[Source],"")</f>
        <v>Greece. National Inventory Submissions 2024</v>
      </c>
      <c r="Q126" s="12">
        <v>25.673520716455773</v>
      </c>
      <c r="R126" s="12" t="s">
        <v>1112</v>
      </c>
      <c r="S126" s="12" t="s">
        <v>1112</v>
      </c>
      <c r="T126" s="12" t="s">
        <v>1112</v>
      </c>
      <c r="U126" s="12" t="s">
        <v>1112</v>
      </c>
      <c r="V126" s="12" t="s">
        <v>1113</v>
      </c>
      <c r="W126" s="56">
        <v>25.673520716455773</v>
      </c>
    </row>
    <row r="127" spans="1:23" s="7" customFormat="1" x14ac:dyDescent="0.3">
      <c r="A127" s="8" t="s">
        <v>0</v>
      </c>
      <c r="B127" s="8" t="s">
        <v>0</v>
      </c>
      <c r="C127" s="9" t="s">
        <v>578</v>
      </c>
      <c r="D127" s="27" t="s">
        <v>819</v>
      </c>
      <c r="E127" s="9" t="s">
        <v>947</v>
      </c>
      <c r="F127" s="8" t="s">
        <v>69</v>
      </c>
      <c r="G127" s="8" t="s">
        <v>237</v>
      </c>
      <c r="H127" s="10" t="s">
        <v>76</v>
      </c>
      <c r="I127" s="29" t="e" cm="1">
        <f t="array" ref="I127">_xlfn.XLOOKUP(1,(Calculations[Πληροφορίες]=Calculations[[#This Row],[Πληροφορίες]])*(#REF!=#REF!),Calculations[Τιμή])</f>
        <v>#N/A</v>
      </c>
      <c r="J127" s="11" t="s">
        <v>7</v>
      </c>
      <c r="K127" s="9" t="s">
        <v>228</v>
      </c>
      <c r="L127" s="47" t="s">
        <v>185</v>
      </c>
      <c r="M127" s="12" t="str">
        <f>_xlfn.XLOOKUP(Calculations[[#This Row],[For XLOOKUP]],Factors[For XLOOKUP],Factors[Factor],"")</f>
        <v>Σ.Ε. CH₄ m.</v>
      </c>
      <c r="N127" s="12">
        <f>_xlfn.XLOOKUP(Calculations[[#This Row],[For XLOOKUP]],Factors[For XLOOKUP],Factors[Value],"")</f>
        <v>1.0689300000000002E-7</v>
      </c>
      <c r="O127" s="12" t="str">
        <f>_xlfn.XLOOKUP(Calculations[[#This Row],[For XLOOKUP]],Factors[For XLOOKUP],Factors[Units],"")</f>
        <v>tn CH₄/lt</v>
      </c>
      <c r="P127" s="12" t="str">
        <f>_xlfn.XLOOKUP(Calculations[[#This Row],[For XLOOKUP]],Factors[For XLOOKUP],Factors[Source],"")</f>
        <v>Greece. National Inventory Submissions 2024</v>
      </c>
      <c r="Q127" s="12" t="s">
        <v>1112</v>
      </c>
      <c r="R127" s="12">
        <v>1.0026563400000001E-3</v>
      </c>
      <c r="S127" s="12" t="s">
        <v>1112</v>
      </c>
      <c r="T127" s="12" t="s">
        <v>1112</v>
      </c>
      <c r="U127" s="12" t="s">
        <v>1112</v>
      </c>
      <c r="V127" s="12" t="s">
        <v>1113</v>
      </c>
      <c r="W127" s="56">
        <v>2.8074377520000006E-2</v>
      </c>
    </row>
    <row r="128" spans="1:23" s="7" customFormat="1" x14ac:dyDescent="0.3">
      <c r="A128" s="8" t="s">
        <v>0</v>
      </c>
      <c r="B128" s="8" t="s">
        <v>0</v>
      </c>
      <c r="C128" s="9" t="s">
        <v>578</v>
      </c>
      <c r="D128" s="27" t="s">
        <v>819</v>
      </c>
      <c r="E128" s="27" t="s">
        <v>947</v>
      </c>
      <c r="F128" s="8" t="s">
        <v>69</v>
      </c>
      <c r="G128" s="8" t="s">
        <v>237</v>
      </c>
      <c r="H128" s="10" t="s">
        <v>76</v>
      </c>
      <c r="I128" s="29" t="e" cm="1">
        <f t="array" ref="I128">_xlfn.XLOOKUP(1,(Calculations[Πληροφορίες]=Calculations[[#This Row],[Πληροφορίες]])*(#REF!=#REF!),Calculations[Τιμή])</f>
        <v>#N/A</v>
      </c>
      <c r="J128" s="11" t="s">
        <v>7</v>
      </c>
      <c r="K128" s="9" t="s">
        <v>228</v>
      </c>
      <c r="L128" s="47" t="s">
        <v>187</v>
      </c>
      <c r="M128" s="12" t="str">
        <f>_xlfn.XLOOKUP(Calculations[[#This Row],[For XLOOKUP]],Factors[For XLOOKUP],Factors[Factor],"")</f>
        <v>Σ.Ε. N2O m.</v>
      </c>
      <c r="N128" s="12">
        <f>_xlfn.XLOOKUP(Calculations[[#This Row],[For XLOOKUP]],Factors[For XLOOKUP],Factors[Value],"")</f>
        <v>2.1378600000000001E-8</v>
      </c>
      <c r="O128" s="12" t="str">
        <f>_xlfn.XLOOKUP(Calculations[[#This Row],[For XLOOKUP]],Factors[For XLOOKUP],Factors[Units],"")</f>
        <v>tn N2O/lt</v>
      </c>
      <c r="P128" s="12" t="str">
        <f>_xlfn.XLOOKUP(Calculations[[#This Row],[For XLOOKUP]],Factors[For XLOOKUP],Factors[Source],"")</f>
        <v>Greece. National Inventory Submissions 2024</v>
      </c>
      <c r="Q128" s="12" t="s">
        <v>1112</v>
      </c>
      <c r="R128" s="12" t="s">
        <v>1112</v>
      </c>
      <c r="S128" s="12">
        <v>2.0053126800000001E-4</v>
      </c>
      <c r="T128" s="12" t="s">
        <v>1112</v>
      </c>
      <c r="U128" s="12" t="s">
        <v>1112</v>
      </c>
      <c r="V128" s="12" t="s">
        <v>1113</v>
      </c>
      <c r="W128" s="56">
        <v>5.3140786020000004E-2</v>
      </c>
    </row>
    <row r="129" spans="1:23" s="7" customFormat="1" x14ac:dyDescent="0.3">
      <c r="A129" s="8" t="s">
        <v>0</v>
      </c>
      <c r="B129" s="8" t="s">
        <v>0</v>
      </c>
      <c r="C129" s="9" t="s">
        <v>578</v>
      </c>
      <c r="D129" s="27" t="s">
        <v>819</v>
      </c>
      <c r="E129" s="27" t="s">
        <v>913</v>
      </c>
      <c r="F129" s="8" t="s">
        <v>69</v>
      </c>
      <c r="G129" s="8" t="s">
        <v>237</v>
      </c>
      <c r="H129" s="10" t="s">
        <v>76</v>
      </c>
      <c r="I129" s="59">
        <v>2200</v>
      </c>
      <c r="J129" s="11" t="s">
        <v>7</v>
      </c>
      <c r="K129" s="9" t="s">
        <v>228</v>
      </c>
      <c r="L129" s="47" t="s">
        <v>183</v>
      </c>
      <c r="M129" s="12" t="str">
        <f>_xlfn.XLOOKUP(Calculations[[#This Row],[For XLOOKUP]],Factors[For XLOOKUP],Factors[Factor],"")</f>
        <v>Σ.Ε. CO₂ m.</v>
      </c>
      <c r="N129" s="12">
        <f>_xlfn.XLOOKUP(Calculations[[#This Row],[For XLOOKUP]],Factors[For XLOOKUP],Factors[Value],"")</f>
        <v>2.7370491168929394E-3</v>
      </c>
      <c r="O129" s="12" t="str">
        <f>_xlfn.XLOOKUP(Calculations[[#This Row],[For XLOOKUP]],Factors[For XLOOKUP],Factors[Units],"")</f>
        <v>tn CO2/lt</v>
      </c>
      <c r="P129" s="12" t="str">
        <f>_xlfn.XLOOKUP(Calculations[[#This Row],[For XLOOKUP]],Factors[For XLOOKUP],Factors[Source],"")</f>
        <v>Greece. National Inventory Submissions 2024</v>
      </c>
      <c r="Q129" s="12">
        <v>6.0215080571644668</v>
      </c>
      <c r="R129" s="12" t="s">
        <v>1112</v>
      </c>
      <c r="S129" s="12" t="s">
        <v>1112</v>
      </c>
      <c r="T129" s="12" t="s">
        <v>1112</v>
      </c>
      <c r="U129" s="12" t="s">
        <v>1112</v>
      </c>
      <c r="V129" s="12" t="s">
        <v>1113</v>
      </c>
      <c r="W129" s="56">
        <v>6.0215080571644668</v>
      </c>
    </row>
    <row r="130" spans="1:23" s="7" customFormat="1" x14ac:dyDescent="0.3">
      <c r="A130" s="8" t="s">
        <v>0</v>
      </c>
      <c r="B130" s="8" t="s">
        <v>0</v>
      </c>
      <c r="C130" s="9" t="s">
        <v>578</v>
      </c>
      <c r="D130" s="27" t="s">
        <v>819</v>
      </c>
      <c r="E130" s="27" t="s">
        <v>913</v>
      </c>
      <c r="F130" s="8" t="s">
        <v>69</v>
      </c>
      <c r="G130" s="8" t="s">
        <v>237</v>
      </c>
      <c r="H130" s="10" t="s">
        <v>76</v>
      </c>
      <c r="I130" s="29" t="e" cm="1">
        <f t="array" ref="I130">_xlfn.XLOOKUP(1,(Calculations[Πληροφορίες]=Calculations[[#This Row],[Πληροφορίες]])*(#REF!=#REF!),Calculations[Τιμή])</f>
        <v>#N/A</v>
      </c>
      <c r="J130" s="11" t="s">
        <v>7</v>
      </c>
      <c r="K130" s="9" t="s">
        <v>228</v>
      </c>
      <c r="L130" s="47" t="s">
        <v>185</v>
      </c>
      <c r="M130" s="12" t="str">
        <f>_xlfn.XLOOKUP(Calculations[[#This Row],[For XLOOKUP]],Factors[For XLOOKUP],Factors[Factor],"")</f>
        <v>Σ.Ε. CH₄ m.</v>
      </c>
      <c r="N130" s="12">
        <f>_xlfn.XLOOKUP(Calculations[[#This Row],[For XLOOKUP]],Factors[For XLOOKUP],Factors[Value],"")</f>
        <v>1.0689300000000002E-7</v>
      </c>
      <c r="O130" s="12" t="str">
        <f>_xlfn.XLOOKUP(Calculations[[#This Row],[For XLOOKUP]],Factors[For XLOOKUP],Factors[Units],"")</f>
        <v>tn CH₄/lt</v>
      </c>
      <c r="P130" s="12" t="str">
        <f>_xlfn.XLOOKUP(Calculations[[#This Row],[For XLOOKUP]],Factors[For XLOOKUP],Factors[Source],"")</f>
        <v>Greece. National Inventory Submissions 2024</v>
      </c>
      <c r="Q130" s="12" t="s">
        <v>1112</v>
      </c>
      <c r="R130" s="12">
        <v>2.3516460000000004E-4</v>
      </c>
      <c r="S130" s="12" t="s">
        <v>1112</v>
      </c>
      <c r="T130" s="12" t="s">
        <v>1112</v>
      </c>
      <c r="U130" s="12" t="s">
        <v>1112</v>
      </c>
      <c r="V130" s="12" t="s">
        <v>1113</v>
      </c>
      <c r="W130" s="56">
        <v>6.5846088000000007E-3</v>
      </c>
    </row>
    <row r="131" spans="1:23" s="7" customFormat="1" x14ac:dyDescent="0.3">
      <c r="A131" s="8" t="s">
        <v>0</v>
      </c>
      <c r="B131" s="8" t="s">
        <v>0</v>
      </c>
      <c r="C131" s="9" t="s">
        <v>578</v>
      </c>
      <c r="D131" s="9" t="s">
        <v>819</v>
      </c>
      <c r="E131" s="27" t="s">
        <v>913</v>
      </c>
      <c r="F131" s="8" t="s">
        <v>69</v>
      </c>
      <c r="G131" s="8" t="s">
        <v>237</v>
      </c>
      <c r="H131" s="10" t="s">
        <v>76</v>
      </c>
      <c r="I131" s="29" t="e" cm="1">
        <f t="array" ref="I131">_xlfn.XLOOKUP(1,(Calculations[Πληροφορίες]=Calculations[[#This Row],[Πληροφορίες]])*(#REF!=#REF!),Calculations[Τιμή])</f>
        <v>#N/A</v>
      </c>
      <c r="J131" s="11" t="s">
        <v>7</v>
      </c>
      <c r="K131" s="9" t="s">
        <v>228</v>
      </c>
      <c r="L131" s="47" t="s">
        <v>187</v>
      </c>
      <c r="M131" s="12" t="str">
        <f>_xlfn.XLOOKUP(Calculations[[#This Row],[For XLOOKUP]],Factors[For XLOOKUP],Factors[Factor],"")</f>
        <v>Σ.Ε. N2O m.</v>
      </c>
      <c r="N131" s="12">
        <f>_xlfn.XLOOKUP(Calculations[[#This Row],[For XLOOKUP]],Factors[For XLOOKUP],Factors[Value],"")</f>
        <v>2.1378600000000001E-8</v>
      </c>
      <c r="O131" s="12" t="str">
        <f>_xlfn.XLOOKUP(Calculations[[#This Row],[For XLOOKUP]],Factors[For XLOOKUP],Factors[Units],"")</f>
        <v>tn N2O/lt</v>
      </c>
      <c r="P131" s="12" t="str">
        <f>_xlfn.XLOOKUP(Calculations[[#This Row],[For XLOOKUP]],Factors[For XLOOKUP],Factors[Source],"")</f>
        <v>Greece. National Inventory Submissions 2024</v>
      </c>
      <c r="Q131" s="12" t="s">
        <v>1112</v>
      </c>
      <c r="R131" s="12" t="s">
        <v>1112</v>
      </c>
      <c r="S131" s="12">
        <v>4.7032920000000003E-5</v>
      </c>
      <c r="T131" s="12" t="s">
        <v>1112</v>
      </c>
      <c r="U131" s="12" t="s">
        <v>1112</v>
      </c>
      <c r="V131" s="12" t="s">
        <v>1113</v>
      </c>
      <c r="W131" s="56">
        <v>1.2463723800000001E-2</v>
      </c>
    </row>
    <row r="132" spans="1:23" s="7" customFormat="1" x14ac:dyDescent="0.3">
      <c r="A132" s="8" t="s">
        <v>0</v>
      </c>
      <c r="B132" s="8" t="s">
        <v>0</v>
      </c>
      <c r="C132" s="9" t="s">
        <v>578</v>
      </c>
      <c r="D132" s="9" t="s">
        <v>818</v>
      </c>
      <c r="E132" s="27"/>
      <c r="F132" s="8" t="s">
        <v>69</v>
      </c>
      <c r="G132" s="8" t="s">
        <v>237</v>
      </c>
      <c r="H132" s="10" t="s">
        <v>238</v>
      </c>
      <c r="I132" s="59">
        <v>925.98</v>
      </c>
      <c r="J132" s="11" t="s">
        <v>7</v>
      </c>
      <c r="K132" s="9" t="s">
        <v>233</v>
      </c>
      <c r="L132" s="47" t="s">
        <v>184</v>
      </c>
      <c r="M132" s="12" t="str">
        <f>_xlfn.XLOOKUP(Calculations[[#This Row],[For XLOOKUP]],Factors[For XLOOKUP],Factors[Factor],"")</f>
        <v>Σ.Ε. CO₂ m.</v>
      </c>
      <c r="N132" s="12">
        <f>_xlfn.XLOOKUP(Calculations[[#This Row],[For XLOOKUP]],Factors[For XLOOKUP],Factors[Value],"")</f>
        <v>2.4570164450789206E-3</v>
      </c>
      <c r="O132" s="12" t="str">
        <f>_xlfn.XLOOKUP(Calculations[[#This Row],[For XLOOKUP]],Factors[For XLOOKUP],Factors[Units],"")</f>
        <v>tn CO2/lt</v>
      </c>
      <c r="P132" s="12" t="str">
        <f>_xlfn.XLOOKUP(Calculations[[#This Row],[For XLOOKUP]],Factors[For XLOOKUP],Factors[Source],"")</f>
        <v>Greece. National Inventory Submissions 2024</v>
      </c>
      <c r="Q132" s="12">
        <v>2.2751480878141788</v>
      </c>
      <c r="R132" s="12" t="s">
        <v>1112</v>
      </c>
      <c r="S132" s="12" t="s">
        <v>1112</v>
      </c>
      <c r="T132" s="12" t="s">
        <v>1112</v>
      </c>
      <c r="U132" s="12" t="s">
        <v>1112</v>
      </c>
      <c r="V132" s="12" t="s">
        <v>1113</v>
      </c>
      <c r="W132" s="56">
        <v>2.2751480878141788</v>
      </c>
    </row>
    <row r="133" spans="1:23" s="7" customFormat="1" x14ac:dyDescent="0.3">
      <c r="A133" s="8" t="s">
        <v>0</v>
      </c>
      <c r="B133" s="8" t="s">
        <v>0</v>
      </c>
      <c r="C133" s="9" t="s">
        <v>578</v>
      </c>
      <c r="D133" s="9" t="s">
        <v>818</v>
      </c>
      <c r="E133" s="27"/>
      <c r="F133" s="8" t="s">
        <v>69</v>
      </c>
      <c r="G133" s="8" t="s">
        <v>237</v>
      </c>
      <c r="H133" s="10" t="s">
        <v>238</v>
      </c>
      <c r="I133" s="29" t="e" cm="1">
        <f t="array" ref="I133">_xlfn.XLOOKUP(1,(Calculations[Πληροφορίες]=Calculations[[#This Row],[Πληροφορίες]])*(#REF!=#REF!),Calculations[Τιμή])</f>
        <v>#N/A</v>
      </c>
      <c r="J133" s="11" t="s">
        <v>7</v>
      </c>
      <c r="K133" s="9" t="s">
        <v>233</v>
      </c>
      <c r="L133" s="47" t="s">
        <v>186</v>
      </c>
      <c r="M133" s="12" t="str">
        <f>_xlfn.XLOOKUP(Calculations[[#This Row],[For XLOOKUP]],Factors[For XLOOKUP],Factors[Factor],"")</f>
        <v>Σ.Ε. CH₄ m.</v>
      </c>
      <c r="N133" s="12">
        <f>_xlfn.XLOOKUP(Calculations[[#This Row],[For XLOOKUP]],Factors[For XLOOKUP],Factors[Value],"")</f>
        <v>9.595657500000001E-8</v>
      </c>
      <c r="O133" s="12" t="str">
        <f>_xlfn.XLOOKUP(Calculations[[#This Row],[For XLOOKUP]],Factors[For XLOOKUP],Factors[Units],"")</f>
        <v>tn CH₄/lt</v>
      </c>
      <c r="P133" s="12" t="str">
        <f>_xlfn.XLOOKUP(Calculations[[#This Row],[For XLOOKUP]],Factors[For XLOOKUP],Factors[Source],"")</f>
        <v>Greece. National Inventory Submissions 2024</v>
      </c>
      <c r="Q133" s="12" t="s">
        <v>1112</v>
      </c>
      <c r="R133" s="12">
        <v>8.8853869318500009E-5</v>
      </c>
      <c r="S133" s="12" t="s">
        <v>1112</v>
      </c>
      <c r="T133" s="12" t="s">
        <v>1112</v>
      </c>
      <c r="U133" s="12" t="s">
        <v>1112</v>
      </c>
      <c r="V133" s="12" t="s">
        <v>1113</v>
      </c>
      <c r="W133" s="56">
        <v>2.487908340918E-3</v>
      </c>
    </row>
    <row r="134" spans="1:23" s="7" customFormat="1" x14ac:dyDescent="0.3">
      <c r="A134" s="8" t="s">
        <v>0</v>
      </c>
      <c r="B134" s="8" t="s">
        <v>0</v>
      </c>
      <c r="C134" s="9" t="s">
        <v>578</v>
      </c>
      <c r="D134" s="27" t="s">
        <v>818</v>
      </c>
      <c r="E134" s="27"/>
      <c r="F134" s="8" t="s">
        <v>69</v>
      </c>
      <c r="G134" s="8" t="s">
        <v>237</v>
      </c>
      <c r="H134" s="10" t="s">
        <v>238</v>
      </c>
      <c r="I134" s="29" t="e" cm="1">
        <f t="array" ref="I134">_xlfn.XLOOKUP(1,(Calculations[Πληροφορίες]=Calculations[[#This Row],[Πληροφορίες]])*(#REF!=#REF!),Calculations[Τιμή])</f>
        <v>#N/A</v>
      </c>
      <c r="J134" s="11" t="s">
        <v>7</v>
      </c>
      <c r="K134" s="9" t="s">
        <v>233</v>
      </c>
      <c r="L134" s="47" t="s">
        <v>188</v>
      </c>
      <c r="M134" s="12" t="str">
        <f>_xlfn.XLOOKUP(Calculations[[#This Row],[For XLOOKUP]],Factors[For XLOOKUP],Factors[Factor],"")</f>
        <v>Σ.Ε. N2O m.</v>
      </c>
      <c r="N134" s="12">
        <f>_xlfn.XLOOKUP(Calculations[[#This Row],[For XLOOKUP]],Factors[For XLOOKUP],Factors[Value],"")</f>
        <v>1.9191314999999997E-8</v>
      </c>
      <c r="O134" s="12" t="str">
        <f>_xlfn.XLOOKUP(Calculations[[#This Row],[For XLOOKUP]],Factors[For XLOOKUP],Factors[Units],"")</f>
        <v>tn N2O/lt</v>
      </c>
      <c r="P134" s="12" t="str">
        <f>_xlfn.XLOOKUP(Calculations[[#This Row],[For XLOOKUP]],Factors[For XLOOKUP],Factors[Source],"")</f>
        <v>Greece. National Inventory Submissions 2024</v>
      </c>
      <c r="Q134" s="12" t="s">
        <v>1112</v>
      </c>
      <c r="R134" s="12" t="s">
        <v>1112</v>
      </c>
      <c r="S134" s="12">
        <v>1.7770773863699996E-5</v>
      </c>
      <c r="T134" s="12" t="s">
        <v>1112</v>
      </c>
      <c r="U134" s="12" t="s">
        <v>1112</v>
      </c>
      <c r="V134" s="12" t="s">
        <v>1113</v>
      </c>
      <c r="W134" s="56">
        <v>4.7092550738804988E-3</v>
      </c>
    </row>
    <row r="135" spans="1:23" s="7" customFormat="1" x14ac:dyDescent="0.3">
      <c r="A135" s="8" t="s">
        <v>0</v>
      </c>
      <c r="B135" s="8" t="s">
        <v>0</v>
      </c>
      <c r="C135" s="9" t="s">
        <v>578</v>
      </c>
      <c r="D135" s="27" t="s">
        <v>819</v>
      </c>
      <c r="E135" s="27" t="s">
        <v>947</v>
      </c>
      <c r="F135" s="8" t="s">
        <v>69</v>
      </c>
      <c r="G135" s="8" t="s">
        <v>237</v>
      </c>
      <c r="H135" s="10" t="s">
        <v>238</v>
      </c>
      <c r="I135" s="59">
        <v>1451</v>
      </c>
      <c r="J135" s="11" t="s">
        <v>7</v>
      </c>
      <c r="K135" s="9" t="s">
        <v>233</v>
      </c>
      <c r="L135" s="47" t="s">
        <v>184</v>
      </c>
      <c r="M135" s="12" t="str">
        <f>_xlfn.XLOOKUP(Calculations[[#This Row],[For XLOOKUP]],Factors[For XLOOKUP],Factors[Factor],"")</f>
        <v>Σ.Ε. CO₂ m.</v>
      </c>
      <c r="N135" s="12">
        <f>_xlfn.XLOOKUP(Calculations[[#This Row],[For XLOOKUP]],Factors[For XLOOKUP],Factors[Value],"")</f>
        <v>2.4570164450789206E-3</v>
      </c>
      <c r="O135" s="12" t="str">
        <f>_xlfn.XLOOKUP(Calculations[[#This Row],[For XLOOKUP]],Factors[For XLOOKUP],Factors[Units],"")</f>
        <v>tn CO2/lt</v>
      </c>
      <c r="P135" s="12" t="str">
        <f>_xlfn.XLOOKUP(Calculations[[#This Row],[For XLOOKUP]],Factors[For XLOOKUP],Factors[Source],"")</f>
        <v>Greece. National Inventory Submissions 2024</v>
      </c>
      <c r="Q135" s="12">
        <v>3.5651308618095139</v>
      </c>
      <c r="R135" s="12" t="s">
        <v>1112</v>
      </c>
      <c r="S135" s="12" t="s">
        <v>1112</v>
      </c>
      <c r="T135" s="12" t="s">
        <v>1112</v>
      </c>
      <c r="U135" s="12" t="s">
        <v>1112</v>
      </c>
      <c r="V135" s="12" t="s">
        <v>1113</v>
      </c>
      <c r="W135" s="56">
        <v>3.5651308618095139</v>
      </c>
    </row>
    <row r="136" spans="1:23" s="7" customFormat="1" x14ac:dyDescent="0.3">
      <c r="A136" s="8" t="s">
        <v>0</v>
      </c>
      <c r="B136" s="8" t="s">
        <v>0</v>
      </c>
      <c r="C136" s="9" t="s">
        <v>578</v>
      </c>
      <c r="D136" s="27" t="s">
        <v>819</v>
      </c>
      <c r="E136" s="27" t="s">
        <v>947</v>
      </c>
      <c r="F136" s="8" t="s">
        <v>69</v>
      </c>
      <c r="G136" s="8" t="s">
        <v>237</v>
      </c>
      <c r="H136" s="10" t="s">
        <v>238</v>
      </c>
      <c r="I136" s="29" t="e" cm="1">
        <f t="array" ref="I136">_xlfn.XLOOKUP(1,(Calculations[Πληροφορίες]=Calculations[[#This Row],[Πληροφορίες]])*(#REF!=#REF!),Calculations[Τιμή])</f>
        <v>#N/A</v>
      </c>
      <c r="J136" s="11" t="s">
        <v>7</v>
      </c>
      <c r="K136" s="9" t="s">
        <v>233</v>
      </c>
      <c r="L136" s="47" t="s">
        <v>186</v>
      </c>
      <c r="M136" s="12" t="str">
        <f>_xlfn.XLOOKUP(Calculations[[#This Row],[For XLOOKUP]],Factors[For XLOOKUP],Factors[Factor],"")</f>
        <v>Σ.Ε. CH₄ m.</v>
      </c>
      <c r="N136" s="12">
        <f>_xlfn.XLOOKUP(Calculations[[#This Row],[For XLOOKUP]],Factors[For XLOOKUP],Factors[Value],"")</f>
        <v>9.595657500000001E-8</v>
      </c>
      <c r="O136" s="12" t="str">
        <f>_xlfn.XLOOKUP(Calculations[[#This Row],[For XLOOKUP]],Factors[For XLOOKUP],Factors[Units],"")</f>
        <v>tn CH₄/lt</v>
      </c>
      <c r="P136" s="12" t="str">
        <f>_xlfn.XLOOKUP(Calculations[[#This Row],[For XLOOKUP]],Factors[For XLOOKUP],Factors[Source],"")</f>
        <v>Greece. National Inventory Submissions 2024</v>
      </c>
      <c r="Q136" s="12" t="s">
        <v>1112</v>
      </c>
      <c r="R136" s="12">
        <v>1.3923299032500002E-4</v>
      </c>
      <c r="S136" s="12" t="s">
        <v>1112</v>
      </c>
      <c r="T136" s="12" t="s">
        <v>1112</v>
      </c>
      <c r="U136" s="12" t="s">
        <v>1112</v>
      </c>
      <c r="V136" s="12" t="s">
        <v>1113</v>
      </c>
      <c r="W136" s="56">
        <v>3.8985237291000005E-3</v>
      </c>
    </row>
    <row r="137" spans="1:23" s="7" customFormat="1" x14ac:dyDescent="0.3">
      <c r="A137" s="8" t="s">
        <v>0</v>
      </c>
      <c r="B137" s="8" t="s">
        <v>0</v>
      </c>
      <c r="C137" s="9" t="s">
        <v>578</v>
      </c>
      <c r="D137" s="9" t="s">
        <v>819</v>
      </c>
      <c r="E137" s="9" t="s">
        <v>947</v>
      </c>
      <c r="F137" s="8" t="s">
        <v>69</v>
      </c>
      <c r="G137" s="8" t="s">
        <v>237</v>
      </c>
      <c r="H137" s="10" t="s">
        <v>238</v>
      </c>
      <c r="I137" s="29" t="e" cm="1">
        <f t="array" ref="I137">_xlfn.XLOOKUP(1,(Calculations[Πληροφορίες]=Calculations[[#This Row],[Πληροφορίες]])*(#REF!=#REF!),Calculations[Τιμή])</f>
        <v>#N/A</v>
      </c>
      <c r="J137" s="11" t="s">
        <v>7</v>
      </c>
      <c r="K137" s="9" t="s">
        <v>233</v>
      </c>
      <c r="L137" s="47" t="s">
        <v>188</v>
      </c>
      <c r="M137" s="12" t="str">
        <f>_xlfn.XLOOKUP(Calculations[[#This Row],[For XLOOKUP]],Factors[For XLOOKUP],Factors[Factor],"")</f>
        <v>Σ.Ε. N2O m.</v>
      </c>
      <c r="N137" s="12">
        <f>_xlfn.XLOOKUP(Calculations[[#This Row],[For XLOOKUP]],Factors[For XLOOKUP],Factors[Value],"")</f>
        <v>1.9191314999999997E-8</v>
      </c>
      <c r="O137" s="12" t="str">
        <f>_xlfn.XLOOKUP(Calculations[[#This Row],[For XLOOKUP]],Factors[For XLOOKUP],Factors[Units],"")</f>
        <v>tn N2O/lt</v>
      </c>
      <c r="P137" s="12" t="str">
        <f>_xlfn.XLOOKUP(Calculations[[#This Row],[For XLOOKUP]],Factors[For XLOOKUP],Factors[Source],"")</f>
        <v>Greece. National Inventory Submissions 2024</v>
      </c>
      <c r="Q137" s="12" t="s">
        <v>1112</v>
      </c>
      <c r="R137" s="12" t="s">
        <v>1112</v>
      </c>
      <c r="S137" s="12">
        <v>2.7846598064999997E-5</v>
      </c>
      <c r="T137" s="12" t="s">
        <v>1112</v>
      </c>
      <c r="U137" s="12" t="s">
        <v>1112</v>
      </c>
      <c r="V137" s="12" t="s">
        <v>1113</v>
      </c>
      <c r="W137" s="56">
        <v>7.379348487224999E-3</v>
      </c>
    </row>
    <row r="138" spans="1:23" s="7" customFormat="1" x14ac:dyDescent="0.3">
      <c r="A138" s="8" t="s">
        <v>0</v>
      </c>
      <c r="B138" s="8" t="s">
        <v>0</v>
      </c>
      <c r="C138" s="9" t="s">
        <v>578</v>
      </c>
      <c r="D138" s="9" t="s">
        <v>818</v>
      </c>
      <c r="E138" s="9"/>
      <c r="F138" s="8" t="s">
        <v>69</v>
      </c>
      <c r="G138" s="8" t="s">
        <v>81</v>
      </c>
      <c r="H138" s="10" t="s">
        <v>278</v>
      </c>
      <c r="I138" s="29" t="e" cm="1">
        <f t="array" ref="I138">_xlfn.XLOOKUP(1,(Calculations[Πληροφορίες]=Calculations[[#This Row],[Πληροφορίες]])*(#REF!=#REF!),Calculations[Τιμή])</f>
        <v>#N/A</v>
      </c>
      <c r="J138" s="11" t="s">
        <v>277</v>
      </c>
      <c r="K138" s="9" t="s">
        <v>237</v>
      </c>
      <c r="L138" s="47" t="s">
        <v>274</v>
      </c>
      <c r="M138" s="12" t="str">
        <f>_xlfn.XLOOKUP(Calculations[[#This Row],[For XLOOKUP]],Factors[For XLOOKUP],Factors[Factor],"")</f>
        <v>Σ.Ε. CH₄ st.</v>
      </c>
      <c r="N138" s="12">
        <f>_xlfn.XLOOKUP(Calculations[[#This Row],[For XLOOKUP]],Factors[For XLOOKUP],Factors[Value],"")</f>
        <v>1.0550558752316243E-6</v>
      </c>
      <c r="O138" s="12" t="str">
        <f>_xlfn.XLOOKUP(Calculations[[#This Row],[For XLOOKUP]],Factors[For XLOOKUP],Factors[Units],"")</f>
        <v>tn CH4/MMBtu</v>
      </c>
      <c r="P138" s="12" t="str">
        <f>_xlfn.XLOOKUP(Calculations[[#This Row],[For XLOOKUP]],Factors[For XLOOKUP],Factors[Source],"")</f>
        <v>Greece. National Inventory Submissions 2024</v>
      </c>
      <c r="Q138" s="12" t="s">
        <v>1112</v>
      </c>
      <c r="R138" s="12">
        <v>1.9262529986006793</v>
      </c>
      <c r="S138" s="12" t="s">
        <v>1112</v>
      </c>
      <c r="T138" s="12" t="s">
        <v>1112</v>
      </c>
      <c r="U138" s="12" t="s">
        <v>1112</v>
      </c>
      <c r="V138" s="12" t="s">
        <v>1113</v>
      </c>
      <c r="W138" s="56">
        <v>53.935083960819021</v>
      </c>
    </row>
    <row r="139" spans="1:23" s="7" customFormat="1" x14ac:dyDescent="0.3">
      <c r="A139" s="8" t="s">
        <v>0</v>
      </c>
      <c r="B139" s="8" t="s">
        <v>0</v>
      </c>
      <c r="C139" s="9" t="s">
        <v>578</v>
      </c>
      <c r="D139" s="9" t="s">
        <v>818</v>
      </c>
      <c r="E139" s="9"/>
      <c r="F139" s="8" t="s">
        <v>69</v>
      </c>
      <c r="G139" s="8" t="s">
        <v>81</v>
      </c>
      <c r="H139" s="10" t="s">
        <v>278</v>
      </c>
      <c r="I139" s="29" t="e" cm="1">
        <f t="array" ref="I139">_xlfn.XLOOKUP(1,(Calculations[Πληροφορίες]=Calculations[[#This Row],[Πληροφορίες]])*(#REF!=#REF!),Calculations[Τιμή])</f>
        <v>#N/A</v>
      </c>
      <c r="J139" s="11" t="s">
        <v>277</v>
      </c>
      <c r="K139" s="9" t="s">
        <v>237</v>
      </c>
      <c r="L139" s="47" t="s">
        <v>275</v>
      </c>
      <c r="M139" s="12" t="str">
        <f>_xlfn.XLOOKUP(Calculations[[#This Row],[For XLOOKUP]],Factors[For XLOOKUP],Factors[Factor],"")</f>
        <v>Σ.Ε. N2O st.</v>
      </c>
      <c r="N139" s="12">
        <f>_xlfn.XLOOKUP(Calculations[[#This Row],[For XLOOKUP]],Factors[For XLOOKUP],Factors[Value],"")</f>
        <v>1.0550558752316244E-7</v>
      </c>
      <c r="O139" s="12" t="str">
        <f>_xlfn.XLOOKUP(Calculations[[#This Row],[For XLOOKUP]],Factors[For XLOOKUP],Factors[Units],"")</f>
        <v>tn N2O/MMBtu</v>
      </c>
      <c r="P139" s="12" t="str">
        <f>_xlfn.XLOOKUP(Calculations[[#This Row],[For XLOOKUP]],Factors[For XLOOKUP],Factors[Source],"")</f>
        <v>Greece. National Inventory Submissions 2024</v>
      </c>
      <c r="Q139" s="12" t="s">
        <v>1112</v>
      </c>
      <c r="R139" s="12" t="s">
        <v>1112</v>
      </c>
      <c r="S139" s="12">
        <v>0.19262529986006793</v>
      </c>
      <c r="T139" s="12" t="s">
        <v>1112</v>
      </c>
      <c r="U139" s="12" t="s">
        <v>1112</v>
      </c>
      <c r="V139" s="12" t="s">
        <v>1113</v>
      </c>
      <c r="W139" s="56">
        <v>51.045704462918003</v>
      </c>
    </row>
    <row r="140" spans="1:23" s="7" customFormat="1" x14ac:dyDescent="0.3">
      <c r="A140" s="8" t="s">
        <v>0</v>
      </c>
      <c r="B140" s="8" t="s">
        <v>0</v>
      </c>
      <c r="C140" s="9" t="s">
        <v>578</v>
      </c>
      <c r="D140" s="27" t="s">
        <v>818</v>
      </c>
      <c r="E140" s="27"/>
      <c r="F140" s="8" t="s">
        <v>69</v>
      </c>
      <c r="G140" s="8" t="s">
        <v>81</v>
      </c>
      <c r="H140" s="10" t="s">
        <v>279</v>
      </c>
      <c r="I140" s="29" t="e" cm="1">
        <f t="array" ref="I140">_xlfn.XLOOKUP(1,(Calculations[Πληροφορίες]=Calculations[[#This Row],[Πληροφορίες]])*(#REF!=#REF!),Calculations[Τιμή])</f>
        <v>#N/A</v>
      </c>
      <c r="J140" s="11" t="s">
        <v>277</v>
      </c>
      <c r="K140" s="9" t="s">
        <v>287</v>
      </c>
      <c r="L140" s="47" t="s">
        <v>285</v>
      </c>
      <c r="M140" s="12" t="str">
        <f>_xlfn.XLOOKUP(Calculations[[#This Row],[For XLOOKUP]],Factors[For XLOOKUP],Factors[Factor],"")</f>
        <v>Σ.Ε. CH₄ st.</v>
      </c>
      <c r="N140" s="12">
        <f>_xlfn.XLOOKUP(Calculations[[#This Row],[For XLOOKUP]],Factors[For XLOOKUP],Factors[Value],"")</f>
        <v>1.0550558752316243E-6</v>
      </c>
      <c r="O140" s="12" t="str">
        <f>_xlfn.XLOOKUP(Calculations[[#This Row],[For XLOOKUP]],Factors[For XLOOKUP],Factors[Units],"")</f>
        <v>tn CH4/MMBtu</v>
      </c>
      <c r="P140" s="12" t="str">
        <f>_xlfn.XLOOKUP(Calculations[[#This Row],[For XLOOKUP]],Factors[For XLOOKUP],Factors[Source],"")</f>
        <v>Greece. National Inventory Submissions 2024</v>
      </c>
      <c r="Q140" s="12" t="s">
        <v>1112</v>
      </c>
      <c r="R140" s="12">
        <v>2.0259182916197648E-4</v>
      </c>
      <c r="S140" s="12" t="s">
        <v>1112</v>
      </c>
      <c r="T140" s="12" t="s">
        <v>1112</v>
      </c>
      <c r="U140" s="12" t="s">
        <v>1112</v>
      </c>
      <c r="V140" s="12" t="s">
        <v>1113</v>
      </c>
      <c r="W140" s="56">
        <v>5.6725712165353413E-3</v>
      </c>
    </row>
    <row r="141" spans="1:23" s="7" customFormat="1" x14ac:dyDescent="0.3">
      <c r="A141" s="8" t="s">
        <v>0</v>
      </c>
      <c r="B141" s="8" t="s">
        <v>0</v>
      </c>
      <c r="C141" s="9" t="s">
        <v>578</v>
      </c>
      <c r="D141" s="27" t="s">
        <v>818</v>
      </c>
      <c r="E141" s="27"/>
      <c r="F141" s="8" t="s">
        <v>69</v>
      </c>
      <c r="G141" s="8" t="s">
        <v>81</v>
      </c>
      <c r="H141" s="10" t="s">
        <v>279</v>
      </c>
      <c r="I141" s="29" t="e" cm="1">
        <f t="array" ref="I141">_xlfn.XLOOKUP(1,(Calculations[Πληροφορίες]=Calculations[[#This Row],[Πληροφορίες]])*(#REF!=#REF!),Calculations[Τιμή])</f>
        <v>#N/A</v>
      </c>
      <c r="J141" s="11" t="s">
        <v>277</v>
      </c>
      <c r="K141" s="9" t="s">
        <v>287</v>
      </c>
      <c r="L141" s="47" t="s">
        <v>286</v>
      </c>
      <c r="M141" s="12" t="str">
        <f>_xlfn.XLOOKUP(Calculations[[#This Row],[For XLOOKUP]],Factors[For XLOOKUP],Factors[Factor],"")</f>
        <v>Σ.Ε. N2O st.</v>
      </c>
      <c r="N141" s="12">
        <f>_xlfn.XLOOKUP(Calculations[[#This Row],[For XLOOKUP]],Factors[For XLOOKUP],Factors[Value],"")</f>
        <v>1.0550558752316244E-7</v>
      </c>
      <c r="O141" s="12" t="str">
        <f>_xlfn.XLOOKUP(Calculations[[#This Row],[For XLOOKUP]],Factors[For XLOOKUP],Factors[Units],"")</f>
        <v>tn N2O/MMBtu</v>
      </c>
      <c r="P141" s="12" t="str">
        <f>_xlfn.XLOOKUP(Calculations[[#This Row],[For XLOOKUP]],Factors[For XLOOKUP],Factors[Source],"")</f>
        <v>Greece. National Inventory Submissions 2024</v>
      </c>
      <c r="Q141" s="12" t="s">
        <v>1112</v>
      </c>
      <c r="R141" s="12" t="s">
        <v>1112</v>
      </c>
      <c r="S141" s="12">
        <v>2.0259182916197648E-5</v>
      </c>
      <c r="T141" s="12" t="s">
        <v>1112</v>
      </c>
      <c r="U141" s="12" t="s">
        <v>1112</v>
      </c>
      <c r="V141" s="12" t="s">
        <v>1113</v>
      </c>
      <c r="W141" s="56">
        <v>5.3686834727923764E-3</v>
      </c>
    </row>
    <row r="142" spans="1:23" s="7" customFormat="1" x14ac:dyDescent="0.3">
      <c r="A142" s="8" t="s">
        <v>0</v>
      </c>
      <c r="B142" s="8" t="s">
        <v>0</v>
      </c>
      <c r="C142" s="9" t="s">
        <v>298</v>
      </c>
      <c r="D142" s="27" t="s">
        <v>818</v>
      </c>
      <c r="E142" s="27" t="s">
        <v>956</v>
      </c>
      <c r="F142" s="8" t="s">
        <v>69</v>
      </c>
      <c r="G142" s="8" t="s">
        <v>268</v>
      </c>
      <c r="H142" s="10" t="s">
        <v>270</v>
      </c>
      <c r="I142" s="29" cm="1">
        <f t="array" ref="I142">_xlfn.XLOOKUP(1,(Calculations[Πληροφορίες]=Calculations[[#This Row],[Πληροφορίες]])*(Calculations[Έργο]=Calculations[[#This Row],[Έργο]]),Calculations[Τιμή])</f>
        <v>24434</v>
      </c>
      <c r="J142" s="11" t="s">
        <v>269</v>
      </c>
      <c r="K142" s="9" t="s">
        <v>264</v>
      </c>
      <c r="L142" s="47" t="s">
        <v>266</v>
      </c>
      <c r="M142" s="12" t="str">
        <f>_xlfn.XLOOKUP(Calculations[[#This Row],[For XLOOKUP]],Factors[For XLOOKUP],Factors[Factor],"")</f>
        <v>Σ.Ε. CH₄ st.</v>
      </c>
      <c r="N142" s="12">
        <f>_xlfn.XLOOKUP(Calculations[[#This Row],[For XLOOKUP]],Factors[For XLOOKUP],Factors[Value],"")</f>
        <v>3.539181617089804E-4</v>
      </c>
      <c r="O142" s="12" t="str">
        <f>_xlfn.XLOOKUP(Calculations[[#This Row],[For XLOOKUP]],Factors[For XLOOKUP],Factors[Units],"")</f>
        <v>tn CH4/KWh</v>
      </c>
      <c r="P142" s="12" t="str">
        <f>_xlfn.XLOOKUP(Calculations[[#This Row],[For XLOOKUP]],Factors[For XLOOKUP],Factors[Source],"")</f>
        <v>Germany. National Inventory Submissions 2024</v>
      </c>
      <c r="Q142" s="12" t="s">
        <v>1112</v>
      </c>
      <c r="R142" s="12">
        <v>8.6476363631972273</v>
      </c>
      <c r="S142" s="12" t="s">
        <v>1112</v>
      </c>
      <c r="T142" s="12" t="s">
        <v>1112</v>
      </c>
      <c r="U142" s="12" t="s">
        <v>1112</v>
      </c>
      <c r="V142" s="12" t="s">
        <v>1113</v>
      </c>
      <c r="W142" s="56">
        <v>242.13381816952236</v>
      </c>
    </row>
    <row r="143" spans="1:23" s="7" customFormat="1" x14ac:dyDescent="0.3">
      <c r="A143" s="8" t="s">
        <v>0</v>
      </c>
      <c r="B143" s="8" t="s">
        <v>0</v>
      </c>
      <c r="C143" s="9" t="s">
        <v>298</v>
      </c>
      <c r="D143" s="27" t="s">
        <v>818</v>
      </c>
      <c r="E143" s="9" t="s">
        <v>956</v>
      </c>
      <c r="F143" s="8" t="s">
        <v>69</v>
      </c>
      <c r="G143" s="8" t="s">
        <v>268</v>
      </c>
      <c r="H143" s="10" t="s">
        <v>270</v>
      </c>
      <c r="I143" s="29" cm="1">
        <f t="array" ref="I143">_xlfn.XLOOKUP(1,(Calculations[Πληροφορίες]=Calculations[[#This Row],[Πληροφορίες]])*(Calculations[Έργο]=Calculations[[#This Row],[Έργο]]),Calculations[Τιμή])</f>
        <v>24434</v>
      </c>
      <c r="J143" s="11" t="s">
        <v>269</v>
      </c>
      <c r="K143" s="9" t="s">
        <v>264</v>
      </c>
      <c r="L143" s="47" t="s">
        <v>267</v>
      </c>
      <c r="M143" s="12" t="str">
        <f>_xlfn.XLOOKUP(Calculations[[#This Row],[For XLOOKUP]],Factors[For XLOOKUP],Factors[Factor],"")</f>
        <v>Σ.Ε. N2O st.</v>
      </c>
      <c r="N143" s="12">
        <f>_xlfn.XLOOKUP(Calculations[[#This Row],[For XLOOKUP]],Factors[For XLOOKUP],Factors[Value],"")</f>
        <v>5.6830284691087483E-6</v>
      </c>
      <c r="O143" s="12" t="str">
        <f>_xlfn.XLOOKUP(Calculations[[#This Row],[For XLOOKUP]],Factors[For XLOOKUP],Factors[Units],"")</f>
        <v>tn N2O/kWh</v>
      </c>
      <c r="P143" s="12" t="str">
        <f>_xlfn.XLOOKUP(Calculations[[#This Row],[For XLOOKUP]],Factors[For XLOOKUP],Factors[Source],"")</f>
        <v>Germany. National Inventory Submissions 2024</v>
      </c>
      <c r="Q143" s="12" t="s">
        <v>1112</v>
      </c>
      <c r="R143" s="12" t="s">
        <v>1112</v>
      </c>
      <c r="S143" s="12">
        <v>0.13885911761420316</v>
      </c>
      <c r="T143" s="12" t="s">
        <v>1112</v>
      </c>
      <c r="U143" s="12" t="s">
        <v>1112</v>
      </c>
      <c r="V143" s="12" t="s">
        <v>1113</v>
      </c>
      <c r="W143" s="56">
        <v>36.797666167763836</v>
      </c>
    </row>
    <row r="144" spans="1:23" s="7" customFormat="1" x14ac:dyDescent="0.3">
      <c r="A144" s="8" t="s">
        <v>0</v>
      </c>
      <c r="B144" s="8" t="s">
        <v>0</v>
      </c>
      <c r="C144" s="9" t="s">
        <v>578</v>
      </c>
      <c r="D144" s="27" t="s">
        <v>819</v>
      </c>
      <c r="E144" s="58" t="s">
        <v>912</v>
      </c>
      <c r="F144" s="8" t="s">
        <v>72</v>
      </c>
      <c r="G144" s="8" t="s">
        <v>953</v>
      </c>
      <c r="H144" s="10" t="s">
        <v>953</v>
      </c>
      <c r="I144" s="70">
        <f>96*10^-3</f>
        <v>9.6000000000000002E-2</v>
      </c>
      <c r="J144" s="11" t="s">
        <v>258</v>
      </c>
      <c r="K144" s="9" t="s">
        <v>954</v>
      </c>
      <c r="L144" s="47" t="s">
        <v>713</v>
      </c>
      <c r="M144" s="12" t="str">
        <f>_xlfn.XLOOKUP(Calculations[[#This Row],[For XLOOKUP]],Factors[For XLOOKUP],Factors[Factor],"")</f>
        <v>CO₂</v>
      </c>
      <c r="N144" s="12">
        <f>_xlfn.XLOOKUP(Calculations[[#This Row],[For XLOOKUP]],Factors[For XLOOKUP],Factors[Value],"")</f>
        <v>1</v>
      </c>
      <c r="O144" s="12">
        <f>_xlfn.XLOOKUP(Calculations[[#This Row],[For XLOOKUP]],Factors[For XLOOKUP],Factors[Units],"")</f>
        <v>0</v>
      </c>
      <c r="P144" s="12">
        <f>_xlfn.XLOOKUP(Calculations[[#This Row],[For XLOOKUP]],Factors[For XLOOKUP],Factors[Source],"")</f>
        <v>0</v>
      </c>
      <c r="Q144" s="12">
        <v>9.6000000000000002E-2</v>
      </c>
      <c r="R144" s="12" t="s">
        <v>1112</v>
      </c>
      <c r="S144" s="12" t="s">
        <v>1112</v>
      </c>
      <c r="T144" s="12" t="s">
        <v>1112</v>
      </c>
      <c r="U144" s="12" t="s">
        <v>1112</v>
      </c>
      <c r="V144" s="12" t="s">
        <v>1113</v>
      </c>
      <c r="W144" s="56">
        <v>9.6000000000000002E-2</v>
      </c>
    </row>
    <row r="145" spans="1:23" s="7" customFormat="1" x14ac:dyDescent="0.3">
      <c r="A145" s="8" t="s">
        <v>0</v>
      </c>
      <c r="B145" s="8" t="s">
        <v>0</v>
      </c>
      <c r="C145" s="9" t="s">
        <v>578</v>
      </c>
      <c r="D145" s="27" t="s">
        <v>818</v>
      </c>
      <c r="E145" s="9"/>
      <c r="F145" s="8" t="s">
        <v>72</v>
      </c>
      <c r="G145" s="8" t="s">
        <v>953</v>
      </c>
      <c r="H145" s="10" t="s">
        <v>953</v>
      </c>
      <c r="I145" s="70">
        <f>40.06*10^-3</f>
        <v>4.0060000000000005E-2</v>
      </c>
      <c r="J145" s="11" t="s">
        <v>258</v>
      </c>
      <c r="K145" s="9" t="s">
        <v>954</v>
      </c>
      <c r="L145" s="47" t="s">
        <v>713</v>
      </c>
      <c r="M145" s="12" t="str">
        <f>_xlfn.XLOOKUP(Calculations[[#This Row],[For XLOOKUP]],Factors[For XLOOKUP],Factors[Factor],"")</f>
        <v>CO₂</v>
      </c>
      <c r="N145" s="12">
        <f>_xlfn.XLOOKUP(Calculations[[#This Row],[For XLOOKUP]],Factors[For XLOOKUP],Factors[Value],"")</f>
        <v>1</v>
      </c>
      <c r="O145" s="12">
        <f>_xlfn.XLOOKUP(Calculations[[#This Row],[For XLOOKUP]],Factors[For XLOOKUP],Factors[Units],"")</f>
        <v>0</v>
      </c>
      <c r="P145" s="12">
        <f>_xlfn.XLOOKUP(Calculations[[#This Row],[For XLOOKUP]],Factors[For XLOOKUP],Factors[Source],"")</f>
        <v>0</v>
      </c>
      <c r="Q145" s="12">
        <v>4.0060000000000005E-2</v>
      </c>
      <c r="R145" s="12" t="s">
        <v>1112</v>
      </c>
      <c r="S145" s="12" t="s">
        <v>1112</v>
      </c>
      <c r="T145" s="12" t="s">
        <v>1112</v>
      </c>
      <c r="U145" s="12" t="s">
        <v>1112</v>
      </c>
      <c r="V145" s="12" t="s">
        <v>1113</v>
      </c>
      <c r="W145" s="56">
        <v>4.0060000000000005E-2</v>
      </c>
    </row>
    <row r="146" spans="1:23" s="7" customFormat="1" x14ac:dyDescent="0.3">
      <c r="A146" s="8" t="s">
        <v>0</v>
      </c>
      <c r="B146" s="8" t="s">
        <v>0</v>
      </c>
      <c r="C146" s="9" t="s">
        <v>578</v>
      </c>
      <c r="D146" s="27" t="s">
        <v>819</v>
      </c>
      <c r="E146" s="58" t="s">
        <v>912</v>
      </c>
      <c r="F146" s="8" t="s">
        <v>72</v>
      </c>
      <c r="G146" s="8" t="s">
        <v>73</v>
      </c>
      <c r="H146" s="10" t="s">
        <v>73</v>
      </c>
      <c r="I146" s="16">
        <f>9*10^-3</f>
        <v>9.0000000000000011E-3</v>
      </c>
      <c r="J146" s="11" t="s">
        <v>258</v>
      </c>
      <c r="K146" s="9" t="s">
        <v>243</v>
      </c>
      <c r="L146" s="47" t="s">
        <v>52</v>
      </c>
      <c r="M146" s="12" t="str">
        <f>_xlfn.XLOOKUP(Calculations[[#This Row],[For XLOOKUP]],Factors[For XLOOKUP],Factors[Factor],"")</f>
        <v>GWP 100-year</v>
      </c>
      <c r="N146" s="12">
        <f>_xlfn.XLOOKUP(Calculations[[#This Row],[For XLOOKUP]],Factors[For XLOOKUP],Factors[Value],"")</f>
        <v>677</v>
      </c>
      <c r="O146" s="12" t="str">
        <f>_xlfn.XLOOKUP(Calculations[[#This Row],[For XLOOKUP]],Factors[For XLOOKUP],Factors[Units],"")</f>
        <v>kg CO2 eq / kg HFC</v>
      </c>
      <c r="P146" s="12" t="str">
        <f>_xlfn.XLOOKUP(Calculations[[#This Row],[For XLOOKUP]],Factors[For XLOOKUP],Factors[Source],"")</f>
        <v>IPCC - AR5</v>
      </c>
      <c r="Q146" s="12" t="s">
        <v>1112</v>
      </c>
      <c r="R146" s="12" t="s">
        <v>1112</v>
      </c>
      <c r="S146" s="12" t="s">
        <v>1112</v>
      </c>
      <c r="T146" s="12">
        <v>9.0000000000000011E-3</v>
      </c>
      <c r="U146" s="12" t="s">
        <v>1112</v>
      </c>
      <c r="V146" s="12" t="s">
        <v>1113</v>
      </c>
      <c r="W146" s="56" t="e">
        <v>#REF!</v>
      </c>
    </row>
    <row r="147" spans="1:23" s="7" customFormat="1" x14ac:dyDescent="0.3">
      <c r="A147" s="8" t="s">
        <v>0</v>
      </c>
      <c r="B147" s="8" t="s">
        <v>0</v>
      </c>
      <c r="C147" s="9" t="s">
        <v>578</v>
      </c>
      <c r="D147" s="27" t="s">
        <v>818</v>
      </c>
      <c r="E147" s="9"/>
      <c r="F147" s="8" t="s">
        <v>72</v>
      </c>
      <c r="G147" s="8" t="s">
        <v>73</v>
      </c>
      <c r="H147" s="10" t="s">
        <v>73</v>
      </c>
      <c r="I147" s="16">
        <f>76.1*10^-3</f>
        <v>7.6100000000000001E-2</v>
      </c>
      <c r="J147" s="11" t="s">
        <v>258</v>
      </c>
      <c r="K147" s="9" t="s">
        <v>242</v>
      </c>
      <c r="L147" s="47" t="s">
        <v>50</v>
      </c>
      <c r="M147" s="12" t="str">
        <f>_xlfn.XLOOKUP(Calculations[[#This Row],[For XLOOKUP]],Factors[For XLOOKUP],Factors[Factor],"")</f>
        <v>GWP 100-year</v>
      </c>
      <c r="N147" s="12">
        <f>_xlfn.XLOOKUP(Calculations[[#This Row],[For XLOOKUP]],Factors[For XLOOKUP],Factors[Value],"")</f>
        <v>1624.21</v>
      </c>
      <c r="O147" s="12" t="str">
        <f>_xlfn.XLOOKUP(Calculations[[#This Row],[For XLOOKUP]],Factors[For XLOOKUP],Factors[Units],"")</f>
        <v>kg CO2 eq / kg HFC</v>
      </c>
      <c r="P147" s="12" t="str">
        <f>_xlfn.XLOOKUP(Calculations[[#This Row],[For XLOOKUP]],Factors[For XLOOKUP],Factors[Source],"")</f>
        <v>IPCC - AR5</v>
      </c>
      <c r="Q147" s="12" t="s">
        <v>1112</v>
      </c>
      <c r="R147" s="12" t="s">
        <v>1112</v>
      </c>
      <c r="S147" s="12" t="s">
        <v>1112</v>
      </c>
      <c r="T147" s="12">
        <v>7.6100000000000001E-2</v>
      </c>
      <c r="U147" s="12" t="s">
        <v>1112</v>
      </c>
      <c r="V147" s="12" t="s">
        <v>1113</v>
      </c>
      <c r="W147" s="56" t="e">
        <v>#REF!</v>
      </c>
    </row>
    <row r="148" spans="1:23" s="7" customFormat="1" x14ac:dyDescent="0.3">
      <c r="A148" s="8" t="s">
        <v>0</v>
      </c>
      <c r="B148" s="8" t="s">
        <v>0</v>
      </c>
      <c r="C148" s="9" t="s">
        <v>578</v>
      </c>
      <c r="D148" s="27" t="s">
        <v>819</v>
      </c>
      <c r="E148" s="58" t="s">
        <v>912</v>
      </c>
      <c r="F148" s="8" t="s">
        <v>72</v>
      </c>
      <c r="G148" s="8" t="s">
        <v>73</v>
      </c>
      <c r="H148" s="10" t="s">
        <v>73</v>
      </c>
      <c r="I148" s="28">
        <f>50*10^-3</f>
        <v>0.05</v>
      </c>
      <c r="J148" s="11" t="s">
        <v>258</v>
      </c>
      <c r="K148" s="9" t="s">
        <v>242</v>
      </c>
      <c r="L148" s="47" t="s">
        <v>50</v>
      </c>
      <c r="M148" s="12" t="str">
        <f>_xlfn.XLOOKUP(Calculations[[#This Row],[For XLOOKUP]],Factors[For XLOOKUP],Factors[Factor],"")</f>
        <v>GWP 100-year</v>
      </c>
      <c r="N148" s="12">
        <f>_xlfn.XLOOKUP(Calculations[[#This Row],[For XLOOKUP]],Factors[For XLOOKUP],Factors[Value],"")</f>
        <v>1624.21</v>
      </c>
      <c r="O148" s="12" t="str">
        <f>_xlfn.XLOOKUP(Calculations[[#This Row],[For XLOOKUP]],Factors[For XLOOKUP],Factors[Units],"")</f>
        <v>kg CO2 eq / kg HFC</v>
      </c>
      <c r="P148" s="12" t="str">
        <f>_xlfn.XLOOKUP(Calculations[[#This Row],[For XLOOKUP]],Factors[For XLOOKUP],Factors[Source],"")</f>
        <v>IPCC - AR5</v>
      </c>
      <c r="Q148" s="12" t="s">
        <v>1112</v>
      </c>
      <c r="R148" s="12" t="s">
        <v>1112</v>
      </c>
      <c r="S148" s="12" t="s">
        <v>1112</v>
      </c>
      <c r="T148" s="12">
        <v>0.05</v>
      </c>
      <c r="U148" s="12" t="s">
        <v>1112</v>
      </c>
      <c r="V148" s="12" t="s">
        <v>1113</v>
      </c>
      <c r="W148" s="56" t="e">
        <v>#REF!</v>
      </c>
    </row>
    <row r="149" spans="1:23" s="7" customFormat="1" x14ac:dyDescent="0.3">
      <c r="A149" s="8" t="s">
        <v>0</v>
      </c>
      <c r="B149" s="8" t="s">
        <v>0</v>
      </c>
      <c r="C149" s="9" t="s">
        <v>578</v>
      </c>
      <c r="D149" s="27" t="s">
        <v>819</v>
      </c>
      <c r="E149" s="51" t="s">
        <v>912</v>
      </c>
      <c r="F149" s="8" t="s">
        <v>72</v>
      </c>
      <c r="G149" s="8" t="s">
        <v>73</v>
      </c>
      <c r="H149" s="10" t="s">
        <v>73</v>
      </c>
      <c r="I149" s="28">
        <f>50*10^-3</f>
        <v>0.05</v>
      </c>
      <c r="J149" s="11" t="s">
        <v>258</v>
      </c>
      <c r="K149" s="9" t="s">
        <v>244</v>
      </c>
      <c r="L149" s="47" t="s">
        <v>61</v>
      </c>
      <c r="M149" s="12" t="str">
        <f>_xlfn.XLOOKUP(Calculations[[#This Row],[For XLOOKUP]],Factors[For XLOOKUP],Factors[Factor],"")</f>
        <v>GWP 100-year</v>
      </c>
      <c r="N149" s="12">
        <f>_xlfn.XLOOKUP(Calculations[[#This Row],[For XLOOKUP]],Factors[For XLOOKUP],Factors[Value],"")</f>
        <v>1923.5</v>
      </c>
      <c r="O149" s="12" t="str">
        <f>_xlfn.XLOOKUP(Calculations[[#This Row],[For XLOOKUP]],Factors[For XLOOKUP],Factors[Units],"")</f>
        <v>kg CO2 eq / kg HFC</v>
      </c>
      <c r="P149" s="12" t="str">
        <f>_xlfn.XLOOKUP(Calculations[[#This Row],[For XLOOKUP]],Factors[For XLOOKUP],Factors[Source],"")</f>
        <v>IPCC - AR5</v>
      </c>
      <c r="Q149" s="12" t="s">
        <v>1112</v>
      </c>
      <c r="R149" s="12" t="s">
        <v>1112</v>
      </c>
      <c r="S149" s="12" t="s">
        <v>1112</v>
      </c>
      <c r="T149" s="12">
        <v>0.05</v>
      </c>
      <c r="U149" s="12" t="s">
        <v>1112</v>
      </c>
      <c r="V149" s="12" t="s">
        <v>1113</v>
      </c>
      <c r="W149" s="56" t="e">
        <v>#REF!</v>
      </c>
    </row>
    <row r="150" spans="1:23" s="7" customFormat="1" x14ac:dyDescent="0.3">
      <c r="A150" s="8" t="s">
        <v>0</v>
      </c>
      <c r="B150" s="8" t="s">
        <v>0</v>
      </c>
      <c r="C150" s="9" t="s">
        <v>578</v>
      </c>
      <c r="D150" s="27" t="s">
        <v>819</v>
      </c>
      <c r="E150" s="27"/>
      <c r="F150" s="8" t="s">
        <v>72</v>
      </c>
      <c r="G150" s="8" t="s">
        <v>73</v>
      </c>
      <c r="H150" s="10" t="s">
        <v>73</v>
      </c>
      <c r="I150" s="28">
        <f>20*10^-3</f>
        <v>0.02</v>
      </c>
      <c r="J150" s="11" t="s">
        <v>258</v>
      </c>
      <c r="K150" s="9" t="s">
        <v>244</v>
      </c>
      <c r="L150" s="47" t="s">
        <v>61</v>
      </c>
      <c r="M150" s="12" t="str">
        <f>_xlfn.XLOOKUP(Calculations[[#This Row],[For XLOOKUP]],Factors[For XLOOKUP],Factors[Factor],"")</f>
        <v>GWP 100-year</v>
      </c>
      <c r="N150" s="12">
        <f>_xlfn.XLOOKUP(Calculations[[#This Row],[For XLOOKUP]],Factors[For XLOOKUP],Factors[Value],"")</f>
        <v>1923.5</v>
      </c>
      <c r="O150" s="12" t="str">
        <f>_xlfn.XLOOKUP(Calculations[[#This Row],[For XLOOKUP]],Factors[For XLOOKUP],Factors[Units],"")</f>
        <v>kg CO2 eq / kg HFC</v>
      </c>
      <c r="P150" s="12" t="str">
        <f>_xlfn.XLOOKUP(Calculations[[#This Row],[For XLOOKUP]],Factors[For XLOOKUP],Factors[Source],"")</f>
        <v>IPCC - AR5</v>
      </c>
      <c r="Q150" s="12" t="s">
        <v>1112</v>
      </c>
      <c r="R150" s="12" t="s">
        <v>1112</v>
      </c>
      <c r="S150" s="12" t="s">
        <v>1112</v>
      </c>
      <c r="T150" s="12">
        <v>0.02</v>
      </c>
      <c r="U150" s="12" t="s">
        <v>1112</v>
      </c>
      <c r="V150" s="12" t="s">
        <v>1113</v>
      </c>
      <c r="W150" s="56" t="e">
        <v>#REF!</v>
      </c>
    </row>
    <row r="151" spans="1:23" s="7" customFormat="1" x14ac:dyDescent="0.3">
      <c r="A151" s="8" t="s">
        <v>0</v>
      </c>
      <c r="B151" s="8" t="s">
        <v>0</v>
      </c>
      <c r="C151" s="9" t="s">
        <v>578</v>
      </c>
      <c r="D151" s="27" t="s">
        <v>819</v>
      </c>
      <c r="E151" s="27" t="s">
        <v>912</v>
      </c>
      <c r="F151" s="8" t="s">
        <v>72</v>
      </c>
      <c r="G151" s="8" t="s">
        <v>73</v>
      </c>
      <c r="H151" s="10" t="s">
        <v>73</v>
      </c>
      <c r="I151" s="16">
        <f>10*10^-3</f>
        <v>0.01</v>
      </c>
      <c r="J151" s="11" t="s">
        <v>258</v>
      </c>
      <c r="K151" s="9" t="s">
        <v>949</v>
      </c>
      <c r="L151" s="47" t="s">
        <v>56</v>
      </c>
      <c r="M151" s="12" t="str">
        <f>_xlfn.XLOOKUP(Calculations[[#This Row],[For XLOOKUP]],Factors[For XLOOKUP],Factors[Factor],"")</f>
        <v>GWP 100-year</v>
      </c>
      <c r="N151" s="12">
        <f>_xlfn.XLOOKUP(Calculations[[#This Row],[For XLOOKUP]],Factors[For XLOOKUP],Factors[Value],"")</f>
        <v>1300</v>
      </c>
      <c r="O151" s="12" t="str">
        <f>_xlfn.XLOOKUP(Calculations[[#This Row],[For XLOOKUP]],Factors[For XLOOKUP],Factors[Units],"")</f>
        <v>kg CO2 eq / kg HFC</v>
      </c>
      <c r="P151" s="12" t="str">
        <f>_xlfn.XLOOKUP(Calculations[[#This Row],[For XLOOKUP]],Factors[For XLOOKUP],Factors[Source],"")</f>
        <v>IPCC - AR5</v>
      </c>
      <c r="Q151" s="12" t="s">
        <v>1112</v>
      </c>
      <c r="R151" s="12" t="s">
        <v>1112</v>
      </c>
      <c r="S151" s="12" t="s">
        <v>1112</v>
      </c>
      <c r="T151" s="12">
        <v>0.01</v>
      </c>
      <c r="U151" s="12" t="s">
        <v>1112</v>
      </c>
      <c r="V151" s="12" t="s">
        <v>1113</v>
      </c>
      <c r="W151" s="56" t="e">
        <v>#REF!</v>
      </c>
    </row>
    <row r="152" spans="1:23" s="7" customFormat="1" x14ac:dyDescent="0.3">
      <c r="A152" s="8" t="s">
        <v>0</v>
      </c>
      <c r="B152" s="8" t="s">
        <v>0</v>
      </c>
      <c r="C152" s="9" t="s">
        <v>297</v>
      </c>
      <c r="D152" s="27" t="s">
        <v>818</v>
      </c>
      <c r="E152" s="9" t="s">
        <v>955</v>
      </c>
      <c r="F152" s="8" t="s">
        <v>72</v>
      </c>
      <c r="G152" s="8" t="s">
        <v>73</v>
      </c>
      <c r="H152" s="10" t="s">
        <v>73</v>
      </c>
      <c r="I152" s="28">
        <f>9*10^-3</f>
        <v>9.0000000000000011E-3</v>
      </c>
      <c r="J152" s="11" t="s">
        <v>258</v>
      </c>
      <c r="K152" s="9" t="s">
        <v>949</v>
      </c>
      <c r="L152" s="47" t="s">
        <v>56</v>
      </c>
      <c r="M152" s="12" t="str">
        <f>_xlfn.XLOOKUP(Calculations[[#This Row],[For XLOOKUP]],Factors[For XLOOKUP],Factors[Factor],"")</f>
        <v>GWP 100-year</v>
      </c>
      <c r="N152" s="12">
        <f>_xlfn.XLOOKUP(Calculations[[#This Row],[For XLOOKUP]],Factors[For XLOOKUP],Factors[Value],"")</f>
        <v>1300</v>
      </c>
      <c r="O152" s="12" t="str">
        <f>_xlfn.XLOOKUP(Calculations[[#This Row],[For XLOOKUP]],Factors[For XLOOKUP],Factors[Units],"")</f>
        <v>kg CO2 eq / kg HFC</v>
      </c>
      <c r="P152" s="12" t="str">
        <f>_xlfn.XLOOKUP(Calculations[[#This Row],[For XLOOKUP]],Factors[For XLOOKUP],Factors[Source],"")</f>
        <v>IPCC - AR5</v>
      </c>
      <c r="Q152" s="12" t="s">
        <v>1112</v>
      </c>
      <c r="R152" s="12" t="s">
        <v>1112</v>
      </c>
      <c r="S152" s="12" t="s">
        <v>1112</v>
      </c>
      <c r="T152" s="12">
        <v>9.0000000000000011E-3</v>
      </c>
      <c r="U152" s="12" t="s">
        <v>1112</v>
      </c>
      <c r="V152" s="12" t="s">
        <v>1113</v>
      </c>
      <c r="W152" s="56" t="e">
        <v>#REF!</v>
      </c>
    </row>
    <row r="153" spans="1:23" s="7" customFormat="1" x14ac:dyDescent="0.3">
      <c r="A153" s="8" t="s">
        <v>0</v>
      </c>
      <c r="B153" s="8" t="s">
        <v>0</v>
      </c>
      <c r="C153" s="9" t="s">
        <v>578</v>
      </c>
      <c r="D153" s="27" t="s">
        <v>821</v>
      </c>
      <c r="E153" s="58" t="s">
        <v>922</v>
      </c>
      <c r="F153" s="8" t="s">
        <v>72</v>
      </c>
      <c r="G153" s="8" t="s">
        <v>73</v>
      </c>
      <c r="H153" s="10" t="s">
        <v>73</v>
      </c>
      <c r="I153" s="69">
        <f>8.94133386173514*10^-3</f>
        <v>8.9413338617351408E-3</v>
      </c>
      <c r="J153" s="11" t="s">
        <v>258</v>
      </c>
      <c r="K153" s="9" t="s">
        <v>951</v>
      </c>
      <c r="L153" s="47" t="s">
        <v>952</v>
      </c>
      <c r="M153" s="12" t="str">
        <f>_xlfn.XLOOKUP(Calculations[[#This Row],[For XLOOKUP]],Factors[For XLOOKUP],Factors[Factor],"")</f>
        <v>GWP 100-year</v>
      </c>
      <c r="N153" s="12">
        <f>_xlfn.XLOOKUP(Calculations[[#This Row],[For XLOOKUP]],Factors[For XLOOKUP],Factors[Value],"")</f>
        <v>1120</v>
      </c>
      <c r="O153" s="12" t="str">
        <f>_xlfn.XLOOKUP(Calculations[[#This Row],[For XLOOKUP]],Factors[For XLOOKUP],Factors[Units],"")</f>
        <v>kg CO2 eq / kg HFC</v>
      </c>
      <c r="P153" s="12" t="str">
        <f>_xlfn.XLOOKUP(Calculations[[#This Row],[For XLOOKUP]],Factors[For XLOOKUP],Factors[Source],"")</f>
        <v>IPCC - AR5</v>
      </c>
      <c r="Q153" s="12" t="s">
        <v>1112</v>
      </c>
      <c r="R153" s="12" t="s">
        <v>1112</v>
      </c>
      <c r="S153" s="12" t="s">
        <v>1112</v>
      </c>
      <c r="T153" s="12">
        <v>8.9413338617351408E-3</v>
      </c>
      <c r="U153" s="12" t="s">
        <v>1112</v>
      </c>
      <c r="V153" s="12" t="s">
        <v>1113</v>
      </c>
      <c r="W153" s="56" t="e">
        <v>#REF!</v>
      </c>
    </row>
    <row r="154" spans="1:23" s="7" customFormat="1" x14ac:dyDescent="0.3">
      <c r="A154" s="8" t="s">
        <v>0</v>
      </c>
      <c r="B154" s="8" t="s">
        <v>0</v>
      </c>
      <c r="C154" s="9" t="s">
        <v>578</v>
      </c>
      <c r="D154" s="27" t="s">
        <v>916</v>
      </c>
      <c r="E154" s="9" t="s">
        <v>918</v>
      </c>
      <c r="F154" s="8" t="s">
        <v>72</v>
      </c>
      <c r="G154" s="8" t="s">
        <v>73</v>
      </c>
      <c r="H154" s="10" t="s">
        <v>73</v>
      </c>
      <c r="I154" s="69">
        <f>79.1923489224173*10^-3</f>
        <v>7.9192348922417291E-2</v>
      </c>
      <c r="J154" s="11" t="s">
        <v>258</v>
      </c>
      <c r="K154" s="9" t="s">
        <v>951</v>
      </c>
      <c r="L154" s="47" t="s">
        <v>952</v>
      </c>
      <c r="M154" s="12" t="str">
        <f>_xlfn.XLOOKUP(Calculations[[#This Row],[For XLOOKUP]],Factors[For XLOOKUP],Factors[Factor],"")</f>
        <v>GWP 100-year</v>
      </c>
      <c r="N154" s="12">
        <f>_xlfn.XLOOKUP(Calculations[[#This Row],[For XLOOKUP]],Factors[For XLOOKUP],Factors[Value],"")</f>
        <v>1120</v>
      </c>
      <c r="O154" s="12" t="str">
        <f>_xlfn.XLOOKUP(Calculations[[#This Row],[For XLOOKUP]],Factors[For XLOOKUP],Factors[Units],"")</f>
        <v>kg CO2 eq / kg HFC</v>
      </c>
      <c r="P154" s="12" t="str">
        <f>_xlfn.XLOOKUP(Calculations[[#This Row],[For XLOOKUP]],Factors[For XLOOKUP],Factors[Source],"")</f>
        <v>IPCC - AR5</v>
      </c>
      <c r="Q154" s="12" t="s">
        <v>1112</v>
      </c>
      <c r="R154" s="12" t="s">
        <v>1112</v>
      </c>
      <c r="S154" s="12" t="s">
        <v>1112</v>
      </c>
      <c r="T154" s="12">
        <v>7.9192348922417291E-2</v>
      </c>
      <c r="U154" s="12" t="s">
        <v>1112</v>
      </c>
      <c r="V154" s="12" t="s">
        <v>1113</v>
      </c>
      <c r="W154" s="56" t="e">
        <v>#REF!</v>
      </c>
    </row>
    <row r="155" spans="1:23" s="7" customFormat="1" x14ac:dyDescent="0.3">
      <c r="A155" s="8" t="s">
        <v>0</v>
      </c>
      <c r="B155" s="8" t="s">
        <v>0</v>
      </c>
      <c r="C155" s="9" t="s">
        <v>578</v>
      </c>
      <c r="D155" s="27" t="s">
        <v>819</v>
      </c>
      <c r="E155" s="9" t="s">
        <v>908</v>
      </c>
      <c r="F155" s="8" t="s">
        <v>72</v>
      </c>
      <c r="G155" s="8" t="s">
        <v>73</v>
      </c>
      <c r="H155" s="10" t="s">
        <v>73</v>
      </c>
      <c r="I155" s="69">
        <f>24.2306276945723*10^-3</f>
        <v>2.42306276945723E-2</v>
      </c>
      <c r="J155" s="11" t="s">
        <v>258</v>
      </c>
      <c r="K155" s="9" t="s">
        <v>951</v>
      </c>
      <c r="L155" s="47" t="s">
        <v>952</v>
      </c>
      <c r="M155" s="12" t="str">
        <f>_xlfn.XLOOKUP(Calculations[[#This Row],[For XLOOKUP]],Factors[For XLOOKUP],Factors[Factor],"")</f>
        <v>GWP 100-year</v>
      </c>
      <c r="N155" s="12">
        <f>_xlfn.XLOOKUP(Calculations[[#This Row],[For XLOOKUP]],Factors[For XLOOKUP],Factors[Value],"")</f>
        <v>1120</v>
      </c>
      <c r="O155" s="12" t="str">
        <f>_xlfn.XLOOKUP(Calculations[[#This Row],[For XLOOKUP]],Factors[For XLOOKUP],Factors[Units],"")</f>
        <v>kg CO2 eq / kg HFC</v>
      </c>
      <c r="P155" s="12" t="str">
        <f>_xlfn.XLOOKUP(Calculations[[#This Row],[For XLOOKUP]],Factors[For XLOOKUP],Factors[Source],"")</f>
        <v>IPCC - AR5</v>
      </c>
      <c r="Q155" s="12" t="s">
        <v>1112</v>
      </c>
      <c r="R155" s="12" t="s">
        <v>1112</v>
      </c>
      <c r="S155" s="12" t="s">
        <v>1112</v>
      </c>
      <c r="T155" s="12">
        <v>2.42306276945723E-2</v>
      </c>
      <c r="U155" s="12" t="s">
        <v>1112</v>
      </c>
      <c r="V155" s="12" t="s">
        <v>1113</v>
      </c>
      <c r="W155" s="56" t="e">
        <v>#REF!</v>
      </c>
    </row>
    <row r="156" spans="1:23" s="7" customFormat="1" x14ac:dyDescent="0.3">
      <c r="A156" s="8" t="s">
        <v>0</v>
      </c>
      <c r="B156" s="8" t="s">
        <v>0</v>
      </c>
      <c r="C156" s="9" t="s">
        <v>578</v>
      </c>
      <c r="D156" s="27" t="s">
        <v>819</v>
      </c>
      <c r="E156" s="9" t="s">
        <v>913</v>
      </c>
      <c r="F156" s="8" t="s">
        <v>72</v>
      </c>
      <c r="G156" s="8" t="s">
        <v>73</v>
      </c>
      <c r="H156" s="10" t="s">
        <v>73</v>
      </c>
      <c r="I156" s="69">
        <f>2.32242437967146*10^-3</f>
        <v>2.3224243796714601E-3</v>
      </c>
      <c r="J156" s="11" t="s">
        <v>258</v>
      </c>
      <c r="K156" s="9" t="s">
        <v>951</v>
      </c>
      <c r="L156" s="47" t="s">
        <v>952</v>
      </c>
      <c r="M156" s="12" t="str">
        <f>_xlfn.XLOOKUP(Calculations[[#This Row],[For XLOOKUP]],Factors[For XLOOKUP],Factors[Factor],"")</f>
        <v>GWP 100-year</v>
      </c>
      <c r="N156" s="12">
        <f>_xlfn.XLOOKUP(Calculations[[#This Row],[For XLOOKUP]],Factors[For XLOOKUP],Factors[Value],"")</f>
        <v>1120</v>
      </c>
      <c r="O156" s="12" t="str">
        <f>_xlfn.XLOOKUP(Calculations[[#This Row],[For XLOOKUP]],Factors[For XLOOKUP],Factors[Units],"")</f>
        <v>kg CO2 eq / kg HFC</v>
      </c>
      <c r="P156" s="12" t="str">
        <f>_xlfn.XLOOKUP(Calculations[[#This Row],[For XLOOKUP]],Factors[For XLOOKUP],Factors[Source],"")</f>
        <v>IPCC - AR5</v>
      </c>
      <c r="Q156" s="12" t="s">
        <v>1112</v>
      </c>
      <c r="R156" s="12" t="s">
        <v>1112</v>
      </c>
      <c r="S156" s="12" t="s">
        <v>1112</v>
      </c>
      <c r="T156" s="12">
        <v>2.3224243796714601E-3</v>
      </c>
      <c r="U156" s="12" t="s">
        <v>1112</v>
      </c>
      <c r="V156" s="12" t="s">
        <v>1113</v>
      </c>
      <c r="W156" s="56" t="e">
        <v>#REF!</v>
      </c>
    </row>
    <row r="157" spans="1:23" s="7" customFormat="1" x14ac:dyDescent="0.3">
      <c r="A157" s="8" t="s">
        <v>0</v>
      </c>
      <c r="B157" s="8" t="s">
        <v>0</v>
      </c>
      <c r="C157" s="9" t="s">
        <v>578</v>
      </c>
      <c r="D157" s="27" t="s">
        <v>818</v>
      </c>
      <c r="E157" s="9"/>
      <c r="F157" s="8" t="s">
        <v>72</v>
      </c>
      <c r="G157" s="8" t="s">
        <v>73</v>
      </c>
      <c r="H157" s="10" t="s">
        <v>73</v>
      </c>
      <c r="I157" s="69">
        <f>42.647*10^-3</f>
        <v>4.2646999999999997E-2</v>
      </c>
      <c r="J157" s="11" t="s">
        <v>258</v>
      </c>
      <c r="K157" s="9" t="s">
        <v>951</v>
      </c>
      <c r="L157" s="47" t="s">
        <v>952</v>
      </c>
      <c r="M157" s="12" t="str">
        <f>_xlfn.XLOOKUP(Calculations[[#This Row],[For XLOOKUP]],Factors[For XLOOKUP],Factors[Factor],"")</f>
        <v>GWP 100-year</v>
      </c>
      <c r="N157" s="12">
        <f>_xlfn.XLOOKUP(Calculations[[#This Row],[For XLOOKUP]],Factors[For XLOOKUP],Factors[Value],"")</f>
        <v>1120</v>
      </c>
      <c r="O157" s="12" t="str">
        <f>_xlfn.XLOOKUP(Calculations[[#This Row],[For XLOOKUP]],Factors[For XLOOKUP],Factors[Units],"")</f>
        <v>kg CO2 eq / kg HFC</v>
      </c>
      <c r="P157" s="12" t="str">
        <f>_xlfn.XLOOKUP(Calculations[[#This Row],[For XLOOKUP]],Factors[For XLOOKUP],Factors[Source],"")</f>
        <v>IPCC - AR5</v>
      </c>
      <c r="Q157" s="12" t="s">
        <v>1112</v>
      </c>
      <c r="R157" s="12" t="s">
        <v>1112</v>
      </c>
      <c r="S157" s="12" t="s">
        <v>1112</v>
      </c>
      <c r="T157" s="12">
        <v>4.2646999999999997E-2</v>
      </c>
      <c r="U157" s="12" t="s">
        <v>1112</v>
      </c>
      <c r="V157" s="12" t="s">
        <v>1113</v>
      </c>
      <c r="W157" s="56" t="e">
        <v>#REF!</v>
      </c>
    </row>
    <row r="158" spans="1:23" s="7" customFormat="1" x14ac:dyDescent="0.3">
      <c r="A158" s="8" t="s">
        <v>0</v>
      </c>
      <c r="B158" s="8" t="s">
        <v>0</v>
      </c>
      <c r="C158" s="9" t="s">
        <v>578</v>
      </c>
      <c r="D158" s="9" t="s">
        <v>818</v>
      </c>
      <c r="E158" s="9"/>
      <c r="F158" s="8" t="s">
        <v>72</v>
      </c>
      <c r="G158" s="8" t="s">
        <v>73</v>
      </c>
      <c r="H158" s="10" t="s">
        <v>73</v>
      </c>
      <c r="I158" s="28">
        <f>3.77*10^-3</f>
        <v>3.7699999999999999E-3</v>
      </c>
      <c r="J158" s="11" t="s">
        <v>258</v>
      </c>
      <c r="K158" s="9" t="s">
        <v>243</v>
      </c>
      <c r="L158" s="47" t="s">
        <v>52</v>
      </c>
      <c r="M158" s="12" t="str">
        <f>_xlfn.XLOOKUP(Calculations[[#This Row],[For XLOOKUP]],Factors[For XLOOKUP],Factors[Factor],"")</f>
        <v>GWP 100-year</v>
      </c>
      <c r="N158" s="12">
        <f>_xlfn.XLOOKUP(Calculations[[#This Row],[For XLOOKUP]],Factors[For XLOOKUP],Factors[Value],"")</f>
        <v>677</v>
      </c>
      <c r="O158" s="12" t="str">
        <f>_xlfn.XLOOKUP(Calculations[[#This Row],[For XLOOKUP]],Factors[For XLOOKUP],Factors[Units],"")</f>
        <v>kg CO2 eq / kg HFC</v>
      </c>
      <c r="P158" s="12" t="str">
        <f>_xlfn.XLOOKUP(Calculations[[#This Row],[For XLOOKUP]],Factors[For XLOOKUP],Factors[Source],"")</f>
        <v>IPCC - AR5</v>
      </c>
      <c r="Q158" s="12" t="s">
        <v>1112</v>
      </c>
      <c r="R158" s="12" t="s">
        <v>1112</v>
      </c>
      <c r="S158" s="12" t="s">
        <v>1112</v>
      </c>
      <c r="T158" s="12">
        <v>3.7699999999999999E-3</v>
      </c>
      <c r="U158" s="12" t="s">
        <v>1112</v>
      </c>
      <c r="V158" s="12" t="s">
        <v>1113</v>
      </c>
      <c r="W158" s="56" t="e">
        <v>#REF!</v>
      </c>
    </row>
    <row r="159" spans="1:23" s="7" customFormat="1" x14ac:dyDescent="0.3">
      <c r="A159" s="8" t="s">
        <v>0</v>
      </c>
      <c r="B159" s="8" t="s">
        <v>0</v>
      </c>
      <c r="C159" s="9" t="s">
        <v>578</v>
      </c>
      <c r="D159" s="9" t="s">
        <v>818</v>
      </c>
      <c r="E159" s="9"/>
      <c r="F159" s="8" t="s">
        <v>69</v>
      </c>
      <c r="G159" s="8" t="s">
        <v>70</v>
      </c>
      <c r="H159" s="10" t="s">
        <v>76</v>
      </c>
      <c r="I159" s="24">
        <f>125627.58-24434-77562</f>
        <v>23631.58</v>
      </c>
      <c r="J159" s="11" t="s">
        <v>7</v>
      </c>
      <c r="K159" s="9" t="s">
        <v>224</v>
      </c>
      <c r="L159" s="47" t="s">
        <v>189</v>
      </c>
      <c r="M159" s="12" t="str">
        <f>_xlfn.XLOOKUP(Calculations[[#This Row],[For XLOOKUP]],Factors[For XLOOKUP],Factors[Factor],"")</f>
        <v>Σ.Ε. CO₂ st.</v>
      </c>
      <c r="N159" s="12">
        <f>_xlfn.XLOOKUP(Calculations[[#This Row],[For XLOOKUP]],Factors[For XLOOKUP],Factors[Value],"")</f>
        <v>2.6288551800000004E-3</v>
      </c>
      <c r="O159" s="12" t="str">
        <f>_xlfn.XLOOKUP(Calculations[[#This Row],[For XLOOKUP]],Factors[For XLOOKUP],Factors[Units],"")</f>
        <v>tn CO2/lt</v>
      </c>
      <c r="P159" s="12" t="str">
        <f>_xlfn.XLOOKUP(Calculations[[#This Row],[For XLOOKUP]],Factors[For XLOOKUP],Factors[Source],"")</f>
        <v>Greece. National Inventory Submissions 2024</v>
      </c>
      <c r="Q159" s="12">
        <v>62.124001494584412</v>
      </c>
      <c r="R159" s="12" t="s">
        <v>1112</v>
      </c>
      <c r="S159" s="12" t="s">
        <v>1112</v>
      </c>
      <c r="T159" s="12" t="s">
        <v>1112</v>
      </c>
      <c r="U159" s="12" t="s">
        <v>1112</v>
      </c>
      <c r="V159" s="12" t="s">
        <v>1113</v>
      </c>
      <c r="W159" s="56">
        <v>62.124001494584412</v>
      </c>
    </row>
    <row r="160" spans="1:23" s="7" customFormat="1" x14ac:dyDescent="0.3">
      <c r="A160" s="8" t="s">
        <v>0</v>
      </c>
      <c r="B160" s="8" t="s">
        <v>0</v>
      </c>
      <c r="C160" s="9" t="s">
        <v>578</v>
      </c>
      <c r="D160" s="9" t="s">
        <v>818</v>
      </c>
      <c r="E160" s="9"/>
      <c r="F160" s="8" t="s">
        <v>69</v>
      </c>
      <c r="G160" s="8" t="s">
        <v>70</v>
      </c>
      <c r="H160" s="10" t="s">
        <v>76</v>
      </c>
      <c r="I160" s="29" t="e" cm="1">
        <f t="array" ref="I160">_xlfn.XLOOKUP(1,(Calculations[Πληροφορίες]=Calculations[[#This Row],[Πληροφορίες]])*(#REF!=#REF!),Calculations[Τιμή])</f>
        <v>#N/A</v>
      </c>
      <c r="J160" s="11" t="s">
        <v>7</v>
      </c>
      <c r="K160" s="9" t="s">
        <v>224</v>
      </c>
      <c r="L160" s="47" t="s">
        <v>299</v>
      </c>
      <c r="M160" s="12" t="str">
        <f>_xlfn.XLOOKUP(Calculations[[#This Row],[For XLOOKUP]],Factors[For XLOOKUP],Factors[Factor],"")</f>
        <v>Σ.Ε. CH₄ st.</v>
      </c>
      <c r="N160" s="12">
        <f>_xlfn.XLOOKUP(Calculations[[#This Row],[For XLOOKUP]],Factors[For XLOOKUP],Factors[Value],"")</f>
        <v>2.6069673432920342E-8</v>
      </c>
      <c r="O160" s="12" t="str">
        <f>_xlfn.XLOOKUP(Calculations[[#This Row],[For XLOOKUP]],Factors[For XLOOKUP],Factors[Units],"")</f>
        <v>tn CH4/lt</v>
      </c>
      <c r="P160" s="12" t="str">
        <f>_xlfn.XLOOKUP(Calculations[[#This Row],[For XLOOKUP]],Factors[For XLOOKUP],Factors[Source],"")</f>
        <v>Greece. National Inventory Submissions 2024</v>
      </c>
      <c r="Q160" s="12" t="s">
        <v>1112</v>
      </c>
      <c r="R160" s="12">
        <v>6.1606757330393176E-4</v>
      </c>
      <c r="S160" s="12" t="s">
        <v>1112</v>
      </c>
      <c r="T160" s="12" t="s">
        <v>1112</v>
      </c>
      <c r="U160" s="12" t="s">
        <v>1112</v>
      </c>
      <c r="V160" s="12" t="s">
        <v>1113</v>
      </c>
      <c r="W160" s="56">
        <v>1.7249892052510089E-2</v>
      </c>
    </row>
    <row r="161" spans="1:23" s="7" customFormat="1" x14ac:dyDescent="0.3">
      <c r="A161" s="8" t="s">
        <v>0</v>
      </c>
      <c r="B161" s="8" t="s">
        <v>0</v>
      </c>
      <c r="C161" s="9" t="s">
        <v>578</v>
      </c>
      <c r="D161" s="27" t="s">
        <v>818</v>
      </c>
      <c r="E161" s="27"/>
      <c r="F161" s="8" t="s">
        <v>69</v>
      </c>
      <c r="G161" s="8" t="s">
        <v>70</v>
      </c>
      <c r="H161" s="10" t="s">
        <v>76</v>
      </c>
      <c r="I161" s="29" t="e" cm="1">
        <f t="array" ref="I161">_xlfn.XLOOKUP(1,(Calculations[Πληροφορίες]=Calculations[[#This Row],[Πληροφορίες]])*(#REF!=#REF!),Calculations[Τιμή])</f>
        <v>#N/A</v>
      </c>
      <c r="J161" s="11" t="s">
        <v>7</v>
      </c>
      <c r="K161" s="9" t="s">
        <v>224</v>
      </c>
      <c r="L161" s="47" t="s">
        <v>190</v>
      </c>
      <c r="M161" s="12" t="str">
        <f>_xlfn.XLOOKUP(Calculations[[#This Row],[For XLOOKUP]],Factors[For XLOOKUP],Factors[Factor],"")</f>
        <v>Σ.Ε. N2O st.</v>
      </c>
      <c r="N161" s="12">
        <f>_xlfn.XLOOKUP(Calculations[[#This Row],[For XLOOKUP]],Factors[For XLOOKUP],Factors[Value],"")</f>
        <v>6.7698900000000009E-9</v>
      </c>
      <c r="O161" s="12" t="str">
        <f>_xlfn.XLOOKUP(Calculations[[#This Row],[For XLOOKUP]],Factors[For XLOOKUP],Factors[Units],"")</f>
        <v>tn N2O/lt</v>
      </c>
      <c r="P161" s="12" t="str">
        <f>_xlfn.XLOOKUP(Calculations[[#This Row],[For XLOOKUP]],Factors[For XLOOKUP],Factors[Source],"")</f>
        <v>Greece. National Inventory Submissions 2024</v>
      </c>
      <c r="Q161" s="12" t="s">
        <v>1112</v>
      </c>
      <c r="R161" s="12" t="s">
        <v>1112</v>
      </c>
      <c r="S161" s="12">
        <v>1.5998319712620004E-4</v>
      </c>
      <c r="T161" s="12" t="s">
        <v>1112</v>
      </c>
      <c r="U161" s="12" t="s">
        <v>1112</v>
      </c>
      <c r="V161" s="12" t="s">
        <v>1113</v>
      </c>
      <c r="W161" s="56">
        <v>4.2395547238443007E-2</v>
      </c>
    </row>
    <row r="162" spans="1:23" s="7" customFormat="1" x14ac:dyDescent="0.3">
      <c r="A162" s="8" t="s">
        <v>0</v>
      </c>
      <c r="B162" s="8" t="s">
        <v>0</v>
      </c>
      <c r="C162" s="9" t="s">
        <v>297</v>
      </c>
      <c r="D162" s="27" t="s">
        <v>818</v>
      </c>
      <c r="E162" s="27" t="s">
        <v>955</v>
      </c>
      <c r="F162" s="8" t="s">
        <v>69</v>
      </c>
      <c r="G162" s="8" t="s">
        <v>70</v>
      </c>
      <c r="H162" s="10" t="s">
        <v>76</v>
      </c>
      <c r="I162" s="24">
        <v>77562</v>
      </c>
      <c r="J162" s="11" t="s">
        <v>7</v>
      </c>
      <c r="K162" s="9" t="s">
        <v>224</v>
      </c>
      <c r="L162" s="47" t="s">
        <v>998</v>
      </c>
      <c r="M162" s="12" t="str">
        <f>_xlfn.XLOOKUP(Calculations[[#This Row],[For XLOOKUP]],Factors[For XLOOKUP],Factors[Factor],"")</f>
        <v>Σ.Ε. CO₂ st.</v>
      </c>
      <c r="N162" s="12">
        <f>_xlfn.XLOOKUP(Calculations[[#This Row],[For XLOOKUP]],Factors[For XLOOKUP],Factors[Value],"")</f>
        <v>2.6924234999999999E-3</v>
      </c>
      <c r="O162" s="12" t="str">
        <f>_xlfn.XLOOKUP(Calculations[[#This Row],[For XLOOKUP]],Factors[For XLOOKUP],Factors[Units],"")</f>
        <v>tn CO2/lt</v>
      </c>
      <c r="P162" s="12" t="str">
        <f>_xlfn.XLOOKUP(Calculations[[#This Row],[For XLOOKUP]],Factors[For XLOOKUP],Factors[Source],"")</f>
        <v>Cyprus. National Inventory Report (NIR) 2024</v>
      </c>
      <c r="Q162" s="12">
        <v>208.829751507</v>
      </c>
      <c r="R162" s="12" t="s">
        <v>1112</v>
      </c>
      <c r="S162" s="12" t="s">
        <v>1112</v>
      </c>
      <c r="T162" s="12" t="s">
        <v>1112</v>
      </c>
      <c r="U162" s="12" t="s">
        <v>1112</v>
      </c>
      <c r="V162" s="12" t="s">
        <v>1113</v>
      </c>
      <c r="W162" s="56">
        <v>208.829751507</v>
      </c>
    </row>
    <row r="163" spans="1:23" s="7" customFormat="1" x14ac:dyDescent="0.3">
      <c r="A163" s="8" t="s">
        <v>0</v>
      </c>
      <c r="B163" s="8" t="s">
        <v>0</v>
      </c>
      <c r="C163" s="9" t="s">
        <v>297</v>
      </c>
      <c r="D163" s="27" t="s">
        <v>818</v>
      </c>
      <c r="E163" s="27" t="s">
        <v>955</v>
      </c>
      <c r="F163" s="8" t="s">
        <v>69</v>
      </c>
      <c r="G163" s="8" t="s">
        <v>70</v>
      </c>
      <c r="H163" s="10" t="s">
        <v>76</v>
      </c>
      <c r="I163" s="29">
        <v>77562</v>
      </c>
      <c r="J163" s="11" t="s">
        <v>7</v>
      </c>
      <c r="K163" s="9" t="s">
        <v>224</v>
      </c>
      <c r="L163" s="47" t="s">
        <v>999</v>
      </c>
      <c r="M163" s="12" t="str">
        <f>_xlfn.XLOOKUP(Calculations[[#This Row],[For XLOOKUP]],Factors[For XLOOKUP],Factors[Factor],"")</f>
        <v>Σ.Ε. CH₄ st.</v>
      </c>
      <c r="N163" s="12">
        <f>_xlfn.XLOOKUP(Calculations[[#This Row],[For XLOOKUP]],Factors[For XLOOKUP],Factors[Value],"")</f>
        <v>3.6335000000000003E-7</v>
      </c>
      <c r="O163" s="12" t="str">
        <f>_xlfn.XLOOKUP(Calculations[[#This Row],[For XLOOKUP]],Factors[For XLOOKUP],Factors[Units],"")</f>
        <v>tn CH4/lt</v>
      </c>
      <c r="P163" s="12" t="str">
        <f>_xlfn.XLOOKUP(Calculations[[#This Row],[For XLOOKUP]],Factors[For XLOOKUP],Factors[Source],"")</f>
        <v>Cyprus. National Inventory Report (NIR) 2024</v>
      </c>
      <c r="Q163" s="12" t="s">
        <v>1112</v>
      </c>
      <c r="R163" s="12">
        <v>2.8182152700000004E-2</v>
      </c>
      <c r="S163" s="12" t="s">
        <v>1112</v>
      </c>
      <c r="T163" s="12" t="s">
        <v>1112</v>
      </c>
      <c r="U163" s="12" t="s">
        <v>1112</v>
      </c>
      <c r="V163" s="12" t="s">
        <v>1113</v>
      </c>
      <c r="W163" s="56">
        <v>0.78910027560000007</v>
      </c>
    </row>
    <row r="164" spans="1:23" s="7" customFormat="1" x14ac:dyDescent="0.3">
      <c r="A164" s="8" t="s">
        <v>0</v>
      </c>
      <c r="B164" s="8" t="s">
        <v>0</v>
      </c>
      <c r="C164" s="9" t="s">
        <v>297</v>
      </c>
      <c r="D164" s="27" t="s">
        <v>818</v>
      </c>
      <c r="E164" s="27" t="s">
        <v>955</v>
      </c>
      <c r="F164" s="8" t="s">
        <v>69</v>
      </c>
      <c r="G164" s="8" t="s">
        <v>70</v>
      </c>
      <c r="H164" s="10" t="s">
        <v>76</v>
      </c>
      <c r="I164" s="29">
        <v>77562</v>
      </c>
      <c r="J164" s="11" t="s">
        <v>7</v>
      </c>
      <c r="K164" s="9" t="s">
        <v>224</v>
      </c>
      <c r="L164" s="47" t="s">
        <v>1000</v>
      </c>
      <c r="M164" s="12" t="str">
        <f>_xlfn.XLOOKUP(Calculations[[#This Row],[For XLOOKUP]],Factors[For XLOOKUP],Factors[Factor],"")</f>
        <v>Σ.Ε. N2O st.</v>
      </c>
      <c r="N164" s="12">
        <f>_xlfn.XLOOKUP(Calculations[[#This Row],[For XLOOKUP]],Factors[For XLOOKUP],Factors[Value],"")</f>
        <v>2.1800999999999998E-8</v>
      </c>
      <c r="O164" s="12" t="str">
        <f>_xlfn.XLOOKUP(Calculations[[#This Row],[For XLOOKUP]],Factors[For XLOOKUP],Factors[Units],"")</f>
        <v>tn N2O/lt</v>
      </c>
      <c r="P164" s="12" t="str">
        <f>_xlfn.XLOOKUP(Calculations[[#This Row],[For XLOOKUP]],Factors[For XLOOKUP],Factors[Source],"")</f>
        <v>Cyprus. National Inventory Report (NIR) 2024</v>
      </c>
      <c r="Q164" s="12" t="s">
        <v>1112</v>
      </c>
      <c r="R164" s="12" t="s">
        <v>1112</v>
      </c>
      <c r="S164" s="12">
        <v>1.6909291619999999E-3</v>
      </c>
      <c r="T164" s="12" t="s">
        <v>1112</v>
      </c>
      <c r="U164" s="12" t="s">
        <v>1112</v>
      </c>
      <c r="V164" s="12" t="s">
        <v>1113</v>
      </c>
      <c r="W164" s="56">
        <v>0.44809622792999998</v>
      </c>
    </row>
    <row r="165" spans="1:23" s="7" customFormat="1" x14ac:dyDescent="0.3">
      <c r="A165" s="8" t="s">
        <v>0</v>
      </c>
      <c r="B165" s="8" t="s">
        <v>0</v>
      </c>
      <c r="C165" s="9" t="s">
        <v>578</v>
      </c>
      <c r="D165" s="27" t="s">
        <v>819</v>
      </c>
      <c r="E165" s="27" t="s">
        <v>947</v>
      </c>
      <c r="F165" s="8" t="s">
        <v>69</v>
      </c>
      <c r="G165" s="8" t="s">
        <v>70</v>
      </c>
      <c r="H165" s="10" t="s">
        <v>76</v>
      </c>
      <c r="I165" s="28">
        <v>18000</v>
      </c>
      <c r="J165" s="11" t="s">
        <v>7</v>
      </c>
      <c r="K165" s="9" t="s">
        <v>224</v>
      </c>
      <c r="L165" s="47" t="s">
        <v>189</v>
      </c>
      <c r="M165" s="12" t="str">
        <f>_xlfn.XLOOKUP(Calculations[[#This Row],[For XLOOKUP]],Factors[For XLOOKUP],Factors[Factor],"")</f>
        <v>Σ.Ε. CO₂ st.</v>
      </c>
      <c r="N165" s="12">
        <f>_xlfn.XLOOKUP(Calculations[[#This Row],[For XLOOKUP]],Factors[For XLOOKUP],Factors[Value],"")</f>
        <v>2.6288551800000004E-3</v>
      </c>
      <c r="O165" s="12" t="str">
        <f>_xlfn.XLOOKUP(Calculations[[#This Row],[For XLOOKUP]],Factors[For XLOOKUP],Factors[Units],"")</f>
        <v>tn CO2/lt</v>
      </c>
      <c r="P165" s="12" t="str">
        <f>_xlfn.XLOOKUP(Calculations[[#This Row],[For XLOOKUP]],Factors[For XLOOKUP],Factors[Source],"")</f>
        <v>Greece. National Inventory Submissions 2024</v>
      </c>
      <c r="Q165" s="12">
        <v>47.319393240000011</v>
      </c>
      <c r="R165" s="12" t="s">
        <v>1112</v>
      </c>
      <c r="S165" s="12" t="s">
        <v>1112</v>
      </c>
      <c r="T165" s="12" t="s">
        <v>1112</v>
      </c>
      <c r="U165" s="12" t="s">
        <v>1112</v>
      </c>
      <c r="V165" s="12" t="s">
        <v>1113</v>
      </c>
      <c r="W165" s="56">
        <v>47.319393240000011</v>
      </c>
    </row>
    <row r="166" spans="1:23" s="7" customFormat="1" x14ac:dyDescent="0.3">
      <c r="A166" s="8" t="s">
        <v>0</v>
      </c>
      <c r="B166" s="8" t="s">
        <v>0</v>
      </c>
      <c r="C166" s="9" t="s">
        <v>578</v>
      </c>
      <c r="D166" s="27" t="s">
        <v>819</v>
      </c>
      <c r="E166" s="27" t="s">
        <v>947</v>
      </c>
      <c r="F166" s="8" t="s">
        <v>69</v>
      </c>
      <c r="G166" s="8" t="s">
        <v>70</v>
      </c>
      <c r="H166" s="10" t="s">
        <v>76</v>
      </c>
      <c r="I166" s="29" t="e" cm="1">
        <f t="array" ref="I166">_xlfn.XLOOKUP(1,(Calculations[Πληροφορίες]=Calculations[[#This Row],[Πληροφορίες]])*(#REF!=#REF!),Calculations[Τιμή])</f>
        <v>#N/A</v>
      </c>
      <c r="J166" s="11" t="s">
        <v>7</v>
      </c>
      <c r="K166" s="9" t="s">
        <v>224</v>
      </c>
      <c r="L166" s="47" t="s">
        <v>299</v>
      </c>
      <c r="M166" s="12" t="str">
        <f>_xlfn.XLOOKUP(Calculations[[#This Row],[For XLOOKUP]],Factors[For XLOOKUP],Factors[Factor],"")</f>
        <v>Σ.Ε. CH₄ st.</v>
      </c>
      <c r="N166" s="12">
        <f>_xlfn.XLOOKUP(Calculations[[#This Row],[For XLOOKUP]],Factors[For XLOOKUP],Factors[Value],"")</f>
        <v>2.6069673432920342E-8</v>
      </c>
      <c r="O166" s="12" t="str">
        <f>_xlfn.XLOOKUP(Calculations[[#This Row],[For XLOOKUP]],Factors[For XLOOKUP],Factors[Units],"")</f>
        <v>tn CH4/lt</v>
      </c>
      <c r="P166" s="12" t="str">
        <f>_xlfn.XLOOKUP(Calculations[[#This Row],[For XLOOKUP]],Factors[For XLOOKUP],Factors[Source],"")</f>
        <v>Greece. National Inventory Submissions 2024</v>
      </c>
      <c r="Q166" s="12" t="s">
        <v>1112</v>
      </c>
      <c r="R166" s="12">
        <v>4.6925412179256616E-4</v>
      </c>
      <c r="S166" s="12" t="s">
        <v>1112</v>
      </c>
      <c r="T166" s="12" t="s">
        <v>1112</v>
      </c>
      <c r="U166" s="12" t="s">
        <v>1112</v>
      </c>
      <c r="V166" s="12" t="s">
        <v>1113</v>
      </c>
      <c r="W166" s="56">
        <v>1.3139115410191853E-2</v>
      </c>
    </row>
    <row r="167" spans="1:23" s="7" customFormat="1" x14ac:dyDescent="0.3">
      <c r="A167" s="8" t="s">
        <v>0</v>
      </c>
      <c r="B167" s="8" t="s">
        <v>0</v>
      </c>
      <c r="C167" s="9" t="s">
        <v>578</v>
      </c>
      <c r="D167" s="9" t="s">
        <v>819</v>
      </c>
      <c r="E167" s="9" t="s">
        <v>947</v>
      </c>
      <c r="F167" s="8" t="s">
        <v>69</v>
      </c>
      <c r="G167" s="8" t="s">
        <v>70</v>
      </c>
      <c r="H167" s="10" t="s">
        <v>76</v>
      </c>
      <c r="I167" s="29" t="e" cm="1">
        <f t="array" ref="I167">_xlfn.XLOOKUP(1,(Calculations[Πληροφορίες]=Calculations[[#This Row],[Πληροφορίες]])*(#REF!=#REF!),Calculations[Τιμή])</f>
        <v>#N/A</v>
      </c>
      <c r="J167" s="11" t="s">
        <v>7</v>
      </c>
      <c r="K167" s="9" t="s">
        <v>224</v>
      </c>
      <c r="L167" s="47" t="s">
        <v>190</v>
      </c>
      <c r="M167" s="12" t="str">
        <f>_xlfn.XLOOKUP(Calculations[[#This Row],[For XLOOKUP]],Factors[For XLOOKUP],Factors[Factor],"")</f>
        <v>Σ.Ε. N2O st.</v>
      </c>
      <c r="N167" s="12">
        <f>_xlfn.XLOOKUP(Calculations[[#This Row],[For XLOOKUP]],Factors[For XLOOKUP],Factors[Value],"")</f>
        <v>6.7698900000000009E-9</v>
      </c>
      <c r="O167" s="12" t="str">
        <f>_xlfn.XLOOKUP(Calculations[[#This Row],[For XLOOKUP]],Factors[For XLOOKUP],Factors[Units],"")</f>
        <v>tn N2O/lt</v>
      </c>
      <c r="P167" s="12" t="str">
        <f>_xlfn.XLOOKUP(Calculations[[#This Row],[For XLOOKUP]],Factors[For XLOOKUP],Factors[Source],"")</f>
        <v>Greece. National Inventory Submissions 2024</v>
      </c>
      <c r="Q167" s="12" t="s">
        <v>1112</v>
      </c>
      <c r="R167" s="12" t="s">
        <v>1112</v>
      </c>
      <c r="S167" s="12">
        <v>1.2185802000000001E-4</v>
      </c>
      <c r="T167" s="12" t="s">
        <v>1112</v>
      </c>
      <c r="U167" s="12" t="s">
        <v>1112</v>
      </c>
      <c r="V167" s="12" t="s">
        <v>1113</v>
      </c>
      <c r="W167" s="56">
        <v>3.2292375300000002E-2</v>
      </c>
    </row>
    <row r="168" spans="1:23" s="7" customFormat="1" x14ac:dyDescent="0.3">
      <c r="A168" s="8" t="s">
        <v>0</v>
      </c>
      <c r="B168" s="8" t="s">
        <v>0</v>
      </c>
      <c r="C168" s="9" t="s">
        <v>578</v>
      </c>
      <c r="D168" s="9" t="s">
        <v>819</v>
      </c>
      <c r="E168" s="9" t="s">
        <v>913</v>
      </c>
      <c r="F168" s="8" t="s">
        <v>69</v>
      </c>
      <c r="G168" s="8" t="s">
        <v>70</v>
      </c>
      <c r="H168" s="10" t="s">
        <v>76</v>
      </c>
      <c r="I168" s="28">
        <v>50835</v>
      </c>
      <c r="J168" s="11" t="s">
        <v>7</v>
      </c>
      <c r="K168" s="9" t="s">
        <v>224</v>
      </c>
      <c r="L168" s="47" t="s">
        <v>189</v>
      </c>
      <c r="M168" s="12" t="str">
        <f>_xlfn.XLOOKUP(Calculations[[#This Row],[For XLOOKUP]],Factors[For XLOOKUP],Factors[Factor],"")</f>
        <v>Σ.Ε. CO₂ st.</v>
      </c>
      <c r="N168" s="12">
        <f>_xlfn.XLOOKUP(Calculations[[#This Row],[For XLOOKUP]],Factors[For XLOOKUP],Factors[Value],"")</f>
        <v>2.6288551800000004E-3</v>
      </c>
      <c r="O168" s="12" t="str">
        <f>_xlfn.XLOOKUP(Calculations[[#This Row],[For XLOOKUP]],Factors[For XLOOKUP],Factors[Units],"")</f>
        <v>tn CO2/lt</v>
      </c>
      <c r="P168" s="12" t="str">
        <f>_xlfn.XLOOKUP(Calculations[[#This Row],[For XLOOKUP]],Factors[For XLOOKUP],Factors[Source],"")</f>
        <v>Greece. National Inventory Submissions 2024</v>
      </c>
      <c r="Q168" s="12">
        <v>133.63785307530003</v>
      </c>
      <c r="R168" s="12" t="s">
        <v>1112</v>
      </c>
      <c r="S168" s="12" t="s">
        <v>1112</v>
      </c>
      <c r="T168" s="12" t="s">
        <v>1112</v>
      </c>
      <c r="U168" s="12" t="s">
        <v>1112</v>
      </c>
      <c r="V168" s="12" t="s">
        <v>1113</v>
      </c>
      <c r="W168" s="56">
        <v>133.63785307530003</v>
      </c>
    </row>
    <row r="169" spans="1:23" s="7" customFormat="1" x14ac:dyDescent="0.3">
      <c r="A169" s="8" t="s">
        <v>0</v>
      </c>
      <c r="B169" s="8" t="s">
        <v>0</v>
      </c>
      <c r="C169" s="9" t="s">
        <v>578</v>
      </c>
      <c r="D169" s="9" t="s">
        <v>819</v>
      </c>
      <c r="E169" s="9" t="s">
        <v>913</v>
      </c>
      <c r="F169" s="8" t="s">
        <v>69</v>
      </c>
      <c r="G169" s="8" t="s">
        <v>70</v>
      </c>
      <c r="H169" s="10" t="s">
        <v>76</v>
      </c>
      <c r="I169" s="29" t="e" cm="1">
        <f t="array" ref="I169">_xlfn.XLOOKUP(1,(Calculations[Πληροφορίες]=Calculations[[#This Row],[Πληροφορίες]])*(#REF!=#REF!),Calculations[Τιμή])</f>
        <v>#N/A</v>
      </c>
      <c r="J169" s="11" t="s">
        <v>7</v>
      </c>
      <c r="K169" s="9" t="s">
        <v>224</v>
      </c>
      <c r="L169" s="47" t="s">
        <v>299</v>
      </c>
      <c r="M169" s="12" t="str">
        <f>_xlfn.XLOOKUP(Calculations[[#This Row],[For XLOOKUP]],Factors[For XLOOKUP],Factors[Factor],"")</f>
        <v>Σ.Ε. CH₄ st.</v>
      </c>
      <c r="N169" s="12">
        <f>_xlfn.XLOOKUP(Calculations[[#This Row],[For XLOOKUP]],Factors[For XLOOKUP],Factors[Value],"")</f>
        <v>2.6069673432920342E-8</v>
      </c>
      <c r="O169" s="12" t="str">
        <f>_xlfn.XLOOKUP(Calculations[[#This Row],[For XLOOKUP]],Factors[For XLOOKUP],Factors[Units],"")</f>
        <v>tn CH4/lt</v>
      </c>
      <c r="P169" s="12" t="str">
        <f>_xlfn.XLOOKUP(Calculations[[#This Row],[For XLOOKUP]],Factors[For XLOOKUP],Factors[Source],"")</f>
        <v>Greece. National Inventory Submissions 2024</v>
      </c>
      <c r="Q169" s="12" t="s">
        <v>1112</v>
      </c>
      <c r="R169" s="12">
        <v>1.3252518489625055E-3</v>
      </c>
      <c r="S169" s="12" t="s">
        <v>1112</v>
      </c>
      <c r="T169" s="12" t="s">
        <v>1112</v>
      </c>
      <c r="U169" s="12" t="s">
        <v>1112</v>
      </c>
      <c r="V169" s="12" t="s">
        <v>1113</v>
      </c>
      <c r="W169" s="56">
        <v>3.7107051770950153E-2</v>
      </c>
    </row>
    <row r="170" spans="1:23" s="7" customFormat="1" x14ac:dyDescent="0.3">
      <c r="A170" s="8" t="s">
        <v>0</v>
      </c>
      <c r="B170" s="8" t="s">
        <v>0</v>
      </c>
      <c r="C170" s="9" t="s">
        <v>578</v>
      </c>
      <c r="D170" s="27" t="s">
        <v>819</v>
      </c>
      <c r="E170" s="9" t="s">
        <v>913</v>
      </c>
      <c r="F170" s="8" t="s">
        <v>69</v>
      </c>
      <c r="G170" s="8" t="s">
        <v>70</v>
      </c>
      <c r="H170" s="10" t="s">
        <v>76</v>
      </c>
      <c r="I170" s="29" t="e" cm="1">
        <f t="array" ref="I170">_xlfn.XLOOKUP(1,(Calculations[Πληροφορίες]=Calculations[[#This Row],[Πληροφορίες]])*(#REF!=#REF!),Calculations[Τιμή])</f>
        <v>#N/A</v>
      </c>
      <c r="J170" s="11" t="s">
        <v>7</v>
      </c>
      <c r="K170" s="9" t="s">
        <v>224</v>
      </c>
      <c r="L170" s="47" t="s">
        <v>190</v>
      </c>
      <c r="M170" s="12" t="str">
        <f>_xlfn.XLOOKUP(Calculations[[#This Row],[For XLOOKUP]],Factors[For XLOOKUP],Factors[Factor],"")</f>
        <v>Σ.Ε. N2O st.</v>
      </c>
      <c r="N170" s="12">
        <f>_xlfn.XLOOKUP(Calculations[[#This Row],[For XLOOKUP]],Factors[For XLOOKUP],Factors[Value],"")</f>
        <v>6.7698900000000009E-9</v>
      </c>
      <c r="O170" s="12" t="str">
        <f>_xlfn.XLOOKUP(Calculations[[#This Row],[For XLOOKUP]],Factors[For XLOOKUP],Factors[Units],"")</f>
        <v>tn N2O/lt</v>
      </c>
      <c r="P170" s="12" t="str">
        <f>_xlfn.XLOOKUP(Calculations[[#This Row],[For XLOOKUP]],Factors[For XLOOKUP],Factors[Source],"")</f>
        <v>Greece. National Inventory Submissions 2024</v>
      </c>
      <c r="Q170" s="12" t="s">
        <v>1112</v>
      </c>
      <c r="R170" s="12" t="s">
        <v>1112</v>
      </c>
      <c r="S170" s="12">
        <v>3.4414735815000005E-4</v>
      </c>
      <c r="T170" s="12" t="s">
        <v>1112</v>
      </c>
      <c r="U170" s="12" t="s">
        <v>1112</v>
      </c>
      <c r="V170" s="12" t="s">
        <v>1113</v>
      </c>
      <c r="W170" s="56">
        <v>9.1199049909750016E-2</v>
      </c>
    </row>
    <row r="171" spans="1:23" s="7" customFormat="1" x14ac:dyDescent="0.3">
      <c r="A171" s="8" t="s">
        <v>0</v>
      </c>
      <c r="B171" s="8" t="s">
        <v>0</v>
      </c>
      <c r="C171" s="9" t="s">
        <v>578</v>
      </c>
      <c r="D171" s="27" t="s">
        <v>916</v>
      </c>
      <c r="E171" s="9" t="s">
        <v>918</v>
      </c>
      <c r="F171" s="8" t="s">
        <v>69</v>
      </c>
      <c r="G171" s="8" t="s">
        <v>77</v>
      </c>
      <c r="H171" s="10" t="s">
        <v>75</v>
      </c>
      <c r="I171" s="24">
        <v>54131.141959488697</v>
      </c>
      <c r="J171" s="11" t="s">
        <v>44</v>
      </c>
      <c r="K171" s="9" t="s">
        <v>63</v>
      </c>
      <c r="L171" s="47" t="s">
        <v>253</v>
      </c>
      <c r="M171" s="12" t="str">
        <f>_xlfn.XLOOKUP(Calculations[[#This Row],[For XLOOKUP]],Factors[For XLOOKUP],Factors[Factor],"")</f>
        <v>Σ.Ε. CO₂ st.</v>
      </c>
      <c r="N171" s="12">
        <f>_xlfn.XLOOKUP(Calculations[[#This Row],[For XLOOKUP]],Factors[For XLOOKUP],Factors[Value],"")</f>
        <v>2.0043000000000055E-4</v>
      </c>
      <c r="O171" s="12" t="str">
        <f>_xlfn.XLOOKUP(Calculations[[#This Row],[For XLOOKUP]],Factors[For XLOOKUP],Factors[Units],"")</f>
        <v>tn CO2/KWh</v>
      </c>
      <c r="P171" s="12" t="str">
        <f>_xlfn.XLOOKUP(Calculations[[#This Row],[For XLOOKUP]],Factors[For XLOOKUP],Factors[Source],"")</f>
        <v>Greece. National Inventory Submissions 2024</v>
      </c>
      <c r="Q171" s="12">
        <v>10.849504782940349</v>
      </c>
      <c r="R171" s="12" t="s">
        <v>1112</v>
      </c>
      <c r="S171" s="12" t="s">
        <v>1112</v>
      </c>
      <c r="T171" s="12" t="s">
        <v>1112</v>
      </c>
      <c r="U171" s="12" t="s">
        <v>1112</v>
      </c>
      <c r="V171" s="12" t="s">
        <v>1113</v>
      </c>
      <c r="W171" s="56">
        <v>10.849504782940349</v>
      </c>
    </row>
    <row r="172" spans="1:23" s="7" customFormat="1" x14ac:dyDescent="0.3">
      <c r="A172" s="8" t="s">
        <v>0</v>
      </c>
      <c r="B172" s="8" t="s">
        <v>0</v>
      </c>
      <c r="C172" s="9" t="s">
        <v>578</v>
      </c>
      <c r="D172" s="27" t="s">
        <v>916</v>
      </c>
      <c r="E172" s="9" t="s">
        <v>918</v>
      </c>
      <c r="F172" s="8" t="s">
        <v>69</v>
      </c>
      <c r="G172" s="8" t="s">
        <v>77</v>
      </c>
      <c r="H172" s="10" t="s">
        <v>75</v>
      </c>
      <c r="I172" s="29" t="e" cm="1">
        <f t="array" ref="I172">_xlfn.XLOOKUP(1,(Calculations[Πληροφορίες]=Calculations[[#This Row],[Πληροφορίες]])*(#REF!=#REF!),Calculations[Τιμή])</f>
        <v>#N/A</v>
      </c>
      <c r="J172" s="11" t="s">
        <v>44</v>
      </c>
      <c r="K172" s="9" t="s">
        <v>63</v>
      </c>
      <c r="L172" s="47" t="s">
        <v>254</v>
      </c>
      <c r="M172" s="12" t="str">
        <f>_xlfn.XLOOKUP(Calculations[[#This Row],[For XLOOKUP]],Factors[For XLOOKUP],Factors[Factor],"")</f>
        <v>Σ.Ε. CH₄ st.</v>
      </c>
      <c r="N172" s="12">
        <f>_xlfn.XLOOKUP(Calculations[[#This Row],[For XLOOKUP]],Factors[For XLOOKUP],Factors[Value],"")</f>
        <v>3.6000000000000103E-9</v>
      </c>
      <c r="O172" s="12" t="str">
        <f>_xlfn.XLOOKUP(Calculations[[#This Row],[For XLOOKUP]],Factors[For XLOOKUP],Factors[Units],"")</f>
        <v>tn CH4/KWh</v>
      </c>
      <c r="P172" s="12" t="str">
        <f>_xlfn.XLOOKUP(Calculations[[#This Row],[For XLOOKUP]],Factors[For XLOOKUP],Factors[Source],"")</f>
        <v>Greece. National Inventory Submissions 2024</v>
      </c>
      <c r="Q172" s="12" t="s">
        <v>1112</v>
      </c>
      <c r="R172" s="12">
        <v>1.9487211105415986E-4</v>
      </c>
      <c r="S172" s="12" t="s">
        <v>1112</v>
      </c>
      <c r="T172" s="12" t="s">
        <v>1112</v>
      </c>
      <c r="U172" s="12" t="s">
        <v>1112</v>
      </c>
      <c r="V172" s="12" t="s">
        <v>1113</v>
      </c>
      <c r="W172" s="56">
        <v>5.4564191095164763E-3</v>
      </c>
    </row>
    <row r="173" spans="1:23" s="7" customFormat="1" x14ac:dyDescent="0.3">
      <c r="A173" s="8" t="s">
        <v>0</v>
      </c>
      <c r="B173" s="8" t="s">
        <v>0</v>
      </c>
      <c r="C173" s="9" t="s">
        <v>578</v>
      </c>
      <c r="D173" s="9" t="s">
        <v>916</v>
      </c>
      <c r="E173" s="27" t="s">
        <v>918</v>
      </c>
      <c r="F173" s="8" t="s">
        <v>69</v>
      </c>
      <c r="G173" s="8" t="s">
        <v>77</v>
      </c>
      <c r="H173" s="10" t="s">
        <v>75</v>
      </c>
      <c r="I173" s="29" t="e" cm="1">
        <f t="array" ref="I173">_xlfn.XLOOKUP(1,(Calculations[Πληροφορίες]=Calculations[[#This Row],[Πληροφορίες]])*(#REF!=#REF!),Calculations[Τιμή])</f>
        <v>#N/A</v>
      </c>
      <c r="J173" s="11" t="s">
        <v>44</v>
      </c>
      <c r="K173" s="9" t="s">
        <v>63</v>
      </c>
      <c r="L173" s="47" t="s">
        <v>255</v>
      </c>
      <c r="M173" s="12" t="str">
        <f>_xlfn.XLOOKUP(Calculations[[#This Row],[For XLOOKUP]],Factors[For XLOOKUP],Factors[Factor],"")</f>
        <v>Σ.Ε. N2O st.</v>
      </c>
      <c r="N173" s="12">
        <f>_xlfn.XLOOKUP(Calculations[[#This Row],[For XLOOKUP]],Factors[For XLOOKUP],Factors[Value],"")</f>
        <v>3.6000000000000103E-10</v>
      </c>
      <c r="O173" s="12" t="str">
        <f>_xlfn.XLOOKUP(Calculations[[#This Row],[For XLOOKUP]],Factors[For XLOOKUP],Factors[Units],"")</f>
        <v>tn N2O/kWh</v>
      </c>
      <c r="P173" s="12" t="str">
        <f>_xlfn.XLOOKUP(Calculations[[#This Row],[For XLOOKUP]],Factors[For XLOOKUP],Factors[Source],"")</f>
        <v>Greece. National Inventory Submissions 2024</v>
      </c>
      <c r="Q173" s="12" t="s">
        <v>1112</v>
      </c>
      <c r="R173" s="12" t="s">
        <v>1112</v>
      </c>
      <c r="S173" s="12">
        <v>1.9487211105415987E-5</v>
      </c>
      <c r="T173" s="12" t="s">
        <v>1112</v>
      </c>
      <c r="U173" s="12" t="s">
        <v>1112</v>
      </c>
      <c r="V173" s="12" t="s">
        <v>1113</v>
      </c>
      <c r="W173" s="56">
        <v>5.1641109429352364E-3</v>
      </c>
    </row>
    <row r="174" spans="1:23" s="7" customFormat="1" x14ac:dyDescent="0.3">
      <c r="A174" s="8" t="s">
        <v>0</v>
      </c>
      <c r="B174" s="8" t="s">
        <v>0</v>
      </c>
      <c r="C174" s="9" t="s">
        <v>578</v>
      </c>
      <c r="D174" s="27" t="s">
        <v>818</v>
      </c>
      <c r="E174" s="27"/>
      <c r="F174" s="8" t="s">
        <v>69</v>
      </c>
      <c r="G174" s="8" t="s">
        <v>77</v>
      </c>
      <c r="H174" s="10" t="s">
        <v>75</v>
      </c>
      <c r="I174" s="24">
        <v>8115388.3399999999</v>
      </c>
      <c r="J174" s="11" t="s">
        <v>44</v>
      </c>
      <c r="K174" s="9" t="s">
        <v>63</v>
      </c>
      <c r="L174" s="47" t="s">
        <v>253</v>
      </c>
      <c r="M174" s="12" t="str">
        <f>_xlfn.XLOOKUP(Calculations[[#This Row],[For XLOOKUP]],Factors[For XLOOKUP],Factors[Factor],"")</f>
        <v>Σ.Ε. CO₂ st.</v>
      </c>
      <c r="N174" s="12">
        <f>_xlfn.XLOOKUP(Calculations[[#This Row],[For XLOOKUP]],Factors[For XLOOKUP],Factors[Value],"")</f>
        <v>2.0043000000000055E-4</v>
      </c>
      <c r="O174" s="12" t="str">
        <f>_xlfn.XLOOKUP(Calculations[[#This Row],[For XLOOKUP]],Factors[For XLOOKUP],Factors[Units],"")</f>
        <v>tn CO2/KWh</v>
      </c>
      <c r="P174" s="12" t="str">
        <f>_xlfn.XLOOKUP(Calculations[[#This Row],[For XLOOKUP]],Factors[For XLOOKUP],Factors[Source],"")</f>
        <v>Greece. National Inventory Submissions 2024</v>
      </c>
      <c r="Q174" s="12">
        <v>1626.5672849862044</v>
      </c>
      <c r="R174" s="12" t="s">
        <v>1112</v>
      </c>
      <c r="S174" s="12" t="s">
        <v>1112</v>
      </c>
      <c r="T174" s="12" t="s">
        <v>1112</v>
      </c>
      <c r="U174" s="12" t="s">
        <v>1112</v>
      </c>
      <c r="V174" s="12" t="s">
        <v>1113</v>
      </c>
      <c r="W174" s="56">
        <v>1626.5672849862044</v>
      </c>
    </row>
    <row r="175" spans="1:23" s="7" customFormat="1" x14ac:dyDescent="0.3">
      <c r="A175" s="8" t="s">
        <v>0</v>
      </c>
      <c r="B175" s="8" t="s">
        <v>0</v>
      </c>
      <c r="C175" s="9" t="s">
        <v>578</v>
      </c>
      <c r="D175" s="9" t="s">
        <v>818</v>
      </c>
      <c r="E175" s="9"/>
      <c r="F175" s="8" t="s">
        <v>69</v>
      </c>
      <c r="G175" s="8" t="s">
        <v>77</v>
      </c>
      <c r="H175" s="10" t="s">
        <v>75</v>
      </c>
      <c r="I175" s="29" t="e" cm="1">
        <f t="array" ref="I175">_xlfn.XLOOKUP(1,(Calculations[Πληροφορίες]=Calculations[[#This Row],[Πληροφορίες]])*(#REF!=#REF!),Calculations[Τιμή])</f>
        <v>#N/A</v>
      </c>
      <c r="J175" s="11" t="s">
        <v>44</v>
      </c>
      <c r="K175" s="9" t="s">
        <v>63</v>
      </c>
      <c r="L175" s="47" t="s">
        <v>254</v>
      </c>
      <c r="M175" s="12" t="str">
        <f>_xlfn.XLOOKUP(Calculations[[#This Row],[For XLOOKUP]],Factors[For XLOOKUP],Factors[Factor],"")</f>
        <v>Σ.Ε. CH₄ st.</v>
      </c>
      <c r="N175" s="12">
        <f>_xlfn.XLOOKUP(Calculations[[#This Row],[For XLOOKUP]],Factors[For XLOOKUP],Factors[Value],"")</f>
        <v>3.6000000000000103E-9</v>
      </c>
      <c r="O175" s="12" t="str">
        <f>_xlfn.XLOOKUP(Calculations[[#This Row],[For XLOOKUP]],Factors[For XLOOKUP],Factors[Units],"")</f>
        <v>tn CH4/KWh</v>
      </c>
      <c r="P175" s="12" t="str">
        <f>_xlfn.XLOOKUP(Calculations[[#This Row],[For XLOOKUP]],Factors[For XLOOKUP],Factors[Source],"")</f>
        <v>Greece. National Inventory Submissions 2024</v>
      </c>
      <c r="Q175" s="12" t="s">
        <v>1112</v>
      </c>
      <c r="R175" s="12">
        <v>2.9215398024000083E-2</v>
      </c>
      <c r="S175" s="12" t="s">
        <v>1112</v>
      </c>
      <c r="T175" s="12" t="s">
        <v>1112</v>
      </c>
      <c r="U175" s="12" t="s">
        <v>1112</v>
      </c>
      <c r="V175" s="12" t="s">
        <v>1113</v>
      </c>
      <c r="W175" s="56">
        <v>0.81803114467200233</v>
      </c>
    </row>
    <row r="176" spans="1:23" s="7" customFormat="1" x14ac:dyDescent="0.3">
      <c r="A176" s="8" t="s">
        <v>0</v>
      </c>
      <c r="B176" s="8" t="s">
        <v>0</v>
      </c>
      <c r="C176" s="9" t="s">
        <v>578</v>
      </c>
      <c r="D176" s="9" t="s">
        <v>818</v>
      </c>
      <c r="E176" s="27"/>
      <c r="F176" s="8" t="s">
        <v>69</v>
      </c>
      <c r="G176" s="8" t="s">
        <v>77</v>
      </c>
      <c r="H176" s="10" t="s">
        <v>75</v>
      </c>
      <c r="I176" s="29" t="e" cm="1">
        <f t="array" ref="I176">_xlfn.XLOOKUP(1,(Calculations[Πληροφορίες]=Calculations[[#This Row],[Πληροφορίες]])*(#REF!=#REF!),Calculations[Τιμή])</f>
        <v>#N/A</v>
      </c>
      <c r="J176" s="11" t="s">
        <v>44</v>
      </c>
      <c r="K176" s="9" t="s">
        <v>63</v>
      </c>
      <c r="L176" s="47" t="s">
        <v>255</v>
      </c>
      <c r="M176" s="12" t="str">
        <f>_xlfn.XLOOKUP(Calculations[[#This Row],[For XLOOKUP]],Factors[For XLOOKUP],Factors[Factor],"")</f>
        <v>Σ.Ε. N2O st.</v>
      </c>
      <c r="N176" s="12">
        <f>_xlfn.XLOOKUP(Calculations[[#This Row],[For XLOOKUP]],Factors[For XLOOKUP],Factors[Value],"")</f>
        <v>3.6000000000000103E-10</v>
      </c>
      <c r="O176" s="12" t="str">
        <f>_xlfn.XLOOKUP(Calculations[[#This Row],[For XLOOKUP]],Factors[For XLOOKUP],Factors[Units],"")</f>
        <v>tn N2O/kWh</v>
      </c>
      <c r="P176" s="12" t="str">
        <f>_xlfn.XLOOKUP(Calculations[[#This Row],[For XLOOKUP]],Factors[For XLOOKUP],Factors[Source],"")</f>
        <v>Greece. National Inventory Submissions 2024</v>
      </c>
      <c r="Q176" s="12" t="s">
        <v>1112</v>
      </c>
      <c r="R176" s="12" t="s">
        <v>1112</v>
      </c>
      <c r="S176" s="12">
        <v>2.9215398024000083E-3</v>
      </c>
      <c r="T176" s="12" t="s">
        <v>1112</v>
      </c>
      <c r="U176" s="12" t="s">
        <v>1112</v>
      </c>
      <c r="V176" s="12" t="s">
        <v>1113</v>
      </c>
      <c r="W176" s="56">
        <v>0.77420804763600226</v>
      </c>
    </row>
    <row r="177" spans="1:23" s="7" customFormat="1" x14ac:dyDescent="0.3">
      <c r="A177" s="8" t="s">
        <v>0</v>
      </c>
      <c r="B177" s="8" t="s">
        <v>0</v>
      </c>
      <c r="C177" s="9" t="s">
        <v>578</v>
      </c>
      <c r="D177" s="27" t="s">
        <v>819</v>
      </c>
      <c r="E177" s="27" t="s">
        <v>914</v>
      </c>
      <c r="F177" s="8" t="s">
        <v>69</v>
      </c>
      <c r="G177" s="8" t="s">
        <v>77</v>
      </c>
      <c r="H177" s="10" t="s">
        <v>75</v>
      </c>
      <c r="I177" s="24">
        <v>1587.4700712480901</v>
      </c>
      <c r="J177" s="11" t="s">
        <v>44</v>
      </c>
      <c r="K177" s="9" t="s">
        <v>63</v>
      </c>
      <c r="L177" s="47" t="s">
        <v>253</v>
      </c>
      <c r="M177" s="12" t="str">
        <f>_xlfn.XLOOKUP(Calculations[[#This Row],[For XLOOKUP]],Factors[For XLOOKUP],Factors[Factor],"")</f>
        <v>Σ.Ε. CO₂ st.</v>
      </c>
      <c r="N177" s="12">
        <f>_xlfn.XLOOKUP(Calculations[[#This Row],[For XLOOKUP]],Factors[For XLOOKUP],Factors[Value],"")</f>
        <v>2.0043000000000055E-4</v>
      </c>
      <c r="O177" s="12" t="str">
        <f>_xlfn.XLOOKUP(Calculations[[#This Row],[For XLOOKUP]],Factors[For XLOOKUP],Factors[Units],"")</f>
        <v>tn CO2/KWh</v>
      </c>
      <c r="P177" s="12" t="str">
        <f>_xlfn.XLOOKUP(Calculations[[#This Row],[For XLOOKUP]],Factors[For XLOOKUP],Factors[Source],"")</f>
        <v>Greece. National Inventory Submissions 2024</v>
      </c>
      <c r="Q177" s="12">
        <v>0.31817662638025557</v>
      </c>
      <c r="R177" s="12" t="s">
        <v>1112</v>
      </c>
      <c r="S177" s="12" t="s">
        <v>1112</v>
      </c>
      <c r="T177" s="12" t="s">
        <v>1112</v>
      </c>
      <c r="U177" s="12" t="s">
        <v>1112</v>
      </c>
      <c r="V177" s="12" t="s">
        <v>1113</v>
      </c>
      <c r="W177" s="56">
        <v>0.31817662638025557</v>
      </c>
    </row>
    <row r="178" spans="1:23" s="7" customFormat="1" x14ac:dyDescent="0.3">
      <c r="A178" s="8" t="s">
        <v>0</v>
      </c>
      <c r="B178" s="8" t="s">
        <v>0</v>
      </c>
      <c r="C178" s="9" t="s">
        <v>578</v>
      </c>
      <c r="D178" s="27" t="s">
        <v>819</v>
      </c>
      <c r="E178" s="27" t="s">
        <v>914</v>
      </c>
      <c r="F178" s="8" t="s">
        <v>69</v>
      </c>
      <c r="G178" s="8" t="s">
        <v>77</v>
      </c>
      <c r="H178" s="10" t="s">
        <v>75</v>
      </c>
      <c r="I178" s="29" t="e" cm="1">
        <f t="array" ref="I178">_xlfn.XLOOKUP(1,(Calculations[Πληροφορίες]=Calculations[[#This Row],[Πληροφορίες]])*(#REF!=#REF!),Calculations[Τιμή])</f>
        <v>#N/A</v>
      </c>
      <c r="J178" s="11" t="s">
        <v>44</v>
      </c>
      <c r="K178" s="9" t="s">
        <v>63</v>
      </c>
      <c r="L178" s="47" t="s">
        <v>254</v>
      </c>
      <c r="M178" s="12" t="str">
        <f>_xlfn.XLOOKUP(Calculations[[#This Row],[For XLOOKUP]],Factors[For XLOOKUP],Factors[Factor],"")</f>
        <v>Σ.Ε. CH₄ st.</v>
      </c>
      <c r="N178" s="12">
        <f>_xlfn.XLOOKUP(Calculations[[#This Row],[For XLOOKUP]],Factors[For XLOOKUP],Factors[Value],"")</f>
        <v>3.6000000000000103E-9</v>
      </c>
      <c r="O178" s="12" t="str">
        <f>_xlfn.XLOOKUP(Calculations[[#This Row],[For XLOOKUP]],Factors[For XLOOKUP],Factors[Units],"")</f>
        <v>tn CH4/KWh</v>
      </c>
      <c r="P178" s="12" t="str">
        <f>_xlfn.XLOOKUP(Calculations[[#This Row],[For XLOOKUP]],Factors[For XLOOKUP],Factors[Source],"")</f>
        <v>Greece. National Inventory Submissions 2024</v>
      </c>
      <c r="Q178" s="12" t="s">
        <v>1112</v>
      </c>
      <c r="R178" s="12">
        <v>5.7148922564931409E-6</v>
      </c>
      <c r="S178" s="12" t="s">
        <v>1112</v>
      </c>
      <c r="T178" s="12" t="s">
        <v>1112</v>
      </c>
      <c r="U178" s="12" t="s">
        <v>1112</v>
      </c>
      <c r="V178" s="12" t="s">
        <v>1113</v>
      </c>
      <c r="W178" s="56">
        <v>1.6001698318180793E-4</v>
      </c>
    </row>
    <row r="179" spans="1:23" s="7" customFormat="1" x14ac:dyDescent="0.3">
      <c r="A179" s="8" t="s">
        <v>0</v>
      </c>
      <c r="B179" s="8" t="s">
        <v>0</v>
      </c>
      <c r="C179" s="9" t="s">
        <v>578</v>
      </c>
      <c r="D179" s="27" t="s">
        <v>819</v>
      </c>
      <c r="E179" s="27" t="s">
        <v>914</v>
      </c>
      <c r="F179" s="8" t="s">
        <v>69</v>
      </c>
      <c r="G179" s="8" t="s">
        <v>77</v>
      </c>
      <c r="H179" s="10" t="s">
        <v>75</v>
      </c>
      <c r="I179" s="29" t="e" cm="1">
        <f t="array" ref="I179">_xlfn.XLOOKUP(1,(Calculations[Πληροφορίες]=Calculations[[#This Row],[Πληροφορίες]])*(#REF!=#REF!),Calculations[Τιμή])</f>
        <v>#N/A</v>
      </c>
      <c r="J179" s="11" t="s">
        <v>44</v>
      </c>
      <c r="K179" s="9" t="s">
        <v>63</v>
      </c>
      <c r="L179" s="47" t="s">
        <v>255</v>
      </c>
      <c r="M179" s="12" t="str">
        <f>_xlfn.XLOOKUP(Calculations[[#This Row],[For XLOOKUP]],Factors[For XLOOKUP],Factors[Factor],"")</f>
        <v>Σ.Ε. N2O st.</v>
      </c>
      <c r="N179" s="12">
        <f>_xlfn.XLOOKUP(Calculations[[#This Row],[For XLOOKUP]],Factors[For XLOOKUP],Factors[Value],"")</f>
        <v>3.6000000000000103E-10</v>
      </c>
      <c r="O179" s="12" t="str">
        <f>_xlfn.XLOOKUP(Calculations[[#This Row],[For XLOOKUP]],Factors[For XLOOKUP],Factors[Units],"")</f>
        <v>tn N2O/kWh</v>
      </c>
      <c r="P179" s="12" t="str">
        <f>_xlfn.XLOOKUP(Calculations[[#This Row],[For XLOOKUP]],Factors[For XLOOKUP],Factors[Source],"")</f>
        <v>Greece. National Inventory Submissions 2024</v>
      </c>
      <c r="Q179" s="12" t="s">
        <v>1112</v>
      </c>
      <c r="R179" s="12" t="s">
        <v>1112</v>
      </c>
      <c r="S179" s="12">
        <v>5.7148922564931411E-7</v>
      </c>
      <c r="T179" s="12" t="s">
        <v>1112</v>
      </c>
      <c r="U179" s="12" t="s">
        <v>1112</v>
      </c>
      <c r="V179" s="12" t="s">
        <v>1113</v>
      </c>
      <c r="W179" s="56">
        <v>1.5144464479706823E-4</v>
      </c>
    </row>
    <row r="180" spans="1:23" s="7" customFormat="1" x14ac:dyDescent="0.3">
      <c r="A180" s="8" t="s">
        <v>0</v>
      </c>
      <c r="B180" s="8" t="s">
        <v>0</v>
      </c>
      <c r="C180" s="9" t="s">
        <v>578</v>
      </c>
      <c r="D180" s="27" t="s">
        <v>819</v>
      </c>
      <c r="E180" s="27" t="s">
        <v>908</v>
      </c>
      <c r="F180" s="8" t="s">
        <v>69</v>
      </c>
      <c r="G180" s="8" t="s">
        <v>77</v>
      </c>
      <c r="H180" s="10" t="s">
        <v>75</v>
      </c>
      <c r="I180" s="24">
        <v>16562.604410021799</v>
      </c>
      <c r="J180" s="11" t="s">
        <v>44</v>
      </c>
      <c r="K180" s="9" t="s">
        <v>63</v>
      </c>
      <c r="L180" s="47" t="s">
        <v>253</v>
      </c>
      <c r="M180" s="12" t="str">
        <f>_xlfn.XLOOKUP(Calculations[[#This Row],[For XLOOKUP]],Factors[For XLOOKUP],Factors[Factor],"")</f>
        <v>Σ.Ε. CO₂ st.</v>
      </c>
      <c r="N180" s="12">
        <f>_xlfn.XLOOKUP(Calculations[[#This Row],[For XLOOKUP]],Factors[For XLOOKUP],Factors[Value],"")</f>
        <v>2.0043000000000055E-4</v>
      </c>
      <c r="O180" s="12" t="str">
        <f>_xlfn.XLOOKUP(Calculations[[#This Row],[For XLOOKUP]],Factors[For XLOOKUP],Factors[Units],"")</f>
        <v>tn CO2/KWh</v>
      </c>
      <c r="P180" s="12" t="str">
        <f>_xlfn.XLOOKUP(Calculations[[#This Row],[For XLOOKUP]],Factors[For XLOOKUP],Factors[Source],"")</f>
        <v>Greece. National Inventory Submissions 2024</v>
      </c>
      <c r="Q180" s="12">
        <v>3.3196428019006783</v>
      </c>
      <c r="R180" s="12" t="s">
        <v>1112</v>
      </c>
      <c r="S180" s="12" t="s">
        <v>1112</v>
      </c>
      <c r="T180" s="12" t="s">
        <v>1112</v>
      </c>
      <c r="U180" s="12" t="s">
        <v>1112</v>
      </c>
      <c r="V180" s="12" t="s">
        <v>1113</v>
      </c>
      <c r="W180" s="56">
        <v>3.3196428019006783</v>
      </c>
    </row>
    <row r="181" spans="1:23" s="7" customFormat="1" x14ac:dyDescent="0.3">
      <c r="A181" s="8" t="s">
        <v>0</v>
      </c>
      <c r="B181" s="8" t="s">
        <v>0</v>
      </c>
      <c r="C181" s="9" t="s">
        <v>578</v>
      </c>
      <c r="D181" s="9" t="s">
        <v>819</v>
      </c>
      <c r="E181" s="27" t="s">
        <v>908</v>
      </c>
      <c r="F181" s="8" t="s">
        <v>69</v>
      </c>
      <c r="G181" s="8" t="s">
        <v>77</v>
      </c>
      <c r="H181" s="10" t="s">
        <v>75</v>
      </c>
      <c r="I181" s="29" t="e" cm="1">
        <f t="array" ref="I181">_xlfn.XLOOKUP(1,(Calculations[Πληροφορίες]=Calculations[[#This Row],[Πληροφορίες]])*(#REF!=#REF!),Calculations[Τιμή])</f>
        <v>#N/A</v>
      </c>
      <c r="J181" s="11" t="s">
        <v>44</v>
      </c>
      <c r="K181" s="9" t="s">
        <v>63</v>
      </c>
      <c r="L181" s="47" t="s">
        <v>254</v>
      </c>
      <c r="M181" s="12" t="str">
        <f>_xlfn.XLOOKUP(Calculations[[#This Row],[For XLOOKUP]],Factors[For XLOOKUP],Factors[Factor],"")</f>
        <v>Σ.Ε. CH₄ st.</v>
      </c>
      <c r="N181" s="12">
        <f>_xlfn.XLOOKUP(Calculations[[#This Row],[For XLOOKUP]],Factors[For XLOOKUP],Factors[Value],"")</f>
        <v>3.6000000000000103E-9</v>
      </c>
      <c r="O181" s="12" t="str">
        <f>_xlfn.XLOOKUP(Calculations[[#This Row],[For XLOOKUP]],Factors[For XLOOKUP],Factors[Units],"")</f>
        <v>tn CH4/KWh</v>
      </c>
      <c r="P181" s="12" t="str">
        <f>_xlfn.XLOOKUP(Calculations[[#This Row],[For XLOOKUP]],Factors[For XLOOKUP],Factors[Source],"")</f>
        <v>Greece. National Inventory Submissions 2024</v>
      </c>
      <c r="Q181" s="12" t="s">
        <v>1112</v>
      </c>
      <c r="R181" s="12">
        <v>5.9625375876078647E-5</v>
      </c>
      <c r="S181" s="12" t="s">
        <v>1112</v>
      </c>
      <c r="T181" s="12" t="s">
        <v>1112</v>
      </c>
      <c r="U181" s="12" t="s">
        <v>1112</v>
      </c>
      <c r="V181" s="12" t="s">
        <v>1113</v>
      </c>
      <c r="W181" s="56">
        <v>1.6695105245302022E-3</v>
      </c>
    </row>
    <row r="182" spans="1:23" s="7" customFormat="1" x14ac:dyDescent="0.3">
      <c r="A182" s="8" t="s">
        <v>0</v>
      </c>
      <c r="B182" s="8" t="s">
        <v>0</v>
      </c>
      <c r="C182" s="9" t="s">
        <v>578</v>
      </c>
      <c r="D182" s="9" t="s">
        <v>819</v>
      </c>
      <c r="E182" s="9" t="s">
        <v>908</v>
      </c>
      <c r="F182" s="8" t="s">
        <v>69</v>
      </c>
      <c r="G182" s="8" t="s">
        <v>77</v>
      </c>
      <c r="H182" s="10" t="s">
        <v>75</v>
      </c>
      <c r="I182" s="29" t="e" cm="1">
        <f t="array" ref="I182">_xlfn.XLOOKUP(1,(Calculations[Πληροφορίες]=Calculations[[#This Row],[Πληροφορίες]])*(#REF!=#REF!),Calculations[Τιμή])</f>
        <v>#N/A</v>
      </c>
      <c r="J182" s="11" t="s">
        <v>44</v>
      </c>
      <c r="K182" s="41" t="s">
        <v>63</v>
      </c>
      <c r="L182" s="47" t="s">
        <v>255</v>
      </c>
      <c r="M182" s="12" t="str">
        <f>_xlfn.XLOOKUP(Calculations[[#This Row],[For XLOOKUP]],Factors[For XLOOKUP],Factors[Factor],"")</f>
        <v>Σ.Ε. N2O st.</v>
      </c>
      <c r="N182" s="12">
        <f>_xlfn.XLOOKUP(Calculations[[#This Row],[For XLOOKUP]],Factors[For XLOOKUP],Factors[Value],"")</f>
        <v>3.6000000000000103E-10</v>
      </c>
      <c r="O182" s="12" t="str">
        <f>_xlfn.XLOOKUP(Calculations[[#This Row],[For XLOOKUP]],Factors[For XLOOKUP],Factors[Units],"")</f>
        <v>tn N2O/kWh</v>
      </c>
      <c r="P182" s="12" t="str">
        <f>_xlfn.XLOOKUP(Calculations[[#This Row],[For XLOOKUP]],Factors[For XLOOKUP],Factors[Source],"")</f>
        <v>Greece. National Inventory Submissions 2024</v>
      </c>
      <c r="Q182" s="12" t="s">
        <v>1112</v>
      </c>
      <c r="R182" s="12" t="s">
        <v>1112</v>
      </c>
      <c r="S182" s="12">
        <v>5.9625375876078649E-6</v>
      </c>
      <c r="T182" s="12" t="s">
        <v>1112</v>
      </c>
      <c r="U182" s="12" t="s">
        <v>1112</v>
      </c>
      <c r="V182" s="12" t="s">
        <v>1113</v>
      </c>
      <c r="W182" s="56">
        <v>1.5800724607160843E-3</v>
      </c>
    </row>
    <row r="183" spans="1:23" s="7" customFormat="1" x14ac:dyDescent="0.3">
      <c r="A183" s="8" t="s">
        <v>0</v>
      </c>
      <c r="B183" s="8" t="s">
        <v>0</v>
      </c>
      <c r="C183" s="9" t="s">
        <v>578</v>
      </c>
      <c r="D183" s="9" t="s">
        <v>821</v>
      </c>
      <c r="E183" s="9" t="s">
        <v>922</v>
      </c>
      <c r="F183" s="8" t="s">
        <v>69</v>
      </c>
      <c r="G183" s="8" t="s">
        <v>77</v>
      </c>
      <c r="H183" s="10" t="s">
        <v>75</v>
      </c>
      <c r="I183" s="24">
        <v>6111.7597743051501</v>
      </c>
      <c r="J183" s="11" t="s">
        <v>44</v>
      </c>
      <c r="K183" s="41" t="s">
        <v>63</v>
      </c>
      <c r="L183" s="47" t="s">
        <v>253</v>
      </c>
      <c r="M183" s="12" t="str">
        <f>_xlfn.XLOOKUP(Calculations[[#This Row],[For XLOOKUP]],Factors[For XLOOKUP],Factors[Factor],"")</f>
        <v>Σ.Ε. CO₂ st.</v>
      </c>
      <c r="N183" s="12">
        <f>_xlfn.XLOOKUP(Calculations[[#This Row],[For XLOOKUP]],Factors[For XLOOKUP],Factors[Value],"")</f>
        <v>2.0043000000000055E-4</v>
      </c>
      <c r="O183" s="12" t="str">
        <f>_xlfn.XLOOKUP(Calculations[[#This Row],[For XLOOKUP]],Factors[For XLOOKUP],Factors[Units],"")</f>
        <v>tn CO2/KWh</v>
      </c>
      <c r="P183" s="12" t="str">
        <f>_xlfn.XLOOKUP(Calculations[[#This Row],[For XLOOKUP]],Factors[For XLOOKUP],Factors[Source],"")</f>
        <v>Greece. National Inventory Submissions 2024</v>
      </c>
      <c r="Q183" s="12">
        <v>1.2249800115639846</v>
      </c>
      <c r="R183" s="12" t="s">
        <v>1112</v>
      </c>
      <c r="S183" s="12" t="s">
        <v>1112</v>
      </c>
      <c r="T183" s="12" t="s">
        <v>1112</v>
      </c>
      <c r="U183" s="12" t="s">
        <v>1112</v>
      </c>
      <c r="V183" s="12" t="s">
        <v>1113</v>
      </c>
      <c r="W183" s="56">
        <v>1.2249800115639846</v>
      </c>
    </row>
    <row r="184" spans="1:23" s="7" customFormat="1" x14ac:dyDescent="0.3">
      <c r="A184" s="8" t="s">
        <v>0</v>
      </c>
      <c r="B184" s="8" t="s">
        <v>0</v>
      </c>
      <c r="C184" s="9" t="s">
        <v>578</v>
      </c>
      <c r="D184" s="27" t="s">
        <v>821</v>
      </c>
      <c r="E184" s="9" t="s">
        <v>922</v>
      </c>
      <c r="F184" s="8" t="s">
        <v>69</v>
      </c>
      <c r="G184" s="8" t="s">
        <v>77</v>
      </c>
      <c r="H184" s="10" t="s">
        <v>75</v>
      </c>
      <c r="I184" s="29" t="e" cm="1">
        <f t="array" ref="I184">_xlfn.XLOOKUP(1,(Calculations[Πληροφορίες]=Calculations[[#This Row],[Πληροφορίες]])*(#REF!=#REF!),Calculations[Τιμή])</f>
        <v>#N/A</v>
      </c>
      <c r="J184" s="11" t="s">
        <v>44</v>
      </c>
      <c r="K184" s="41" t="s">
        <v>63</v>
      </c>
      <c r="L184" s="47" t="s">
        <v>254</v>
      </c>
      <c r="M184" s="12" t="str">
        <f>_xlfn.XLOOKUP(Calculations[[#This Row],[For XLOOKUP]],Factors[For XLOOKUP],Factors[Factor],"")</f>
        <v>Σ.Ε. CH₄ st.</v>
      </c>
      <c r="N184" s="12">
        <f>_xlfn.XLOOKUP(Calculations[[#This Row],[For XLOOKUP]],Factors[For XLOOKUP],Factors[Value],"")</f>
        <v>3.6000000000000103E-9</v>
      </c>
      <c r="O184" s="12" t="str">
        <f>_xlfn.XLOOKUP(Calculations[[#This Row],[For XLOOKUP]],Factors[For XLOOKUP],Factors[Units],"")</f>
        <v>tn CH4/KWh</v>
      </c>
      <c r="P184" s="12" t="str">
        <f>_xlfn.XLOOKUP(Calculations[[#This Row],[For XLOOKUP]],Factors[For XLOOKUP],Factors[Source],"")</f>
        <v>Greece. National Inventory Submissions 2024</v>
      </c>
      <c r="Q184" s="12" t="s">
        <v>1112</v>
      </c>
      <c r="R184" s="12">
        <v>2.2002335187498603E-5</v>
      </c>
      <c r="S184" s="12" t="s">
        <v>1112</v>
      </c>
      <c r="T184" s="12" t="s">
        <v>1112</v>
      </c>
      <c r="U184" s="12" t="s">
        <v>1112</v>
      </c>
      <c r="V184" s="12" t="s">
        <v>1113</v>
      </c>
      <c r="W184" s="56">
        <v>6.160653852499609E-4</v>
      </c>
    </row>
    <row r="185" spans="1:23" s="7" customFormat="1" x14ac:dyDescent="0.3">
      <c r="A185" s="8" t="s">
        <v>0</v>
      </c>
      <c r="B185" s="8" t="s">
        <v>0</v>
      </c>
      <c r="C185" s="9" t="s">
        <v>578</v>
      </c>
      <c r="D185" s="27" t="s">
        <v>821</v>
      </c>
      <c r="E185" s="27" t="s">
        <v>922</v>
      </c>
      <c r="F185" s="8" t="s">
        <v>69</v>
      </c>
      <c r="G185" s="8" t="s">
        <v>77</v>
      </c>
      <c r="H185" s="10" t="s">
        <v>75</v>
      </c>
      <c r="I185" s="29" t="e" cm="1">
        <f t="array" ref="I185">_xlfn.XLOOKUP(1,(Calculations[Πληροφορίες]=Calculations[[#This Row],[Πληροφορίες]])*(#REF!=#REF!),Calculations[Τιμή])</f>
        <v>#N/A</v>
      </c>
      <c r="J185" s="11" t="s">
        <v>44</v>
      </c>
      <c r="K185" s="41" t="s">
        <v>63</v>
      </c>
      <c r="L185" s="47" t="s">
        <v>255</v>
      </c>
      <c r="M185" s="12" t="str">
        <f>_xlfn.XLOOKUP(Calculations[[#This Row],[For XLOOKUP]],Factors[For XLOOKUP],Factors[Factor],"")</f>
        <v>Σ.Ε. N2O st.</v>
      </c>
      <c r="N185" s="12">
        <f>_xlfn.XLOOKUP(Calculations[[#This Row],[For XLOOKUP]],Factors[For XLOOKUP],Factors[Value],"")</f>
        <v>3.6000000000000103E-10</v>
      </c>
      <c r="O185" s="12" t="str">
        <f>_xlfn.XLOOKUP(Calculations[[#This Row],[For XLOOKUP]],Factors[For XLOOKUP],Factors[Units],"")</f>
        <v>tn N2O/kWh</v>
      </c>
      <c r="P185" s="12" t="str">
        <f>_xlfn.XLOOKUP(Calculations[[#This Row],[For XLOOKUP]],Factors[For XLOOKUP],Factors[Source],"")</f>
        <v>Greece. National Inventory Submissions 2024</v>
      </c>
      <c r="Q185" s="12" t="s">
        <v>1112</v>
      </c>
      <c r="R185" s="12" t="s">
        <v>1112</v>
      </c>
      <c r="S185" s="12">
        <v>2.2002335187498604E-6</v>
      </c>
      <c r="T185" s="12" t="s">
        <v>1112</v>
      </c>
      <c r="U185" s="12" t="s">
        <v>1112</v>
      </c>
      <c r="V185" s="12" t="s">
        <v>1113</v>
      </c>
      <c r="W185" s="56">
        <v>5.8306188246871297E-4</v>
      </c>
    </row>
    <row r="186" spans="1:23" s="7" customFormat="1" x14ac:dyDescent="0.3">
      <c r="A186" s="8" t="s">
        <v>0</v>
      </c>
      <c r="B186" s="8" t="s">
        <v>0</v>
      </c>
      <c r="C186" s="9" t="s">
        <v>578</v>
      </c>
      <c r="D186" s="9" t="s">
        <v>818</v>
      </c>
      <c r="E186" s="27"/>
      <c r="F186" s="8" t="s">
        <v>69</v>
      </c>
      <c r="G186" s="8" t="s">
        <v>77</v>
      </c>
      <c r="H186" s="10" t="s">
        <v>76</v>
      </c>
      <c r="I186" s="24">
        <f>86480.3-966</f>
        <v>85514.3</v>
      </c>
      <c r="J186" s="11" t="s">
        <v>7</v>
      </c>
      <c r="K186" s="41" t="s">
        <v>225</v>
      </c>
      <c r="L186" s="47" t="s">
        <v>245</v>
      </c>
      <c r="M186" s="12" t="str">
        <f>_xlfn.XLOOKUP(Calculations[[#This Row],[For XLOOKUP]],Factors[For XLOOKUP],Factors[Factor],"")</f>
        <v>Σ.Ε. CO₂ st.</v>
      </c>
      <c r="N186" s="12">
        <f>_xlfn.XLOOKUP(Calculations[[#This Row],[For XLOOKUP]],Factors[For XLOOKUP],Factors[Value],"")</f>
        <v>2.6288551800000004E-3</v>
      </c>
      <c r="O186" s="12" t="str">
        <f>_xlfn.XLOOKUP(Calculations[[#This Row],[For XLOOKUP]],Factors[For XLOOKUP],Factors[Units],"")</f>
        <v>tn CO2/lt</v>
      </c>
      <c r="P186" s="12" t="str">
        <f>_xlfn.XLOOKUP(Calculations[[#This Row],[For XLOOKUP]],Factors[For XLOOKUP],Factors[Source],"")</f>
        <v>Greece. National Inventory Submissions 2024</v>
      </c>
      <c r="Q186" s="12">
        <v>224.80471051907404</v>
      </c>
      <c r="R186" s="12" t="s">
        <v>1112</v>
      </c>
      <c r="S186" s="12" t="s">
        <v>1112</v>
      </c>
      <c r="T186" s="12" t="s">
        <v>1112</v>
      </c>
      <c r="U186" s="12" t="s">
        <v>1112</v>
      </c>
      <c r="V186" s="12" t="s">
        <v>1113</v>
      </c>
      <c r="W186" s="56">
        <v>224.80471051907404</v>
      </c>
    </row>
    <row r="187" spans="1:23" s="7" customFormat="1" x14ac:dyDescent="0.3">
      <c r="A187" s="8" t="s">
        <v>0</v>
      </c>
      <c r="B187" s="8" t="s">
        <v>0</v>
      </c>
      <c r="C187" s="9" t="s">
        <v>578</v>
      </c>
      <c r="D187" s="27" t="s">
        <v>818</v>
      </c>
      <c r="E187" s="27"/>
      <c r="F187" s="8" t="s">
        <v>69</v>
      </c>
      <c r="G187" s="8" t="s">
        <v>77</v>
      </c>
      <c r="H187" s="10" t="s">
        <v>76</v>
      </c>
      <c r="I187" s="29" t="e" cm="1">
        <f t="array" ref="I187">_xlfn.XLOOKUP(1,(Calculations[Πληροφορίες]=Calculations[[#This Row],[Πληροφορίες]])*(#REF!=#REF!),Calculations[Τιμή])</f>
        <v>#N/A</v>
      </c>
      <c r="J187" s="11" t="s">
        <v>7</v>
      </c>
      <c r="K187" s="41" t="s">
        <v>225</v>
      </c>
      <c r="L187" s="47" t="s">
        <v>247</v>
      </c>
      <c r="M187" s="12" t="str">
        <f>_xlfn.XLOOKUP(Calculations[[#This Row],[For XLOOKUP]],Factors[For XLOOKUP],Factors[Factor],"")</f>
        <v>Σ.Ε. CH₄ st.</v>
      </c>
      <c r="N187" s="12">
        <f>_xlfn.XLOOKUP(Calculations[[#This Row],[For XLOOKUP]],Factors[For XLOOKUP],Factors[Value],"")</f>
        <v>7.3881717554663755E-8</v>
      </c>
      <c r="O187" s="12" t="str">
        <f>_xlfn.XLOOKUP(Calculations[[#This Row],[For XLOOKUP]],Factors[For XLOOKUP],Factors[Units],"")</f>
        <v>tn CH₄/lt</v>
      </c>
      <c r="P187" s="12" t="str">
        <f>_xlfn.XLOOKUP(Calculations[[#This Row],[For XLOOKUP]],Factors[For XLOOKUP],Factors[Source],"")</f>
        <v>Greece. National Inventory Submissions 2024</v>
      </c>
      <c r="Q187" s="12" t="s">
        <v>1112</v>
      </c>
      <c r="R187" s="12">
        <v>6.3179433594847826E-3</v>
      </c>
      <c r="S187" s="12" t="s">
        <v>1112</v>
      </c>
      <c r="T187" s="12" t="s">
        <v>1112</v>
      </c>
      <c r="U187" s="12" t="s">
        <v>1112</v>
      </c>
      <c r="V187" s="12" t="s">
        <v>1113</v>
      </c>
      <c r="W187" s="56">
        <v>0.17690241406557392</v>
      </c>
    </row>
    <row r="188" spans="1:23" s="7" customFormat="1" x14ac:dyDescent="0.3">
      <c r="A188" s="8" t="s">
        <v>0</v>
      </c>
      <c r="B188" s="8" t="s">
        <v>0</v>
      </c>
      <c r="C188" s="9" t="s">
        <v>578</v>
      </c>
      <c r="D188" s="27" t="s">
        <v>818</v>
      </c>
      <c r="E188" s="27"/>
      <c r="F188" s="8" t="s">
        <v>69</v>
      </c>
      <c r="G188" s="8" t="s">
        <v>77</v>
      </c>
      <c r="H188" s="10" t="s">
        <v>76</v>
      </c>
      <c r="I188" s="29" t="e" cm="1">
        <f t="array" ref="I188">_xlfn.XLOOKUP(1,(Calculations[Πληροφορίες]=Calculations[[#This Row],[Πληροφορίες]])*(#REF!=#REF!),Calculations[Τιμή])</f>
        <v>#N/A</v>
      </c>
      <c r="J188" s="11" t="s">
        <v>7</v>
      </c>
      <c r="K188" s="41" t="s">
        <v>225</v>
      </c>
      <c r="L188" s="47" t="s">
        <v>249</v>
      </c>
      <c r="M188" s="12" t="str">
        <f>_xlfn.XLOOKUP(Calculations[[#This Row],[For XLOOKUP]],Factors[For XLOOKUP],Factors[Factor],"")</f>
        <v>Σ.Ε. N2O st.</v>
      </c>
      <c r="N188" s="12">
        <f>_xlfn.XLOOKUP(Calculations[[#This Row],[For XLOOKUP]],Factors[For XLOOKUP],Factors[Value],"")</f>
        <v>9.2898202099102465E-8</v>
      </c>
      <c r="O188" s="12" t="str">
        <f>_xlfn.XLOOKUP(Calculations[[#This Row],[For XLOOKUP]],Factors[For XLOOKUP],Factors[Units],"")</f>
        <v>tn N2O/lt</v>
      </c>
      <c r="P188" s="12" t="str">
        <f>_xlfn.XLOOKUP(Calculations[[#This Row],[For XLOOKUP]],Factors[For XLOOKUP],Factors[Source],"")</f>
        <v>Greece. National Inventory Submissions 2024</v>
      </c>
      <c r="Q188" s="12" t="s">
        <v>1112</v>
      </c>
      <c r="R188" s="12" t="s">
        <v>1112</v>
      </c>
      <c r="S188" s="12">
        <v>7.9441247237632788E-3</v>
      </c>
      <c r="T188" s="12" t="s">
        <v>1112</v>
      </c>
      <c r="U188" s="12" t="s">
        <v>1112</v>
      </c>
      <c r="V188" s="12" t="s">
        <v>1113</v>
      </c>
      <c r="W188" s="56">
        <v>2.105193051797269</v>
      </c>
    </row>
    <row r="189" spans="1:23" s="7" customFormat="1" x14ac:dyDescent="0.3">
      <c r="A189" s="8" t="s">
        <v>0</v>
      </c>
      <c r="B189" s="8" t="s">
        <v>0</v>
      </c>
      <c r="C189" s="9" t="s">
        <v>297</v>
      </c>
      <c r="D189" s="27" t="s">
        <v>818</v>
      </c>
      <c r="E189" s="27" t="s">
        <v>955</v>
      </c>
      <c r="F189" s="8" t="s">
        <v>69</v>
      </c>
      <c r="G189" s="8" t="s">
        <v>77</v>
      </c>
      <c r="H189" s="10" t="s">
        <v>76</v>
      </c>
      <c r="I189" s="28">
        <v>966</v>
      </c>
      <c r="J189" s="11" t="s">
        <v>7</v>
      </c>
      <c r="K189" s="41" t="s">
        <v>225</v>
      </c>
      <c r="L189" s="10" t="s">
        <v>1005</v>
      </c>
      <c r="M189" s="12" t="str">
        <f>_xlfn.XLOOKUP(Calculations[[#This Row],[For XLOOKUP]],Factors[For XLOOKUP],Factors[Factor],"")</f>
        <v>Σ.Ε. CO₂ st.</v>
      </c>
      <c r="N189" s="12">
        <f>_xlfn.XLOOKUP(Calculations[[#This Row],[For XLOOKUP]],Factors[For XLOOKUP],Factors[Value],"")</f>
        <v>2.6924234999999999E-3</v>
      </c>
      <c r="O189" s="12" t="str">
        <f>_xlfn.XLOOKUP(Calculations[[#This Row],[For XLOOKUP]],Factors[For XLOOKUP],Factors[Units],"")</f>
        <v>tn CO2/lt</v>
      </c>
      <c r="P189" s="12" t="str">
        <f>_xlfn.XLOOKUP(Calculations[[#This Row],[For XLOOKUP]],Factors[For XLOOKUP],Factors[Source],"")</f>
        <v>Cyprus. National Inventory Report (NIR) 2024</v>
      </c>
      <c r="Q189" s="12">
        <v>2.6008811010000001</v>
      </c>
      <c r="R189" s="12" t="s">
        <v>1112</v>
      </c>
      <c r="S189" s="12" t="s">
        <v>1112</v>
      </c>
      <c r="T189" s="12" t="s">
        <v>1112</v>
      </c>
      <c r="U189" s="12" t="s">
        <v>1112</v>
      </c>
      <c r="V189" s="12" t="s">
        <v>1113</v>
      </c>
      <c r="W189" s="56">
        <v>2.6008811010000001</v>
      </c>
    </row>
    <row r="190" spans="1:23" s="7" customFormat="1" x14ac:dyDescent="0.3">
      <c r="A190" s="8" t="s">
        <v>0</v>
      </c>
      <c r="B190" s="8" t="s">
        <v>0</v>
      </c>
      <c r="C190" s="9" t="s">
        <v>297</v>
      </c>
      <c r="D190" s="27" t="s">
        <v>818</v>
      </c>
      <c r="E190" s="27" t="s">
        <v>955</v>
      </c>
      <c r="F190" s="8" t="s">
        <v>69</v>
      </c>
      <c r="G190" s="8" t="s">
        <v>77</v>
      </c>
      <c r="H190" s="10" t="s">
        <v>76</v>
      </c>
      <c r="I190" s="29">
        <v>966</v>
      </c>
      <c r="J190" s="11" t="s">
        <v>7</v>
      </c>
      <c r="K190" s="9" t="s">
        <v>225</v>
      </c>
      <c r="L190" s="47" t="s">
        <v>1006</v>
      </c>
      <c r="M190" s="12" t="str">
        <f>_xlfn.XLOOKUP(Calculations[[#This Row],[For XLOOKUP]],Factors[For XLOOKUP],Factors[Factor],"")</f>
        <v>Σ.Ε. CH₄ st.</v>
      </c>
      <c r="N190" s="12">
        <f>_xlfn.XLOOKUP(Calculations[[#This Row],[For XLOOKUP]],Factors[For XLOOKUP],Factors[Value],"")</f>
        <v>3.6335000000000003E-7</v>
      </c>
      <c r="O190" s="12" t="str">
        <f>_xlfn.XLOOKUP(Calculations[[#This Row],[For XLOOKUP]],Factors[For XLOOKUP],Factors[Units],"")</f>
        <v>tn CH₄/lt</v>
      </c>
      <c r="P190" s="12" t="str">
        <f>_xlfn.XLOOKUP(Calculations[[#This Row],[For XLOOKUP]],Factors[For XLOOKUP],Factors[Source],"")</f>
        <v>Cyprus. National Inventory Report (NIR) 2024</v>
      </c>
      <c r="Q190" s="12" t="s">
        <v>1112</v>
      </c>
      <c r="R190" s="12">
        <v>3.5099610000000005E-4</v>
      </c>
      <c r="S190" s="12" t="s">
        <v>1112</v>
      </c>
      <c r="T190" s="12" t="s">
        <v>1112</v>
      </c>
      <c r="U190" s="12" t="s">
        <v>1112</v>
      </c>
      <c r="V190" s="12" t="s">
        <v>1113</v>
      </c>
      <c r="W190" s="56">
        <v>9.8278908000000009E-3</v>
      </c>
    </row>
    <row r="191" spans="1:23" s="7" customFormat="1" x14ac:dyDescent="0.3">
      <c r="A191" s="8" t="s">
        <v>0</v>
      </c>
      <c r="B191" s="8" t="s">
        <v>0</v>
      </c>
      <c r="C191" s="9" t="s">
        <v>297</v>
      </c>
      <c r="D191" s="27" t="s">
        <v>818</v>
      </c>
      <c r="E191" s="27" t="s">
        <v>955</v>
      </c>
      <c r="F191" s="8" t="s">
        <v>69</v>
      </c>
      <c r="G191" s="8" t="s">
        <v>77</v>
      </c>
      <c r="H191" s="10" t="s">
        <v>76</v>
      </c>
      <c r="I191" s="29">
        <v>966</v>
      </c>
      <c r="J191" s="11" t="s">
        <v>7</v>
      </c>
      <c r="K191" s="9" t="s">
        <v>225</v>
      </c>
      <c r="L191" s="47" t="s">
        <v>1007</v>
      </c>
      <c r="M191" s="12" t="str">
        <f>_xlfn.XLOOKUP(Calculations[[#This Row],[For XLOOKUP]],Factors[For XLOOKUP],Factors[Factor],"")</f>
        <v>Σ.Ε. N2O st.</v>
      </c>
      <c r="N191" s="12">
        <f>_xlfn.XLOOKUP(Calculations[[#This Row],[For XLOOKUP]],Factors[For XLOOKUP],Factors[Value],"")</f>
        <v>2.1800999999999998E-8</v>
      </c>
      <c r="O191" s="12" t="str">
        <f>_xlfn.XLOOKUP(Calculations[[#This Row],[For XLOOKUP]],Factors[For XLOOKUP],Factors[Units],"")</f>
        <v>tn N2O/lt</v>
      </c>
      <c r="P191" s="12" t="str">
        <f>_xlfn.XLOOKUP(Calculations[[#This Row],[For XLOOKUP]],Factors[For XLOOKUP],Factors[Source],"")</f>
        <v>Cyprus. National Inventory Report (NIR) 2024</v>
      </c>
      <c r="Q191" s="12" t="s">
        <v>1112</v>
      </c>
      <c r="R191" s="12" t="s">
        <v>1112</v>
      </c>
      <c r="S191" s="12">
        <v>2.1059765999999998E-5</v>
      </c>
      <c r="T191" s="12" t="s">
        <v>1112</v>
      </c>
      <c r="U191" s="12" t="s">
        <v>1112</v>
      </c>
      <c r="V191" s="12" t="s">
        <v>1113</v>
      </c>
      <c r="W191" s="56">
        <v>5.5808379899999995E-3</v>
      </c>
    </row>
    <row r="192" spans="1:23" s="7" customFormat="1" x14ac:dyDescent="0.3">
      <c r="A192" s="8" t="s">
        <v>0</v>
      </c>
      <c r="B192" s="8" t="s">
        <v>0</v>
      </c>
      <c r="C192" s="9" t="s">
        <v>578</v>
      </c>
      <c r="D192" s="27" t="s">
        <v>819</v>
      </c>
      <c r="E192" s="27" t="s">
        <v>947</v>
      </c>
      <c r="F192" s="8" t="s">
        <v>69</v>
      </c>
      <c r="G192" s="8" t="s">
        <v>77</v>
      </c>
      <c r="H192" s="10" t="s">
        <v>76</v>
      </c>
      <c r="I192" s="118">
        <v>1718</v>
      </c>
      <c r="J192" s="11" t="s">
        <v>7</v>
      </c>
      <c r="K192" s="9" t="s">
        <v>225</v>
      </c>
      <c r="L192" s="47" t="s">
        <v>245</v>
      </c>
      <c r="M192" s="12" t="str">
        <f>_xlfn.XLOOKUP(Calculations[[#This Row],[For XLOOKUP]],Factors[For XLOOKUP],Factors[Factor],"")</f>
        <v>Σ.Ε. CO₂ st.</v>
      </c>
      <c r="N192" s="12">
        <f>_xlfn.XLOOKUP(Calculations[[#This Row],[For XLOOKUP]],Factors[For XLOOKUP],Factors[Value],"")</f>
        <v>2.6288551800000004E-3</v>
      </c>
      <c r="O192" s="12" t="str">
        <f>_xlfn.XLOOKUP(Calculations[[#This Row],[For XLOOKUP]],Factors[For XLOOKUP],Factors[Units],"")</f>
        <v>tn CO2/lt</v>
      </c>
      <c r="P192" s="12" t="str">
        <f>_xlfn.XLOOKUP(Calculations[[#This Row],[For XLOOKUP]],Factors[For XLOOKUP],Factors[Source],"")</f>
        <v>Greece. National Inventory Submissions 2024</v>
      </c>
      <c r="Q192" s="12">
        <v>4.5163731992400002</v>
      </c>
      <c r="R192" s="12" t="s">
        <v>1112</v>
      </c>
      <c r="S192" s="12" t="s">
        <v>1112</v>
      </c>
      <c r="T192" s="12" t="s">
        <v>1112</v>
      </c>
      <c r="U192" s="12" t="s">
        <v>1112</v>
      </c>
      <c r="V192" s="12" t="s">
        <v>1113</v>
      </c>
      <c r="W192" s="56">
        <v>4.5163731992400002</v>
      </c>
    </row>
    <row r="193" spans="1:23" s="7" customFormat="1" x14ac:dyDescent="0.3">
      <c r="A193" s="8" t="s">
        <v>0</v>
      </c>
      <c r="B193" s="8" t="s">
        <v>0</v>
      </c>
      <c r="C193" s="9" t="s">
        <v>578</v>
      </c>
      <c r="D193" s="27" t="s">
        <v>819</v>
      </c>
      <c r="E193" s="27" t="s">
        <v>947</v>
      </c>
      <c r="F193" s="8" t="s">
        <v>69</v>
      </c>
      <c r="G193" s="8" t="s">
        <v>77</v>
      </c>
      <c r="H193" s="10" t="s">
        <v>76</v>
      </c>
      <c r="I193" s="119" t="e" cm="1">
        <f t="array" ref="I193">_xlfn.XLOOKUP(1,(Calculations[Πληροφορίες]=Calculations[[#This Row],[Πληροφορίες]])*(#REF!=#REF!),Calculations[Τιμή])</f>
        <v>#N/A</v>
      </c>
      <c r="J193" s="11" t="s">
        <v>7</v>
      </c>
      <c r="K193" s="9" t="s">
        <v>225</v>
      </c>
      <c r="L193" s="47" t="s">
        <v>247</v>
      </c>
      <c r="M193" s="12" t="str">
        <f>_xlfn.XLOOKUP(Calculations[[#This Row],[For XLOOKUP]],Factors[For XLOOKUP],Factors[Factor],"")</f>
        <v>Σ.Ε. CH₄ st.</v>
      </c>
      <c r="N193" s="12">
        <f>_xlfn.XLOOKUP(Calculations[[#This Row],[For XLOOKUP]],Factors[For XLOOKUP],Factors[Value],"")</f>
        <v>7.3881717554663755E-8</v>
      </c>
      <c r="O193" s="12" t="str">
        <f>_xlfn.XLOOKUP(Calculations[[#This Row],[For XLOOKUP]],Factors[For XLOOKUP],Factors[Units],"")</f>
        <v>tn CH₄/lt</v>
      </c>
      <c r="P193" s="12" t="str">
        <f>_xlfn.XLOOKUP(Calculations[[#This Row],[For XLOOKUP]],Factors[For XLOOKUP],Factors[Source],"")</f>
        <v>Greece. National Inventory Submissions 2024</v>
      </c>
      <c r="Q193" s="12" t="s">
        <v>1112</v>
      </c>
      <c r="R193" s="12">
        <v>1.2692879075891232E-4</v>
      </c>
      <c r="S193" s="12" t="s">
        <v>1112</v>
      </c>
      <c r="T193" s="12" t="s">
        <v>1112</v>
      </c>
      <c r="U193" s="12" t="s">
        <v>1112</v>
      </c>
      <c r="V193" s="12" t="s">
        <v>1113</v>
      </c>
      <c r="W193" s="56">
        <v>3.5540061412495448E-3</v>
      </c>
    </row>
    <row r="194" spans="1:23" s="7" customFormat="1" x14ac:dyDescent="0.3">
      <c r="A194" s="8" t="s">
        <v>0</v>
      </c>
      <c r="B194" s="8" t="s">
        <v>0</v>
      </c>
      <c r="C194" s="9" t="s">
        <v>578</v>
      </c>
      <c r="D194" s="27" t="s">
        <v>819</v>
      </c>
      <c r="E194" s="27" t="s">
        <v>947</v>
      </c>
      <c r="F194" s="8" t="s">
        <v>69</v>
      </c>
      <c r="G194" s="8" t="s">
        <v>77</v>
      </c>
      <c r="H194" s="10" t="s">
        <v>76</v>
      </c>
      <c r="I194" s="29" t="e" cm="1">
        <f t="array" ref="I194">_xlfn.XLOOKUP(1,(Calculations[Πληροφορίες]=Calculations[[#This Row],[Πληροφορίες]])*(#REF!=#REF!),Calculations[Τιμή])</f>
        <v>#N/A</v>
      </c>
      <c r="J194" s="11" t="s">
        <v>7</v>
      </c>
      <c r="K194" s="9" t="s">
        <v>225</v>
      </c>
      <c r="L194" s="47" t="s">
        <v>249</v>
      </c>
      <c r="M194" s="12" t="str">
        <f>_xlfn.XLOOKUP(Calculations[[#This Row],[For XLOOKUP]],Factors[For XLOOKUP],Factors[Factor],"")</f>
        <v>Σ.Ε. N2O st.</v>
      </c>
      <c r="N194" s="12">
        <f>_xlfn.XLOOKUP(Calculations[[#This Row],[For XLOOKUP]],Factors[For XLOOKUP],Factors[Value],"")</f>
        <v>9.2898202099102465E-8</v>
      </c>
      <c r="O194" s="12" t="str">
        <f>_xlfn.XLOOKUP(Calculations[[#This Row],[For XLOOKUP]],Factors[For XLOOKUP],Factors[Units],"")</f>
        <v>tn N2O/lt</v>
      </c>
      <c r="P194" s="12" t="str">
        <f>_xlfn.XLOOKUP(Calculations[[#This Row],[For XLOOKUP]],Factors[For XLOOKUP],Factors[Source],"")</f>
        <v>Greece. National Inventory Submissions 2024</v>
      </c>
      <c r="Q194" s="12" t="s">
        <v>1112</v>
      </c>
      <c r="R194" s="12" t="s">
        <v>1112</v>
      </c>
      <c r="S194" s="12">
        <v>1.5959911120625803E-4</v>
      </c>
      <c r="T194" s="12" t="s">
        <v>1112</v>
      </c>
      <c r="U194" s="12" t="s">
        <v>1112</v>
      </c>
      <c r="V194" s="12" t="s">
        <v>1113</v>
      </c>
      <c r="W194" s="56">
        <v>4.2293764469658379E-2</v>
      </c>
    </row>
    <row r="195" spans="1:23" s="7" customFormat="1" x14ac:dyDescent="0.3">
      <c r="A195" s="8" t="s">
        <v>0</v>
      </c>
      <c r="B195" s="8" t="s">
        <v>0</v>
      </c>
      <c r="C195" s="9" t="s">
        <v>578</v>
      </c>
      <c r="D195" s="27" t="s">
        <v>818</v>
      </c>
      <c r="E195" s="27"/>
      <c r="F195" s="8" t="s">
        <v>69</v>
      </c>
      <c r="G195" s="8" t="s">
        <v>77</v>
      </c>
      <c r="H195" s="10" t="s">
        <v>238</v>
      </c>
      <c r="I195" s="24">
        <v>1998.72</v>
      </c>
      <c r="J195" s="11" t="s">
        <v>7</v>
      </c>
      <c r="K195" s="9" t="s">
        <v>230</v>
      </c>
      <c r="L195" s="47" t="s">
        <v>246</v>
      </c>
      <c r="M195" s="12" t="str">
        <f>_xlfn.XLOOKUP(Calculations[[#This Row],[For XLOOKUP]],Factors[For XLOOKUP],Factors[Factor],"")</f>
        <v>Σ.Ε. CO₂ st.</v>
      </c>
      <c r="N195" s="12">
        <f>_xlfn.XLOOKUP(Calculations[[#This Row],[For XLOOKUP]],Factors[For XLOOKUP],Factors[Value],"")</f>
        <v>2.3432595615E-3</v>
      </c>
      <c r="O195" s="12" t="str">
        <f>_xlfn.XLOOKUP(Calculations[[#This Row],[For XLOOKUP]],Factors[For XLOOKUP],Factors[Units],"")</f>
        <v>tn CO2/lt</v>
      </c>
      <c r="P195" s="12" t="str">
        <f>_xlfn.XLOOKUP(Calculations[[#This Row],[For XLOOKUP]],Factors[For XLOOKUP],Factors[Source],"")</f>
        <v>Greece. National Inventory Submissions 2024</v>
      </c>
      <c r="Q195" s="12">
        <v>4.6835197507612802</v>
      </c>
      <c r="R195" s="12" t="s">
        <v>1112</v>
      </c>
      <c r="S195" s="12" t="s">
        <v>1112</v>
      </c>
      <c r="T195" s="12" t="s">
        <v>1112</v>
      </c>
      <c r="U195" s="12" t="s">
        <v>1112</v>
      </c>
      <c r="V195" s="12" t="s">
        <v>1113</v>
      </c>
      <c r="W195" s="56">
        <v>4.6835197507612802</v>
      </c>
    </row>
    <row r="196" spans="1:23" s="7" customFormat="1" x14ac:dyDescent="0.3">
      <c r="A196" s="8" t="s">
        <v>0</v>
      </c>
      <c r="B196" s="8" t="s">
        <v>0</v>
      </c>
      <c r="C196" s="9" t="s">
        <v>578</v>
      </c>
      <c r="D196" s="27" t="s">
        <v>818</v>
      </c>
      <c r="E196" s="27"/>
      <c r="F196" s="8" t="s">
        <v>69</v>
      </c>
      <c r="G196" s="8" t="s">
        <v>77</v>
      </c>
      <c r="H196" s="10" t="s">
        <v>238</v>
      </c>
      <c r="I196" s="119" t="e" cm="1">
        <f t="array" ref="I196">_xlfn.XLOOKUP(1,(Calculations[Πληροφορίες]=Calculations[[#This Row],[Πληροφορίες]])*(#REF!=#REF!),Calculations[Τιμή])</f>
        <v>#N/A</v>
      </c>
      <c r="J196" s="11" t="s">
        <v>7</v>
      </c>
      <c r="K196" s="9" t="s">
        <v>230</v>
      </c>
      <c r="L196" s="47" t="s">
        <v>248</v>
      </c>
      <c r="M196" s="12" t="str">
        <f>_xlfn.XLOOKUP(Calculations[[#This Row],[For XLOOKUP]],Factors[For XLOOKUP],Factors[Factor],"")</f>
        <v>Σ.Ε. CH₄ st.</v>
      </c>
      <c r="N196" s="12">
        <f>_xlfn.XLOOKUP(Calculations[[#This Row],[For XLOOKUP]],Factors[For XLOOKUP],Factors[Value],"")</f>
        <v>6.6322739296894177E-8</v>
      </c>
      <c r="O196" s="12" t="str">
        <f>_xlfn.XLOOKUP(Calculations[[#This Row],[For XLOOKUP]],Factors[For XLOOKUP],Factors[Units],"")</f>
        <v>tn CH₄/lt</v>
      </c>
      <c r="P196" s="12" t="str">
        <f>_xlfn.XLOOKUP(Calculations[[#This Row],[For XLOOKUP]],Factors[For XLOOKUP],Factors[Source],"")</f>
        <v>Greece. National Inventory Submissions 2024</v>
      </c>
      <c r="Q196" s="12" t="s">
        <v>1112</v>
      </c>
      <c r="R196" s="12">
        <v>1.3256058548748834E-4</v>
      </c>
      <c r="S196" s="12" t="s">
        <v>1112</v>
      </c>
      <c r="T196" s="12" t="s">
        <v>1112</v>
      </c>
      <c r="U196" s="12" t="s">
        <v>1112</v>
      </c>
      <c r="V196" s="12" t="s">
        <v>1113</v>
      </c>
      <c r="W196" s="56">
        <v>3.7116963936496736E-3</v>
      </c>
    </row>
    <row r="197" spans="1:23" s="7" customFormat="1" x14ac:dyDescent="0.3">
      <c r="A197" s="8" t="s">
        <v>0</v>
      </c>
      <c r="B197" s="8" t="s">
        <v>0</v>
      </c>
      <c r="C197" s="9" t="s">
        <v>578</v>
      </c>
      <c r="D197" s="27" t="s">
        <v>818</v>
      </c>
      <c r="E197" s="27"/>
      <c r="F197" s="8" t="s">
        <v>69</v>
      </c>
      <c r="G197" s="8" t="s">
        <v>77</v>
      </c>
      <c r="H197" s="10" t="s">
        <v>238</v>
      </c>
      <c r="I197" s="29" t="e" cm="1">
        <f t="array" ref="I197">_xlfn.XLOOKUP(1,(Calculations[Πληροφορίες]=Calculations[[#This Row],[Πληροφορίες]])*(#REF!=#REF!),Calculations[Τιμή])</f>
        <v>#N/A</v>
      </c>
      <c r="J197" s="11" t="s">
        <v>7</v>
      </c>
      <c r="K197" s="9" t="s">
        <v>230</v>
      </c>
      <c r="L197" s="47" t="s">
        <v>250</v>
      </c>
      <c r="M197" s="12" t="str">
        <f>_xlfn.XLOOKUP(Calculations[[#This Row],[For XLOOKUP]],Factors[For XLOOKUP],Factors[Factor],"")</f>
        <v>Σ.Ε. N2O st.</v>
      </c>
      <c r="N197" s="12">
        <f>_xlfn.XLOOKUP(Calculations[[#This Row],[For XLOOKUP]],Factors[For XLOOKUP],Factors[Value],"")</f>
        <v>8.3393611341132544E-8</v>
      </c>
      <c r="O197" s="12" t="str">
        <f>_xlfn.XLOOKUP(Calculations[[#This Row],[For XLOOKUP]],Factors[For XLOOKUP],Factors[Units],"")</f>
        <v>tn N2O/lt</v>
      </c>
      <c r="P197" s="12" t="str">
        <f>_xlfn.XLOOKUP(Calculations[[#This Row],[For XLOOKUP]],Factors[For XLOOKUP],Factors[Source],"")</f>
        <v>Greece. National Inventory Submissions 2024</v>
      </c>
      <c r="Q197" s="12" t="s">
        <v>1112</v>
      </c>
      <c r="R197" s="12" t="s">
        <v>1112</v>
      </c>
      <c r="S197" s="12">
        <v>1.6668047885974845E-4</v>
      </c>
      <c r="T197" s="12" t="s">
        <v>1112</v>
      </c>
      <c r="U197" s="12" t="s">
        <v>1112</v>
      </c>
      <c r="V197" s="12" t="s">
        <v>1113</v>
      </c>
      <c r="W197" s="56">
        <v>4.4170326897833338E-2</v>
      </c>
    </row>
    <row r="198" spans="1:23" s="7" customFormat="1" x14ac:dyDescent="0.3">
      <c r="A198" s="8" t="s">
        <v>0</v>
      </c>
      <c r="B198" s="8" t="s">
        <v>0</v>
      </c>
      <c r="C198" s="9" t="s">
        <v>297</v>
      </c>
      <c r="D198" s="27" t="s">
        <v>818</v>
      </c>
      <c r="E198" s="27" t="s">
        <v>955</v>
      </c>
      <c r="F198" s="8" t="s">
        <v>82</v>
      </c>
      <c r="G198" s="8" t="s">
        <v>79</v>
      </c>
      <c r="H198" s="10" t="s">
        <v>79</v>
      </c>
      <c r="I198" s="70">
        <f>325000*10^-3</f>
        <v>325</v>
      </c>
      <c r="J198" s="11" t="s">
        <v>258</v>
      </c>
      <c r="K198" s="9" t="s">
        <v>263</v>
      </c>
      <c r="L198" s="47" t="s">
        <v>666</v>
      </c>
      <c r="M198" s="12" t="str">
        <f>_xlfn.XLOOKUP(Calculations[[#This Row],[For XLOOKUP]],Factors[For XLOOKUP],Factors[Factor],"")</f>
        <v>Σ.Ε. CO₂ eq</v>
      </c>
      <c r="N198" s="12">
        <f>_xlfn.XLOOKUP(Calculations[[#This Row],[For XLOOKUP]],Factors[For XLOOKUP],Factors[Value],"")</f>
        <v>0.1543235835294143</v>
      </c>
      <c r="O198" s="12" t="str">
        <f>_xlfn.XLOOKUP(Calculations[[#This Row],[For XLOOKUP]],Factors[For XLOOKUP],Factors[Units],"")</f>
        <v>tn CO2 eq/ tn</v>
      </c>
      <c r="P198" s="12" t="str">
        <f>_xlfn.XLOOKUP(Calculations[[#This Row],[For XLOOKUP]],Factors[For XLOOKUP],Factors[Source],"")</f>
        <v>EPA 2024</v>
      </c>
      <c r="Q198" s="12" t="s">
        <v>1112</v>
      </c>
      <c r="R198" s="12" t="s">
        <v>1112</v>
      </c>
      <c r="S198" s="12" t="s">
        <v>1112</v>
      </c>
      <c r="T198" s="12" t="s">
        <v>1112</v>
      </c>
      <c r="U198" s="12">
        <v>50.155164647059649</v>
      </c>
      <c r="V198" s="12" t="s">
        <v>1113</v>
      </c>
      <c r="W198" s="56">
        <v>50.155164647059649</v>
      </c>
    </row>
    <row r="199" spans="1:23" s="7" customFormat="1" x14ac:dyDescent="0.3">
      <c r="A199" s="8" t="s">
        <v>0</v>
      </c>
      <c r="B199" s="8" t="s">
        <v>0</v>
      </c>
      <c r="C199" s="9" t="s">
        <v>578</v>
      </c>
      <c r="D199" s="9" t="s">
        <v>818</v>
      </c>
      <c r="E199" s="9"/>
      <c r="F199" s="8" t="s">
        <v>82</v>
      </c>
      <c r="G199" s="8" t="s">
        <v>79</v>
      </c>
      <c r="H199" s="10" t="s">
        <v>79</v>
      </c>
      <c r="I199" s="116">
        <v>82.1952</v>
      </c>
      <c r="J199" s="11" t="s">
        <v>258</v>
      </c>
      <c r="K199" s="9" t="s">
        <v>647</v>
      </c>
      <c r="L199" s="47" t="s">
        <v>654</v>
      </c>
      <c r="M199" s="12" t="str">
        <f>_xlfn.XLOOKUP(Calculations[[#This Row],[For XLOOKUP]],Factors[For XLOOKUP],Factors[Factor],"")</f>
        <v>Σ.Ε. CO₂ eq</v>
      </c>
      <c r="N199" s="12">
        <f>_xlfn.XLOOKUP(Calculations[[#This Row],[For XLOOKUP]],Factors[For XLOOKUP],Factors[Value],"")</f>
        <v>9.8485E-4</v>
      </c>
      <c r="O199" s="12" t="str">
        <f>_xlfn.XLOOKUP(Calculations[[#This Row],[For XLOOKUP]],Factors[For XLOOKUP],Factors[Units],"")</f>
        <v>tn CO2 eq/ tn</v>
      </c>
      <c r="P199" s="12" t="str">
        <f>_xlfn.XLOOKUP(Calculations[[#This Row],[For XLOOKUP]],Factors[For XLOOKUP],Factors[Source],"")</f>
        <v>DEFRA 2024</v>
      </c>
      <c r="Q199" s="12" t="s">
        <v>1112</v>
      </c>
      <c r="R199" s="12" t="s">
        <v>1112</v>
      </c>
      <c r="S199" s="12" t="s">
        <v>1112</v>
      </c>
      <c r="T199" s="12" t="s">
        <v>1112</v>
      </c>
      <c r="U199" s="12">
        <v>8.0949942720000001E-2</v>
      </c>
      <c r="V199" s="12" t="s">
        <v>1113</v>
      </c>
      <c r="W199" s="56">
        <v>8.0949942720000001E-2</v>
      </c>
    </row>
    <row r="200" spans="1:23" s="7" customFormat="1" x14ac:dyDescent="0.3">
      <c r="A200" s="8" t="s">
        <v>42</v>
      </c>
      <c r="B200" s="8" t="s">
        <v>42</v>
      </c>
      <c r="C200" s="9" t="s">
        <v>578</v>
      </c>
      <c r="D200" s="27" t="s">
        <v>819</v>
      </c>
      <c r="E200" s="9" t="s">
        <v>906</v>
      </c>
      <c r="F200" s="8" t="s">
        <v>549</v>
      </c>
      <c r="G200" s="8" t="s">
        <v>74</v>
      </c>
      <c r="H200" s="10" t="s">
        <v>74</v>
      </c>
      <c r="I200" s="66">
        <v>287309</v>
      </c>
      <c r="J200" s="11" t="s">
        <v>44</v>
      </c>
      <c r="K200" s="9" t="s">
        <v>907</v>
      </c>
      <c r="L200" s="47" t="s">
        <v>102</v>
      </c>
      <c r="M200" s="12" t="str">
        <f>_xlfn.XLOOKUP(Calculations[[#This Row],[For XLOOKUP]],Factors[For XLOOKUP],Factors[Factor],"")</f>
        <v>Σ.Ε. CO2 - Χώρας</v>
      </c>
      <c r="N200" s="12">
        <f>_xlfn.XLOOKUP(Calculations[[#This Row],[For XLOOKUP]],Factors[For XLOOKUP],Factors[Value],"")</f>
        <v>2.5244139999999998E-4</v>
      </c>
      <c r="O200" s="12" t="str">
        <f>_xlfn.XLOOKUP(Calculations[[#This Row],[For XLOOKUP]],Factors[For XLOOKUP],Factors[Units],"")</f>
        <v>tn CO2/kwh</v>
      </c>
      <c r="P200" s="12" t="str">
        <f>_xlfn.XLOOKUP(Calculations[[#This Row],[For XLOOKUP]],Factors[For XLOOKUP],Factors[Source],"")</f>
        <v>ΔΑΠΕΕΠ 2024</v>
      </c>
      <c r="Q200" s="12">
        <v>72.528686192599992</v>
      </c>
      <c r="R200" s="12" t="s">
        <v>1112</v>
      </c>
      <c r="S200" s="12" t="s">
        <v>1112</v>
      </c>
      <c r="T200" s="12" t="s">
        <v>1112</v>
      </c>
      <c r="U200" s="12" t="s">
        <v>1112</v>
      </c>
      <c r="V200" s="12" t="s">
        <v>1113</v>
      </c>
      <c r="W200" s="56">
        <v>72.528686192599992</v>
      </c>
    </row>
    <row r="201" spans="1:23" s="7" customFormat="1" x14ac:dyDescent="0.3">
      <c r="A201" s="8" t="s">
        <v>42</v>
      </c>
      <c r="B201" s="8" t="s">
        <v>42</v>
      </c>
      <c r="C201" s="9" t="s">
        <v>578</v>
      </c>
      <c r="D201" s="27" t="s">
        <v>819</v>
      </c>
      <c r="E201" s="9" t="s">
        <v>906</v>
      </c>
      <c r="F201" s="8" t="s">
        <v>549</v>
      </c>
      <c r="G201" s="8" t="s">
        <v>74</v>
      </c>
      <c r="H201" s="10" t="s">
        <v>74</v>
      </c>
      <c r="I201" s="72" cm="1">
        <f t="array" ref="I201">_xlfn.XLOOKUP(1,(Calculations[Πληροφορίες]=Calculations[[#This Row],[Πληροφορίες]])*(Calculations[Έργο]=Calculations[[#This Row],[Έργο]]),Calculations[Τιμή])</f>
        <v>287309</v>
      </c>
      <c r="J201" s="11" t="s">
        <v>44</v>
      </c>
      <c r="K201" s="9" t="s">
        <v>907</v>
      </c>
      <c r="L201" s="47" t="s">
        <v>101</v>
      </c>
      <c r="M201" s="12" t="str">
        <f>_xlfn.XLOOKUP(Calculations[[#This Row],[For XLOOKUP]],Factors[For XLOOKUP],Factors[Factor],"")</f>
        <v>Σ.Ε. CH4 - Χώρας</v>
      </c>
      <c r="N201" s="12">
        <f>_xlfn.XLOOKUP(Calculations[[#This Row],[For XLOOKUP]],Factors[For XLOOKUP],Factors[Value],"")</f>
        <v>6.3220000000000003E-9</v>
      </c>
      <c r="O201" s="12" t="str">
        <f>_xlfn.XLOOKUP(Calculations[[#This Row],[For XLOOKUP]],Factors[For XLOOKUP],Factors[Units],"")</f>
        <v>tn CH4/kWh</v>
      </c>
      <c r="P201" s="12" t="str">
        <f>_xlfn.XLOOKUP(Calculations[[#This Row],[For XLOOKUP]],Factors[For XLOOKUP],Factors[Source],"")</f>
        <v>Έκθεση ΔΑΠΕΕΠ 2022 και NIR 2022</v>
      </c>
      <c r="Q201" s="12" t="s">
        <v>1112</v>
      </c>
      <c r="R201" s="12">
        <v>1.8163674980000001E-3</v>
      </c>
      <c r="S201" s="12" t="s">
        <v>1112</v>
      </c>
      <c r="T201" s="12" t="s">
        <v>1112</v>
      </c>
      <c r="U201" s="12" t="s">
        <v>1112</v>
      </c>
      <c r="V201" s="12" t="s">
        <v>1113</v>
      </c>
      <c r="W201" s="56">
        <v>5.0858289944000004E-2</v>
      </c>
    </row>
    <row r="202" spans="1:23" s="7" customFormat="1" x14ac:dyDescent="0.3">
      <c r="A202" s="8" t="s">
        <v>42</v>
      </c>
      <c r="B202" s="8" t="s">
        <v>42</v>
      </c>
      <c r="C202" s="9" t="s">
        <v>578</v>
      </c>
      <c r="D202" s="9" t="s">
        <v>819</v>
      </c>
      <c r="E202" s="9" t="s">
        <v>906</v>
      </c>
      <c r="F202" s="8" t="s">
        <v>549</v>
      </c>
      <c r="G202" s="8" t="s">
        <v>74</v>
      </c>
      <c r="H202" s="10" t="s">
        <v>74</v>
      </c>
      <c r="I202" s="72" cm="1">
        <f t="array" ref="I202">_xlfn.XLOOKUP(1,(Calculations[Πληροφορίες]=Calculations[[#This Row],[Πληροφορίες]])*(Calculations[Έργο]=Calculations[[#This Row],[Έργο]]),Calculations[Τιμή])</f>
        <v>287309</v>
      </c>
      <c r="J202" s="11" t="s">
        <v>44</v>
      </c>
      <c r="K202" s="9" t="s">
        <v>907</v>
      </c>
      <c r="L202" s="47" t="s">
        <v>105</v>
      </c>
      <c r="M202" s="12" t="str">
        <f>_xlfn.XLOOKUP(Calculations[[#This Row],[For XLOOKUP]],Factors[For XLOOKUP],Factors[Factor],"")</f>
        <v>Σ.Ε. N2O - Χώρας</v>
      </c>
      <c r="N202" s="12">
        <f>_xlfn.XLOOKUP(Calculations[[#This Row],[For XLOOKUP]],Factors[For XLOOKUP],Factors[Value],"")</f>
        <v>2.6031000000000002E-9</v>
      </c>
      <c r="O202" s="12" t="str">
        <f>_xlfn.XLOOKUP(Calculations[[#This Row],[For XLOOKUP]],Factors[For XLOOKUP],Factors[Units],"")</f>
        <v>tn N2O/kWh</v>
      </c>
      <c r="P202" s="12" t="str">
        <f>_xlfn.XLOOKUP(Calculations[[#This Row],[For XLOOKUP]],Factors[For XLOOKUP],Factors[Source],"")</f>
        <v>Έκθεση ΔΑΠΕΕΠ 2022 και NIR 2022</v>
      </c>
      <c r="Q202" s="12" t="s">
        <v>1112</v>
      </c>
      <c r="R202" s="12" t="s">
        <v>1112</v>
      </c>
      <c r="S202" s="12">
        <v>7.4789405790000004E-4</v>
      </c>
      <c r="T202" s="12" t="s">
        <v>1112</v>
      </c>
      <c r="U202" s="12" t="s">
        <v>1112</v>
      </c>
      <c r="V202" s="12" t="s">
        <v>1113</v>
      </c>
      <c r="W202" s="56">
        <v>0.1981919253435</v>
      </c>
    </row>
    <row r="203" spans="1:23" s="7" customFormat="1" x14ac:dyDescent="0.3">
      <c r="A203" s="8" t="s">
        <v>42</v>
      </c>
      <c r="B203" s="8" t="s">
        <v>42</v>
      </c>
      <c r="C203" s="9" t="s">
        <v>578</v>
      </c>
      <c r="D203" s="9" t="s">
        <v>819</v>
      </c>
      <c r="E203" s="9" t="s">
        <v>908</v>
      </c>
      <c r="F203" s="8" t="s">
        <v>549</v>
      </c>
      <c r="G203" s="8" t="s">
        <v>74</v>
      </c>
      <c r="H203" s="10" t="s">
        <v>74</v>
      </c>
      <c r="I203" s="66">
        <v>82089.878035182206</v>
      </c>
      <c r="J203" s="11" t="s">
        <v>44</v>
      </c>
      <c r="K203" s="9" t="s">
        <v>293</v>
      </c>
      <c r="L203" s="47" t="s">
        <v>102</v>
      </c>
      <c r="M203" s="12" t="str">
        <f>_xlfn.XLOOKUP(Calculations[[#This Row],[For XLOOKUP]],Factors[For XLOOKUP],Factors[Factor],"")</f>
        <v>Σ.Ε. CO2 - Χώρας</v>
      </c>
      <c r="N203" s="12">
        <f>_xlfn.XLOOKUP(Calculations[[#This Row],[For XLOOKUP]],Factors[For XLOOKUP],Factors[Value],"")</f>
        <v>2.5244139999999998E-4</v>
      </c>
      <c r="O203" s="12" t="str">
        <f>_xlfn.XLOOKUP(Calculations[[#This Row],[For XLOOKUP]],Factors[For XLOOKUP],Factors[Units],"")</f>
        <v>tn CO2/kwh</v>
      </c>
      <c r="P203" s="12" t="str">
        <f>_xlfn.XLOOKUP(Calculations[[#This Row],[For XLOOKUP]],Factors[For XLOOKUP],Factors[Source],"")</f>
        <v>ΔΑΠΕΕΠ 2024</v>
      </c>
      <c r="Q203" s="12">
        <v>20.722883737030642</v>
      </c>
      <c r="R203" s="12" t="s">
        <v>1112</v>
      </c>
      <c r="S203" s="12" t="s">
        <v>1112</v>
      </c>
      <c r="T203" s="12" t="s">
        <v>1112</v>
      </c>
      <c r="U203" s="12" t="s">
        <v>1112</v>
      </c>
      <c r="V203" s="12" t="s">
        <v>1113</v>
      </c>
      <c r="W203" s="56">
        <v>20.722883737030642</v>
      </c>
    </row>
    <row r="204" spans="1:23" s="7" customFormat="1" x14ac:dyDescent="0.3">
      <c r="A204" s="8" t="s">
        <v>42</v>
      </c>
      <c r="B204" s="8" t="s">
        <v>42</v>
      </c>
      <c r="C204" s="9" t="s">
        <v>578</v>
      </c>
      <c r="D204" s="9" t="s">
        <v>819</v>
      </c>
      <c r="E204" s="9" t="s">
        <v>908</v>
      </c>
      <c r="F204" s="8" t="s">
        <v>549</v>
      </c>
      <c r="G204" s="8" t="s">
        <v>74</v>
      </c>
      <c r="H204" s="10" t="s">
        <v>74</v>
      </c>
      <c r="I204" s="72" cm="1">
        <f t="array" ref="I204">_xlfn.XLOOKUP(1,(Calculations[Πληροφορίες]=Calculations[[#This Row],[Πληροφορίες]])*(Calculations[Έργο]=Calculations[[#This Row],[Έργο]]),Calculations[Τιμή])</f>
        <v>82089.878035182206</v>
      </c>
      <c r="J204" s="11" t="s">
        <v>44</v>
      </c>
      <c r="K204" s="9" t="s">
        <v>293</v>
      </c>
      <c r="L204" s="47" t="s">
        <v>101</v>
      </c>
      <c r="M204" s="12" t="str">
        <f>_xlfn.XLOOKUP(Calculations[[#This Row],[For XLOOKUP]],Factors[For XLOOKUP],Factors[Factor],"")</f>
        <v>Σ.Ε. CH4 - Χώρας</v>
      </c>
      <c r="N204" s="12">
        <f>_xlfn.XLOOKUP(Calculations[[#This Row],[For XLOOKUP]],Factors[For XLOOKUP],Factors[Value],"")</f>
        <v>6.3220000000000003E-9</v>
      </c>
      <c r="O204" s="12" t="str">
        <f>_xlfn.XLOOKUP(Calculations[[#This Row],[For XLOOKUP]],Factors[For XLOOKUP],Factors[Units],"")</f>
        <v>tn CH4/kWh</v>
      </c>
      <c r="P204" s="12" t="str">
        <f>_xlfn.XLOOKUP(Calculations[[#This Row],[For XLOOKUP]],Factors[For XLOOKUP],Factors[Source],"")</f>
        <v>Έκθεση ΔΑΠΕΕΠ 2022 και NIR 2022</v>
      </c>
      <c r="Q204" s="12" t="s">
        <v>1112</v>
      </c>
      <c r="R204" s="12">
        <v>5.1897220893842193E-4</v>
      </c>
      <c r="S204" s="12" t="s">
        <v>1112</v>
      </c>
      <c r="T204" s="12" t="s">
        <v>1112</v>
      </c>
      <c r="U204" s="12" t="s">
        <v>1112</v>
      </c>
      <c r="V204" s="12" t="s">
        <v>1113</v>
      </c>
      <c r="W204" s="56">
        <v>1.4531221850275814E-2</v>
      </c>
    </row>
    <row r="205" spans="1:23" s="7" customFormat="1" x14ac:dyDescent="0.3">
      <c r="A205" s="8" t="s">
        <v>42</v>
      </c>
      <c r="B205" s="8" t="s">
        <v>42</v>
      </c>
      <c r="C205" s="9" t="s">
        <v>578</v>
      </c>
      <c r="D205" s="9" t="s">
        <v>819</v>
      </c>
      <c r="E205" s="9" t="s">
        <v>908</v>
      </c>
      <c r="F205" s="8" t="s">
        <v>549</v>
      </c>
      <c r="G205" s="8" t="s">
        <v>74</v>
      </c>
      <c r="H205" s="10" t="s">
        <v>74</v>
      </c>
      <c r="I205" s="72" cm="1">
        <f t="array" ref="I205">_xlfn.XLOOKUP(1,(Calculations[Πληροφορίες]=Calculations[[#This Row],[Πληροφορίες]])*(Calculations[Έργο]=Calculations[[#This Row],[Έργο]]),Calculations[Τιμή])</f>
        <v>82089.878035182206</v>
      </c>
      <c r="J205" s="11" t="s">
        <v>44</v>
      </c>
      <c r="K205" s="9" t="s">
        <v>293</v>
      </c>
      <c r="L205" s="47" t="s">
        <v>105</v>
      </c>
      <c r="M205" s="12" t="str">
        <f>_xlfn.XLOOKUP(Calculations[[#This Row],[For XLOOKUP]],Factors[For XLOOKUP],Factors[Factor],"")</f>
        <v>Σ.Ε. N2O - Χώρας</v>
      </c>
      <c r="N205" s="12">
        <f>_xlfn.XLOOKUP(Calculations[[#This Row],[For XLOOKUP]],Factors[For XLOOKUP],Factors[Value],"")</f>
        <v>2.6031000000000002E-9</v>
      </c>
      <c r="O205" s="12" t="str">
        <f>_xlfn.XLOOKUP(Calculations[[#This Row],[For XLOOKUP]],Factors[For XLOOKUP],Factors[Units],"")</f>
        <v>tn N2O/kWh</v>
      </c>
      <c r="P205" s="12" t="str">
        <f>_xlfn.XLOOKUP(Calculations[[#This Row],[For XLOOKUP]],Factors[For XLOOKUP],Factors[Source],"")</f>
        <v>Έκθεση ΔΑΠΕΕΠ 2022 και NIR 2022</v>
      </c>
      <c r="Q205" s="12" t="s">
        <v>1112</v>
      </c>
      <c r="R205" s="12" t="s">
        <v>1112</v>
      </c>
      <c r="S205" s="12">
        <v>2.1368816151338282E-4</v>
      </c>
      <c r="T205" s="12" t="s">
        <v>1112</v>
      </c>
      <c r="U205" s="12" t="s">
        <v>1112</v>
      </c>
      <c r="V205" s="12" t="s">
        <v>1113</v>
      </c>
      <c r="W205" s="56">
        <v>5.6627362801046445E-2</v>
      </c>
    </row>
    <row r="206" spans="1:23" s="7" customFormat="1" x14ac:dyDescent="0.3">
      <c r="A206" s="8" t="s">
        <v>42</v>
      </c>
      <c r="B206" s="8" t="s">
        <v>42</v>
      </c>
      <c r="C206" s="9" t="s">
        <v>578</v>
      </c>
      <c r="D206" s="9" t="s">
        <v>819</v>
      </c>
      <c r="E206" s="9" t="s">
        <v>909</v>
      </c>
      <c r="F206" s="8" t="s">
        <v>549</v>
      </c>
      <c r="G206" s="8" t="s">
        <v>74</v>
      </c>
      <c r="H206" s="10" t="s">
        <v>74</v>
      </c>
      <c r="I206" s="66">
        <v>37261.56</v>
      </c>
      <c r="J206" s="11" t="s">
        <v>44</v>
      </c>
      <c r="K206" s="9" t="s">
        <v>293</v>
      </c>
      <c r="L206" s="47" t="s">
        <v>102</v>
      </c>
      <c r="M206" s="12" t="str">
        <f>_xlfn.XLOOKUP(Calculations[[#This Row],[For XLOOKUP]],Factors[For XLOOKUP],Factors[Factor],"")</f>
        <v>Σ.Ε. CO2 - Χώρας</v>
      </c>
      <c r="N206" s="12">
        <f>_xlfn.XLOOKUP(Calculations[[#This Row],[For XLOOKUP]],Factors[For XLOOKUP],Factors[Value],"")</f>
        <v>2.5244139999999998E-4</v>
      </c>
      <c r="O206" s="12" t="str">
        <f>_xlfn.XLOOKUP(Calculations[[#This Row],[For XLOOKUP]],Factors[For XLOOKUP],Factors[Units],"")</f>
        <v>tn CO2/kwh</v>
      </c>
      <c r="P206" s="12" t="str">
        <f>_xlfn.XLOOKUP(Calculations[[#This Row],[For XLOOKUP]],Factors[For XLOOKUP],Factors[Source],"")</f>
        <v>ΔΑΠΕΕΠ 2024</v>
      </c>
      <c r="Q206" s="12">
        <v>9.4063603725839986</v>
      </c>
      <c r="R206" s="12" t="s">
        <v>1112</v>
      </c>
      <c r="S206" s="12" t="s">
        <v>1112</v>
      </c>
      <c r="T206" s="12" t="s">
        <v>1112</v>
      </c>
      <c r="U206" s="12" t="s">
        <v>1112</v>
      </c>
      <c r="V206" s="12" t="s">
        <v>1113</v>
      </c>
      <c r="W206" s="56">
        <v>9.4063603725839986</v>
      </c>
    </row>
    <row r="207" spans="1:23" s="7" customFormat="1" x14ac:dyDescent="0.3">
      <c r="A207" s="8" t="s">
        <v>42</v>
      </c>
      <c r="B207" s="8" t="s">
        <v>42</v>
      </c>
      <c r="C207" s="9" t="s">
        <v>578</v>
      </c>
      <c r="D207" s="9" t="s">
        <v>819</v>
      </c>
      <c r="E207" s="9" t="s">
        <v>909</v>
      </c>
      <c r="F207" s="8" t="s">
        <v>549</v>
      </c>
      <c r="G207" s="8" t="s">
        <v>74</v>
      </c>
      <c r="H207" s="10" t="s">
        <v>74</v>
      </c>
      <c r="I207" s="72" cm="1">
        <f t="array" ref="I207">_xlfn.XLOOKUP(1,(Calculations[Πληροφορίες]=Calculations[[#This Row],[Πληροφορίες]])*(Calculations[Έργο]=Calculations[[#This Row],[Έργο]]),Calculations[Τιμή])</f>
        <v>37261.56</v>
      </c>
      <c r="J207" s="11" t="s">
        <v>44</v>
      </c>
      <c r="K207" s="9" t="s">
        <v>293</v>
      </c>
      <c r="L207" s="47" t="s">
        <v>101</v>
      </c>
      <c r="M207" s="12" t="str">
        <f>_xlfn.XLOOKUP(Calculations[[#This Row],[For XLOOKUP]],Factors[For XLOOKUP],Factors[Factor],"")</f>
        <v>Σ.Ε. CH4 - Χώρας</v>
      </c>
      <c r="N207" s="12">
        <f>_xlfn.XLOOKUP(Calculations[[#This Row],[For XLOOKUP]],Factors[For XLOOKUP],Factors[Value],"")</f>
        <v>6.3220000000000003E-9</v>
      </c>
      <c r="O207" s="12" t="str">
        <f>_xlfn.XLOOKUP(Calculations[[#This Row],[For XLOOKUP]],Factors[For XLOOKUP],Factors[Units],"")</f>
        <v>tn CH4/kWh</v>
      </c>
      <c r="P207" s="12" t="str">
        <f>_xlfn.XLOOKUP(Calculations[[#This Row],[For XLOOKUP]],Factors[For XLOOKUP],Factors[Source],"")</f>
        <v>Έκθεση ΔΑΠΕΕΠ 2022 και NIR 2022</v>
      </c>
      <c r="Q207" s="12" t="s">
        <v>1112</v>
      </c>
      <c r="R207" s="12">
        <v>2.3556758232E-4</v>
      </c>
      <c r="S207" s="12" t="s">
        <v>1112</v>
      </c>
      <c r="T207" s="12" t="s">
        <v>1112</v>
      </c>
      <c r="U207" s="12" t="s">
        <v>1112</v>
      </c>
      <c r="V207" s="12" t="s">
        <v>1113</v>
      </c>
      <c r="W207" s="56">
        <v>6.5958923049599999E-3</v>
      </c>
    </row>
    <row r="208" spans="1:23" s="7" customFormat="1" x14ac:dyDescent="0.3">
      <c r="A208" s="8" t="s">
        <v>42</v>
      </c>
      <c r="B208" s="8" t="s">
        <v>42</v>
      </c>
      <c r="C208" s="9" t="s">
        <v>578</v>
      </c>
      <c r="D208" s="9" t="s">
        <v>819</v>
      </c>
      <c r="E208" s="9" t="s">
        <v>909</v>
      </c>
      <c r="F208" s="8" t="s">
        <v>549</v>
      </c>
      <c r="G208" s="8" t="s">
        <v>74</v>
      </c>
      <c r="H208" s="10" t="s">
        <v>74</v>
      </c>
      <c r="I208" s="72" cm="1">
        <f t="array" ref="I208">_xlfn.XLOOKUP(1,(Calculations[Πληροφορίες]=Calculations[[#This Row],[Πληροφορίες]])*(Calculations[Έργο]=Calculations[[#This Row],[Έργο]]),Calculations[Τιμή])</f>
        <v>37261.56</v>
      </c>
      <c r="J208" s="11" t="s">
        <v>44</v>
      </c>
      <c r="K208" s="9" t="s">
        <v>293</v>
      </c>
      <c r="L208" s="47" t="s">
        <v>105</v>
      </c>
      <c r="M208" s="12" t="str">
        <f>_xlfn.XLOOKUP(Calculations[[#This Row],[For XLOOKUP]],Factors[For XLOOKUP],Factors[Factor],"")</f>
        <v>Σ.Ε. N2O - Χώρας</v>
      </c>
      <c r="N208" s="12">
        <f>_xlfn.XLOOKUP(Calculations[[#This Row],[For XLOOKUP]],Factors[For XLOOKUP],Factors[Value],"")</f>
        <v>2.6031000000000002E-9</v>
      </c>
      <c r="O208" s="12" t="str">
        <f>_xlfn.XLOOKUP(Calculations[[#This Row],[For XLOOKUP]],Factors[For XLOOKUP],Factors[Units],"")</f>
        <v>tn N2O/kWh</v>
      </c>
      <c r="P208" s="12" t="str">
        <f>_xlfn.XLOOKUP(Calculations[[#This Row],[For XLOOKUP]],Factors[For XLOOKUP],Factors[Source],"")</f>
        <v>Έκθεση ΔΑΠΕΕΠ 2022 και NIR 2022</v>
      </c>
      <c r="Q208" s="12" t="s">
        <v>1112</v>
      </c>
      <c r="R208" s="12" t="s">
        <v>1112</v>
      </c>
      <c r="S208" s="12">
        <v>9.6995566836000001E-5</v>
      </c>
      <c r="T208" s="12" t="s">
        <v>1112</v>
      </c>
      <c r="U208" s="12" t="s">
        <v>1112</v>
      </c>
      <c r="V208" s="12" t="s">
        <v>1113</v>
      </c>
      <c r="W208" s="56">
        <v>2.570382521154E-2</v>
      </c>
    </row>
    <row r="209" spans="1:23" s="7" customFormat="1" x14ac:dyDescent="0.3">
      <c r="A209" s="8" t="s">
        <v>42</v>
      </c>
      <c r="B209" s="8" t="s">
        <v>42</v>
      </c>
      <c r="C209" s="9" t="s">
        <v>578</v>
      </c>
      <c r="D209" s="9" t="s">
        <v>819</v>
      </c>
      <c r="E209" s="9" t="s">
        <v>909</v>
      </c>
      <c r="F209" s="8" t="s">
        <v>549</v>
      </c>
      <c r="G209" s="8" t="s">
        <v>74</v>
      </c>
      <c r="H209" s="10" t="s">
        <v>74</v>
      </c>
      <c r="I209" s="66">
        <v>80048.09</v>
      </c>
      <c r="J209" s="11" t="s">
        <v>44</v>
      </c>
      <c r="K209" s="9" t="s">
        <v>296</v>
      </c>
      <c r="L209" s="47" t="s">
        <v>102</v>
      </c>
      <c r="M209" s="12" t="str">
        <f>_xlfn.XLOOKUP(Calculations[[#This Row],[For XLOOKUP]],Factors[For XLOOKUP],Factors[Factor],"")</f>
        <v>Σ.Ε. CO2 - Χώρας</v>
      </c>
      <c r="N209" s="12">
        <f>_xlfn.XLOOKUP(Calculations[[#This Row],[For XLOOKUP]],Factors[For XLOOKUP],Factors[Value],"")</f>
        <v>2.5244139999999998E-4</v>
      </c>
      <c r="O209" s="12" t="str">
        <f>_xlfn.XLOOKUP(Calculations[[#This Row],[For XLOOKUP]],Factors[For XLOOKUP],Factors[Units],"")</f>
        <v>tn CO2/kwh</v>
      </c>
      <c r="P209" s="12" t="str">
        <f>_xlfn.XLOOKUP(Calculations[[#This Row],[For XLOOKUP]],Factors[For XLOOKUP],Factors[Source],"")</f>
        <v>ΔΑΠΕΕΠ 2024</v>
      </c>
      <c r="Q209" s="12">
        <v>20.207451906925996</v>
      </c>
      <c r="R209" s="12" t="s">
        <v>1112</v>
      </c>
      <c r="S209" s="12" t="s">
        <v>1112</v>
      </c>
      <c r="T209" s="12" t="s">
        <v>1112</v>
      </c>
      <c r="U209" s="12" t="s">
        <v>1112</v>
      </c>
      <c r="V209" s="12" t="s">
        <v>1113</v>
      </c>
      <c r="W209" s="56">
        <v>20.207451906925996</v>
      </c>
    </row>
    <row r="210" spans="1:23" s="7" customFormat="1" x14ac:dyDescent="0.3">
      <c r="A210" s="8" t="s">
        <v>42</v>
      </c>
      <c r="B210" s="8" t="s">
        <v>42</v>
      </c>
      <c r="C210" s="9" t="s">
        <v>578</v>
      </c>
      <c r="D210" s="9" t="s">
        <v>819</v>
      </c>
      <c r="E210" s="9" t="s">
        <v>909</v>
      </c>
      <c r="F210" s="8" t="s">
        <v>549</v>
      </c>
      <c r="G210" s="8" t="s">
        <v>74</v>
      </c>
      <c r="H210" s="10" t="s">
        <v>74</v>
      </c>
      <c r="I210" s="72" cm="1">
        <f t="array" ref="I210">_xlfn.XLOOKUP(1,(Calculations[Πληροφορίες]=Calculations[[#This Row],[Πληροφορίες]])*(Calculations[Έργο]=Calculations[[#This Row],[Έργο]]),Calculations[Τιμή])</f>
        <v>80048.09</v>
      </c>
      <c r="J210" s="11" t="s">
        <v>44</v>
      </c>
      <c r="K210" s="9" t="s">
        <v>296</v>
      </c>
      <c r="L210" s="47" t="s">
        <v>101</v>
      </c>
      <c r="M210" s="12" t="str">
        <f>_xlfn.XLOOKUP(Calculations[[#This Row],[For XLOOKUP]],Factors[For XLOOKUP],Factors[Factor],"")</f>
        <v>Σ.Ε. CH4 - Χώρας</v>
      </c>
      <c r="N210" s="12">
        <f>_xlfn.XLOOKUP(Calculations[[#This Row],[For XLOOKUP]],Factors[For XLOOKUP],Factors[Value],"")</f>
        <v>6.3220000000000003E-9</v>
      </c>
      <c r="O210" s="12" t="str">
        <f>_xlfn.XLOOKUP(Calculations[[#This Row],[For XLOOKUP]],Factors[For XLOOKUP],Factors[Units],"")</f>
        <v>tn CH4/kWh</v>
      </c>
      <c r="P210" s="12" t="str">
        <f>_xlfn.XLOOKUP(Calculations[[#This Row],[For XLOOKUP]],Factors[For XLOOKUP],Factors[Source],"")</f>
        <v>Έκθεση ΔΑΠΕΕΠ 2022 και NIR 2022</v>
      </c>
      <c r="Q210" s="12" t="s">
        <v>1112</v>
      </c>
      <c r="R210" s="12">
        <v>5.0606402498000003E-4</v>
      </c>
      <c r="S210" s="12" t="s">
        <v>1112</v>
      </c>
      <c r="T210" s="12" t="s">
        <v>1112</v>
      </c>
      <c r="U210" s="12" t="s">
        <v>1112</v>
      </c>
      <c r="V210" s="12" t="s">
        <v>1113</v>
      </c>
      <c r="W210" s="56">
        <v>1.4169792699440001E-2</v>
      </c>
    </row>
    <row r="211" spans="1:23" s="7" customFormat="1" x14ac:dyDescent="0.3">
      <c r="A211" s="8" t="s">
        <v>42</v>
      </c>
      <c r="B211" s="8" t="s">
        <v>42</v>
      </c>
      <c r="C211" s="9" t="s">
        <v>578</v>
      </c>
      <c r="D211" s="9" t="s">
        <v>819</v>
      </c>
      <c r="E211" s="9" t="s">
        <v>909</v>
      </c>
      <c r="F211" s="8" t="s">
        <v>549</v>
      </c>
      <c r="G211" s="8" t="s">
        <v>74</v>
      </c>
      <c r="H211" s="10" t="s">
        <v>74</v>
      </c>
      <c r="I211" s="72" cm="1">
        <f t="array" ref="I211">_xlfn.XLOOKUP(1,(Calculations[Πληροφορίες]=Calculations[[#This Row],[Πληροφορίες]])*(Calculations[Έργο]=Calculations[[#This Row],[Έργο]]),Calculations[Τιμή])</f>
        <v>80048.09</v>
      </c>
      <c r="J211" s="11" t="s">
        <v>44</v>
      </c>
      <c r="K211" s="9" t="s">
        <v>296</v>
      </c>
      <c r="L211" s="47" t="s">
        <v>105</v>
      </c>
      <c r="M211" s="12" t="str">
        <f>_xlfn.XLOOKUP(Calculations[[#This Row],[For XLOOKUP]],Factors[For XLOOKUP],Factors[Factor],"")</f>
        <v>Σ.Ε. N2O - Χώρας</v>
      </c>
      <c r="N211" s="12">
        <f>_xlfn.XLOOKUP(Calculations[[#This Row],[For XLOOKUP]],Factors[For XLOOKUP],Factors[Value],"")</f>
        <v>2.6031000000000002E-9</v>
      </c>
      <c r="O211" s="12" t="str">
        <f>_xlfn.XLOOKUP(Calculations[[#This Row],[For XLOOKUP]],Factors[For XLOOKUP],Factors[Units],"")</f>
        <v>tn N2O/kWh</v>
      </c>
      <c r="P211" s="12" t="str">
        <f>_xlfn.XLOOKUP(Calculations[[#This Row],[For XLOOKUP]],Factors[For XLOOKUP],Factors[Source],"")</f>
        <v>Έκθεση ΔΑΠΕΕΠ 2022 και NIR 2022</v>
      </c>
      <c r="Q211" s="12" t="s">
        <v>1112</v>
      </c>
      <c r="R211" s="12" t="s">
        <v>1112</v>
      </c>
      <c r="S211" s="12">
        <v>2.0837318307900002E-4</v>
      </c>
      <c r="T211" s="12" t="s">
        <v>1112</v>
      </c>
      <c r="U211" s="12" t="s">
        <v>1112</v>
      </c>
      <c r="V211" s="12" t="s">
        <v>1113</v>
      </c>
      <c r="W211" s="56">
        <v>5.5218893515935008E-2</v>
      </c>
    </row>
    <row r="212" spans="1:23" s="7" customFormat="1" x14ac:dyDescent="0.3">
      <c r="A212" s="8" t="s">
        <v>42</v>
      </c>
      <c r="B212" s="8" t="s">
        <v>42</v>
      </c>
      <c r="C212" s="9" t="s">
        <v>578</v>
      </c>
      <c r="D212" s="9" t="s">
        <v>819</v>
      </c>
      <c r="E212" s="9" t="s">
        <v>910</v>
      </c>
      <c r="F212" s="8" t="s">
        <v>549</v>
      </c>
      <c r="G212" s="8" t="s">
        <v>74</v>
      </c>
      <c r="H212" s="10" t="s">
        <v>74</v>
      </c>
      <c r="I212" s="66">
        <v>213387</v>
      </c>
      <c r="J212" s="11" t="s">
        <v>44</v>
      </c>
      <c r="K212" s="9" t="s">
        <v>293</v>
      </c>
      <c r="L212" s="47" t="s">
        <v>102</v>
      </c>
      <c r="M212" s="12" t="str">
        <f>_xlfn.XLOOKUP(Calculations[[#This Row],[For XLOOKUP]],Factors[For XLOOKUP],Factors[Factor],"")</f>
        <v>Σ.Ε. CO2 - Χώρας</v>
      </c>
      <c r="N212" s="12">
        <f>_xlfn.XLOOKUP(Calculations[[#This Row],[For XLOOKUP]],Factors[For XLOOKUP],Factors[Value],"")</f>
        <v>2.5244139999999998E-4</v>
      </c>
      <c r="O212" s="12" t="str">
        <f>_xlfn.XLOOKUP(Calculations[[#This Row],[For XLOOKUP]],Factors[For XLOOKUP],Factors[Units],"")</f>
        <v>tn CO2/kwh</v>
      </c>
      <c r="P212" s="12" t="str">
        <f>_xlfn.XLOOKUP(Calculations[[#This Row],[For XLOOKUP]],Factors[For XLOOKUP],Factors[Source],"")</f>
        <v>ΔΑΠΕΕΠ 2024</v>
      </c>
      <c r="Q212" s="12">
        <v>53.867713021799993</v>
      </c>
      <c r="R212" s="12" t="s">
        <v>1112</v>
      </c>
      <c r="S212" s="12" t="s">
        <v>1112</v>
      </c>
      <c r="T212" s="12" t="s">
        <v>1112</v>
      </c>
      <c r="U212" s="12" t="s">
        <v>1112</v>
      </c>
      <c r="V212" s="12" t="s">
        <v>1113</v>
      </c>
      <c r="W212" s="56">
        <v>53.867713021799993</v>
      </c>
    </row>
    <row r="213" spans="1:23" s="7" customFormat="1" x14ac:dyDescent="0.3">
      <c r="A213" s="8" t="s">
        <v>42</v>
      </c>
      <c r="B213" s="8" t="s">
        <v>42</v>
      </c>
      <c r="C213" s="9" t="s">
        <v>578</v>
      </c>
      <c r="D213" s="9" t="s">
        <v>819</v>
      </c>
      <c r="E213" s="9" t="s">
        <v>910</v>
      </c>
      <c r="F213" s="8" t="s">
        <v>549</v>
      </c>
      <c r="G213" s="8" t="s">
        <v>74</v>
      </c>
      <c r="H213" s="10" t="s">
        <v>74</v>
      </c>
      <c r="I213" s="72" cm="1">
        <f t="array" ref="I213">_xlfn.XLOOKUP(1,(Calculations[Πληροφορίες]=Calculations[[#This Row],[Πληροφορίες]])*(Calculations[Έργο]=Calculations[[#This Row],[Έργο]]),Calculations[Τιμή])</f>
        <v>213387</v>
      </c>
      <c r="J213" s="11" t="s">
        <v>44</v>
      </c>
      <c r="K213" s="9" t="s">
        <v>293</v>
      </c>
      <c r="L213" s="47" t="s">
        <v>101</v>
      </c>
      <c r="M213" s="12" t="str">
        <f>_xlfn.XLOOKUP(Calculations[[#This Row],[For XLOOKUP]],Factors[For XLOOKUP],Factors[Factor],"")</f>
        <v>Σ.Ε. CH4 - Χώρας</v>
      </c>
      <c r="N213" s="12">
        <f>_xlfn.XLOOKUP(Calculations[[#This Row],[For XLOOKUP]],Factors[For XLOOKUP],Factors[Value],"")</f>
        <v>6.3220000000000003E-9</v>
      </c>
      <c r="O213" s="12" t="str">
        <f>_xlfn.XLOOKUP(Calculations[[#This Row],[For XLOOKUP]],Factors[For XLOOKUP],Factors[Units],"")</f>
        <v>tn CH4/kWh</v>
      </c>
      <c r="P213" s="12" t="str">
        <f>_xlfn.XLOOKUP(Calculations[[#This Row],[For XLOOKUP]],Factors[For XLOOKUP],Factors[Source],"")</f>
        <v>Έκθεση ΔΑΠΕΕΠ 2022 και NIR 2022</v>
      </c>
      <c r="Q213" s="12" t="s">
        <v>1112</v>
      </c>
      <c r="R213" s="12">
        <v>1.3490326140000002E-3</v>
      </c>
      <c r="S213" s="12" t="s">
        <v>1112</v>
      </c>
      <c r="T213" s="12" t="s">
        <v>1112</v>
      </c>
      <c r="U213" s="12" t="s">
        <v>1112</v>
      </c>
      <c r="V213" s="12" t="s">
        <v>1113</v>
      </c>
      <c r="W213" s="56">
        <v>3.7772913192000004E-2</v>
      </c>
    </row>
    <row r="214" spans="1:23" s="7" customFormat="1" x14ac:dyDescent="0.3">
      <c r="A214" s="8" t="s">
        <v>42</v>
      </c>
      <c r="B214" s="8" t="s">
        <v>42</v>
      </c>
      <c r="C214" s="9" t="s">
        <v>578</v>
      </c>
      <c r="D214" s="9" t="s">
        <v>819</v>
      </c>
      <c r="E214" s="9" t="s">
        <v>910</v>
      </c>
      <c r="F214" s="8" t="s">
        <v>549</v>
      </c>
      <c r="G214" s="8" t="s">
        <v>74</v>
      </c>
      <c r="H214" s="10" t="s">
        <v>74</v>
      </c>
      <c r="I214" s="72" cm="1">
        <f t="array" ref="I214">_xlfn.XLOOKUP(1,(Calculations[Πληροφορίες]=Calculations[[#This Row],[Πληροφορίες]])*(Calculations[Έργο]=Calculations[[#This Row],[Έργο]]),Calculations[Τιμή])</f>
        <v>213387</v>
      </c>
      <c r="J214" s="11" t="s">
        <v>44</v>
      </c>
      <c r="K214" s="9" t="s">
        <v>293</v>
      </c>
      <c r="L214" s="47" t="s">
        <v>105</v>
      </c>
      <c r="M214" s="12" t="str">
        <f>_xlfn.XLOOKUP(Calculations[[#This Row],[For XLOOKUP]],Factors[For XLOOKUP],Factors[Factor],"")</f>
        <v>Σ.Ε. N2O - Χώρας</v>
      </c>
      <c r="N214" s="12">
        <f>_xlfn.XLOOKUP(Calculations[[#This Row],[For XLOOKUP]],Factors[For XLOOKUP],Factors[Value],"")</f>
        <v>2.6031000000000002E-9</v>
      </c>
      <c r="O214" s="12" t="str">
        <f>_xlfn.XLOOKUP(Calculations[[#This Row],[For XLOOKUP]],Factors[For XLOOKUP],Factors[Units],"")</f>
        <v>tn N2O/kWh</v>
      </c>
      <c r="P214" s="12" t="str">
        <f>_xlfn.XLOOKUP(Calculations[[#This Row],[For XLOOKUP]],Factors[For XLOOKUP],Factors[Source],"")</f>
        <v>Έκθεση ΔΑΠΕΕΠ 2022 και NIR 2022</v>
      </c>
      <c r="Q214" s="12" t="s">
        <v>1112</v>
      </c>
      <c r="R214" s="12" t="s">
        <v>1112</v>
      </c>
      <c r="S214" s="12">
        <v>5.5546769970000001E-4</v>
      </c>
      <c r="T214" s="12" t="s">
        <v>1112</v>
      </c>
      <c r="U214" s="12" t="s">
        <v>1112</v>
      </c>
      <c r="V214" s="12" t="s">
        <v>1113</v>
      </c>
      <c r="W214" s="56">
        <v>0.1471989404205</v>
      </c>
    </row>
    <row r="215" spans="1:23" s="7" customFormat="1" x14ac:dyDescent="0.3">
      <c r="A215" s="8" t="s">
        <v>42</v>
      </c>
      <c r="B215" s="8" t="s">
        <v>42</v>
      </c>
      <c r="C215" s="9" t="s">
        <v>578</v>
      </c>
      <c r="D215" s="9" t="s">
        <v>819</v>
      </c>
      <c r="E215" s="9" t="s">
        <v>911</v>
      </c>
      <c r="F215" s="8" t="s">
        <v>549</v>
      </c>
      <c r="G215" s="8" t="s">
        <v>74</v>
      </c>
      <c r="H215" s="10" t="s">
        <v>74</v>
      </c>
      <c r="I215" s="66">
        <v>50842</v>
      </c>
      <c r="J215" s="11" t="s">
        <v>44</v>
      </c>
      <c r="K215" s="9" t="s">
        <v>296</v>
      </c>
      <c r="L215" s="47" t="s">
        <v>102</v>
      </c>
      <c r="M215" s="12" t="str">
        <f>_xlfn.XLOOKUP(Calculations[[#This Row],[For XLOOKUP]],Factors[For XLOOKUP],Factors[Factor],"")</f>
        <v>Σ.Ε. CO2 - Χώρας</v>
      </c>
      <c r="N215" s="12">
        <f>_xlfn.XLOOKUP(Calculations[[#This Row],[For XLOOKUP]],Factors[For XLOOKUP],Factors[Value],"")</f>
        <v>2.5244139999999998E-4</v>
      </c>
      <c r="O215" s="12" t="str">
        <f>_xlfn.XLOOKUP(Calculations[[#This Row],[For XLOOKUP]],Factors[For XLOOKUP],Factors[Units],"")</f>
        <v>tn CO2/kwh</v>
      </c>
      <c r="P215" s="12" t="str">
        <f>_xlfn.XLOOKUP(Calculations[[#This Row],[For XLOOKUP]],Factors[For XLOOKUP],Factors[Source],"")</f>
        <v>ΔΑΠΕΕΠ 2024</v>
      </c>
      <c r="Q215" s="12">
        <v>12.834625658799999</v>
      </c>
      <c r="R215" s="12" t="s">
        <v>1112</v>
      </c>
      <c r="S215" s="12" t="s">
        <v>1112</v>
      </c>
      <c r="T215" s="12" t="s">
        <v>1112</v>
      </c>
      <c r="U215" s="12" t="s">
        <v>1112</v>
      </c>
      <c r="V215" s="12" t="s">
        <v>1113</v>
      </c>
      <c r="W215" s="56">
        <v>12.834625658799999</v>
      </c>
    </row>
    <row r="216" spans="1:23" s="7" customFormat="1" x14ac:dyDescent="0.3">
      <c r="A216" s="8" t="s">
        <v>42</v>
      </c>
      <c r="B216" s="8" t="s">
        <v>42</v>
      </c>
      <c r="C216" s="9" t="s">
        <v>578</v>
      </c>
      <c r="D216" s="9" t="s">
        <v>819</v>
      </c>
      <c r="E216" s="9" t="s">
        <v>911</v>
      </c>
      <c r="F216" s="8" t="s">
        <v>549</v>
      </c>
      <c r="G216" s="8" t="s">
        <v>74</v>
      </c>
      <c r="H216" s="10" t="s">
        <v>74</v>
      </c>
      <c r="I216" s="72" cm="1">
        <f t="array" ref="I216">_xlfn.XLOOKUP(1,(Calculations[Πληροφορίες]=Calculations[[#This Row],[Πληροφορίες]])*(Calculations[Έργο]=Calculations[[#This Row],[Έργο]]),Calculations[Τιμή])</f>
        <v>50842</v>
      </c>
      <c r="J216" s="11" t="s">
        <v>44</v>
      </c>
      <c r="K216" s="9" t="s">
        <v>296</v>
      </c>
      <c r="L216" s="47" t="s">
        <v>101</v>
      </c>
      <c r="M216" s="12" t="str">
        <f>_xlfn.XLOOKUP(Calculations[[#This Row],[For XLOOKUP]],Factors[For XLOOKUP],Factors[Factor],"")</f>
        <v>Σ.Ε. CH4 - Χώρας</v>
      </c>
      <c r="N216" s="12">
        <f>_xlfn.XLOOKUP(Calculations[[#This Row],[For XLOOKUP]],Factors[For XLOOKUP],Factors[Value],"")</f>
        <v>6.3220000000000003E-9</v>
      </c>
      <c r="O216" s="12" t="str">
        <f>_xlfn.XLOOKUP(Calculations[[#This Row],[For XLOOKUP]],Factors[For XLOOKUP],Factors[Units],"")</f>
        <v>tn CH4/kWh</v>
      </c>
      <c r="P216" s="12" t="str">
        <f>_xlfn.XLOOKUP(Calculations[[#This Row],[For XLOOKUP]],Factors[For XLOOKUP],Factors[Source],"")</f>
        <v>Έκθεση ΔΑΠΕΕΠ 2022 και NIR 2022</v>
      </c>
      <c r="Q216" s="12" t="s">
        <v>1112</v>
      </c>
      <c r="R216" s="12">
        <v>3.2142312400000004E-4</v>
      </c>
      <c r="S216" s="12" t="s">
        <v>1112</v>
      </c>
      <c r="T216" s="12" t="s">
        <v>1112</v>
      </c>
      <c r="U216" s="12" t="s">
        <v>1112</v>
      </c>
      <c r="V216" s="12" t="s">
        <v>1113</v>
      </c>
      <c r="W216" s="56">
        <v>8.9998474720000016E-3</v>
      </c>
    </row>
    <row r="217" spans="1:23" s="7" customFormat="1" x14ac:dyDescent="0.3">
      <c r="A217" s="8" t="s">
        <v>42</v>
      </c>
      <c r="B217" s="8" t="s">
        <v>42</v>
      </c>
      <c r="C217" s="9" t="s">
        <v>578</v>
      </c>
      <c r="D217" s="9" t="s">
        <v>819</v>
      </c>
      <c r="E217" s="9" t="s">
        <v>911</v>
      </c>
      <c r="F217" s="8" t="s">
        <v>549</v>
      </c>
      <c r="G217" s="8" t="s">
        <v>74</v>
      </c>
      <c r="H217" s="10" t="s">
        <v>74</v>
      </c>
      <c r="I217" s="72" cm="1">
        <f t="array" ref="I217">_xlfn.XLOOKUP(1,(Calculations[Πληροφορίες]=Calculations[[#This Row],[Πληροφορίες]])*(Calculations[Έργο]=Calculations[[#This Row],[Έργο]]),Calculations[Τιμή])</f>
        <v>50842</v>
      </c>
      <c r="J217" s="11" t="s">
        <v>44</v>
      </c>
      <c r="K217" s="41" t="s">
        <v>296</v>
      </c>
      <c r="L217" s="47" t="s">
        <v>105</v>
      </c>
      <c r="M217" s="12" t="str">
        <f>_xlfn.XLOOKUP(Calculations[[#This Row],[For XLOOKUP]],Factors[For XLOOKUP],Factors[Factor],"")</f>
        <v>Σ.Ε. N2O - Χώρας</v>
      </c>
      <c r="N217" s="12">
        <f>_xlfn.XLOOKUP(Calculations[[#This Row],[For XLOOKUP]],Factors[For XLOOKUP],Factors[Value],"")</f>
        <v>2.6031000000000002E-9</v>
      </c>
      <c r="O217" s="12" t="str">
        <f>_xlfn.XLOOKUP(Calculations[[#This Row],[For XLOOKUP]],Factors[For XLOOKUP],Factors[Units],"")</f>
        <v>tn N2O/kWh</v>
      </c>
      <c r="P217" s="12" t="str">
        <f>_xlfn.XLOOKUP(Calculations[[#This Row],[For XLOOKUP]],Factors[For XLOOKUP],Factors[Source],"")</f>
        <v>Έκθεση ΔΑΠΕΕΠ 2022 και NIR 2022</v>
      </c>
      <c r="Q217" s="12" t="s">
        <v>1112</v>
      </c>
      <c r="R217" s="12" t="s">
        <v>1112</v>
      </c>
      <c r="S217" s="12">
        <v>1.3234681020000001E-4</v>
      </c>
      <c r="T217" s="12" t="s">
        <v>1112</v>
      </c>
      <c r="U217" s="12" t="s">
        <v>1112</v>
      </c>
      <c r="V217" s="12" t="s">
        <v>1113</v>
      </c>
      <c r="W217" s="56">
        <v>3.5071904702999999E-2</v>
      </c>
    </row>
    <row r="218" spans="1:23" s="7" customFormat="1" x14ac:dyDescent="0.3">
      <c r="A218" s="8" t="s">
        <v>42</v>
      </c>
      <c r="B218" s="8" t="s">
        <v>42</v>
      </c>
      <c r="C218" s="9" t="s">
        <v>578</v>
      </c>
      <c r="D218" s="9" t="s">
        <v>819</v>
      </c>
      <c r="E218" s="9" t="s">
        <v>912</v>
      </c>
      <c r="F218" s="8" t="s">
        <v>549</v>
      </c>
      <c r="G218" s="8" t="s">
        <v>74</v>
      </c>
      <c r="H218" s="10" t="s">
        <v>74</v>
      </c>
      <c r="I218" s="66">
        <v>24964867</v>
      </c>
      <c r="J218" s="11" t="s">
        <v>44</v>
      </c>
      <c r="K218" s="41" t="s">
        <v>157</v>
      </c>
      <c r="L218" s="47" t="s">
        <v>102</v>
      </c>
      <c r="M218" s="12" t="str">
        <f>_xlfn.XLOOKUP(Calculations[[#This Row],[For XLOOKUP]],Factors[For XLOOKUP],Factors[Factor],"")</f>
        <v>Σ.Ε. CO2 - Χώρας</v>
      </c>
      <c r="N218" s="12">
        <f>_xlfn.XLOOKUP(Calculations[[#This Row],[For XLOOKUP]],Factors[For XLOOKUP],Factors[Value],"")</f>
        <v>2.5244139999999998E-4</v>
      </c>
      <c r="O218" s="12" t="str">
        <f>_xlfn.XLOOKUP(Calculations[[#This Row],[For XLOOKUP]],Factors[For XLOOKUP],Factors[Units],"")</f>
        <v>tn CO2/kwh</v>
      </c>
      <c r="P218" s="12" t="str">
        <f>_xlfn.XLOOKUP(Calculations[[#This Row],[For XLOOKUP]],Factors[For XLOOKUP],Factors[Source],"")</f>
        <v>ΔΑΠΕΕΠ 2024</v>
      </c>
      <c r="Q218" s="12">
        <v>6302.1659762937998</v>
      </c>
      <c r="R218" s="12" t="s">
        <v>1112</v>
      </c>
      <c r="S218" s="12" t="s">
        <v>1112</v>
      </c>
      <c r="T218" s="12" t="s">
        <v>1112</v>
      </c>
      <c r="U218" s="12" t="s">
        <v>1112</v>
      </c>
      <c r="V218" s="12" t="s">
        <v>1113</v>
      </c>
      <c r="W218" s="56">
        <v>6302.1659762937998</v>
      </c>
    </row>
    <row r="219" spans="1:23" s="7" customFormat="1" x14ac:dyDescent="0.3">
      <c r="A219" s="8" t="s">
        <v>42</v>
      </c>
      <c r="B219" s="8" t="s">
        <v>42</v>
      </c>
      <c r="C219" s="9" t="s">
        <v>578</v>
      </c>
      <c r="D219" s="9" t="s">
        <v>819</v>
      </c>
      <c r="E219" s="9" t="s">
        <v>912</v>
      </c>
      <c r="F219" s="8" t="s">
        <v>549</v>
      </c>
      <c r="G219" s="8" t="s">
        <v>74</v>
      </c>
      <c r="H219" s="10" t="s">
        <v>74</v>
      </c>
      <c r="I219" s="72" cm="1">
        <f t="array" ref="I219">_xlfn.XLOOKUP(1,(Calculations[Πληροφορίες]=Calculations[[#This Row],[Πληροφορίες]])*(Calculations[Έργο]=Calculations[[#This Row],[Έργο]]),Calculations[Τιμή])</f>
        <v>24964867</v>
      </c>
      <c r="J219" s="11" t="s">
        <v>44</v>
      </c>
      <c r="K219" s="41" t="s">
        <v>157</v>
      </c>
      <c r="L219" s="47" t="s">
        <v>101</v>
      </c>
      <c r="M219" s="12" t="str">
        <f>_xlfn.XLOOKUP(Calculations[[#This Row],[For XLOOKUP]],Factors[For XLOOKUP],Factors[Factor],"")</f>
        <v>Σ.Ε. CH4 - Χώρας</v>
      </c>
      <c r="N219" s="12">
        <f>_xlfn.XLOOKUP(Calculations[[#This Row],[For XLOOKUP]],Factors[For XLOOKUP],Factors[Value],"")</f>
        <v>6.3220000000000003E-9</v>
      </c>
      <c r="O219" s="12" t="str">
        <f>_xlfn.XLOOKUP(Calculations[[#This Row],[For XLOOKUP]],Factors[For XLOOKUP],Factors[Units],"")</f>
        <v>tn CH4/kWh</v>
      </c>
      <c r="P219" s="12" t="str">
        <f>_xlfn.XLOOKUP(Calculations[[#This Row],[For XLOOKUP]],Factors[For XLOOKUP],Factors[Source],"")</f>
        <v>Έκθεση ΔΑΠΕΕΠ 2022 και NIR 2022</v>
      </c>
      <c r="Q219" s="12" t="s">
        <v>1112</v>
      </c>
      <c r="R219" s="12">
        <v>0.15782788917400001</v>
      </c>
      <c r="S219" s="12" t="s">
        <v>1112</v>
      </c>
      <c r="T219" s="12" t="s">
        <v>1112</v>
      </c>
      <c r="U219" s="12" t="s">
        <v>1112</v>
      </c>
      <c r="V219" s="12" t="s">
        <v>1113</v>
      </c>
      <c r="W219" s="56">
        <v>4.4191808968720006</v>
      </c>
    </row>
    <row r="220" spans="1:23" s="7" customFormat="1" x14ac:dyDescent="0.3">
      <c r="A220" s="8" t="s">
        <v>42</v>
      </c>
      <c r="B220" s="8" t="s">
        <v>42</v>
      </c>
      <c r="C220" s="9" t="s">
        <v>578</v>
      </c>
      <c r="D220" s="9" t="s">
        <v>819</v>
      </c>
      <c r="E220" s="9" t="s">
        <v>912</v>
      </c>
      <c r="F220" s="8" t="s">
        <v>549</v>
      </c>
      <c r="G220" s="8" t="s">
        <v>74</v>
      </c>
      <c r="H220" s="10" t="s">
        <v>74</v>
      </c>
      <c r="I220" s="72" cm="1">
        <f t="array" ref="I220">_xlfn.XLOOKUP(1,(Calculations[Πληροφορίες]=Calculations[[#This Row],[Πληροφορίες]])*(Calculations[Έργο]=Calculations[[#This Row],[Έργο]]),Calculations[Τιμή])</f>
        <v>24964867</v>
      </c>
      <c r="J220" s="11" t="s">
        <v>44</v>
      </c>
      <c r="K220" s="9" t="s">
        <v>157</v>
      </c>
      <c r="L220" s="47" t="s">
        <v>105</v>
      </c>
      <c r="M220" s="12" t="str">
        <f>_xlfn.XLOOKUP(Calculations[[#This Row],[For XLOOKUP]],Factors[For XLOOKUP],Factors[Factor],"")</f>
        <v>Σ.Ε. N2O - Χώρας</v>
      </c>
      <c r="N220" s="12">
        <f>_xlfn.XLOOKUP(Calculations[[#This Row],[For XLOOKUP]],Factors[For XLOOKUP],Factors[Value],"")</f>
        <v>2.6031000000000002E-9</v>
      </c>
      <c r="O220" s="12" t="str">
        <f>_xlfn.XLOOKUP(Calculations[[#This Row],[For XLOOKUP]],Factors[For XLOOKUP],Factors[Units],"")</f>
        <v>tn N2O/kWh</v>
      </c>
      <c r="P220" s="12" t="str">
        <f>_xlfn.XLOOKUP(Calculations[[#This Row],[For XLOOKUP]],Factors[For XLOOKUP],Factors[Source],"")</f>
        <v>Έκθεση ΔΑΠΕΕΠ 2022 και NIR 2022</v>
      </c>
      <c r="Q220" s="12" t="s">
        <v>1112</v>
      </c>
      <c r="R220" s="12" t="s">
        <v>1112</v>
      </c>
      <c r="S220" s="12">
        <v>6.4986045287700009E-2</v>
      </c>
      <c r="T220" s="12" t="s">
        <v>1112</v>
      </c>
      <c r="U220" s="12" t="s">
        <v>1112</v>
      </c>
      <c r="V220" s="12" t="s">
        <v>1113</v>
      </c>
      <c r="W220" s="56">
        <v>17.221302001240502</v>
      </c>
    </row>
    <row r="221" spans="1:23" s="7" customFormat="1" x14ac:dyDescent="0.3">
      <c r="A221" s="8" t="s">
        <v>42</v>
      </c>
      <c r="B221" s="8" t="s">
        <v>42</v>
      </c>
      <c r="C221" s="9" t="s">
        <v>578</v>
      </c>
      <c r="D221" s="9" t="s">
        <v>819</v>
      </c>
      <c r="E221" s="9" t="s">
        <v>913</v>
      </c>
      <c r="F221" s="8" t="s">
        <v>549</v>
      </c>
      <c r="G221" s="8" t="s">
        <v>74</v>
      </c>
      <c r="H221" s="10" t="s">
        <v>74</v>
      </c>
      <c r="I221" s="66">
        <v>10032391.66</v>
      </c>
      <c r="J221" s="11" t="s">
        <v>44</v>
      </c>
      <c r="K221" s="9" t="s">
        <v>293</v>
      </c>
      <c r="L221" s="47" t="s">
        <v>102</v>
      </c>
      <c r="M221" s="12" t="str">
        <f>_xlfn.XLOOKUP(Calculations[[#This Row],[For XLOOKUP]],Factors[For XLOOKUP],Factors[Factor],"")</f>
        <v>Σ.Ε. CO2 - Χώρας</v>
      </c>
      <c r="N221" s="12">
        <f>_xlfn.XLOOKUP(Calculations[[#This Row],[For XLOOKUP]],Factors[For XLOOKUP],Factors[Value],"")</f>
        <v>2.5244139999999998E-4</v>
      </c>
      <c r="O221" s="12" t="str">
        <f>_xlfn.XLOOKUP(Calculations[[#This Row],[For XLOOKUP]],Factors[For XLOOKUP],Factors[Units],"")</f>
        <v>tn CO2/kwh</v>
      </c>
      <c r="P221" s="12" t="str">
        <f>_xlfn.XLOOKUP(Calculations[[#This Row],[For XLOOKUP]],Factors[For XLOOKUP],Factors[Source],"")</f>
        <v>ΔΑΠΕΕΠ 2024</v>
      </c>
      <c r="Q221" s="12">
        <v>2532.5909959987239</v>
      </c>
      <c r="R221" s="12" t="s">
        <v>1112</v>
      </c>
      <c r="S221" s="12" t="s">
        <v>1112</v>
      </c>
      <c r="T221" s="12" t="s">
        <v>1112</v>
      </c>
      <c r="U221" s="12" t="s">
        <v>1112</v>
      </c>
      <c r="V221" s="12" t="s">
        <v>1113</v>
      </c>
      <c r="W221" s="56">
        <v>2532.5909959987239</v>
      </c>
    </row>
    <row r="222" spans="1:23" s="7" customFormat="1" x14ac:dyDescent="0.3">
      <c r="A222" s="8" t="s">
        <v>42</v>
      </c>
      <c r="B222" s="8" t="s">
        <v>42</v>
      </c>
      <c r="C222" s="9" t="s">
        <v>578</v>
      </c>
      <c r="D222" s="9" t="s">
        <v>819</v>
      </c>
      <c r="E222" s="9" t="s">
        <v>913</v>
      </c>
      <c r="F222" s="8" t="s">
        <v>549</v>
      </c>
      <c r="G222" s="8" t="s">
        <v>74</v>
      </c>
      <c r="H222" s="10" t="s">
        <v>74</v>
      </c>
      <c r="I222" s="72" cm="1">
        <f t="array" ref="I222">_xlfn.XLOOKUP(1,(Calculations[Πληροφορίες]=Calculations[[#This Row],[Πληροφορίες]])*(Calculations[Έργο]=Calculations[[#This Row],[Έργο]]),Calculations[Τιμή])</f>
        <v>10032391.66</v>
      </c>
      <c r="J222" s="11" t="s">
        <v>44</v>
      </c>
      <c r="K222" s="9" t="s">
        <v>293</v>
      </c>
      <c r="L222" s="47" t="s">
        <v>101</v>
      </c>
      <c r="M222" s="12" t="str">
        <f>_xlfn.XLOOKUP(Calculations[[#This Row],[For XLOOKUP]],Factors[For XLOOKUP],Factors[Factor],"")</f>
        <v>Σ.Ε. CH4 - Χώρας</v>
      </c>
      <c r="N222" s="12">
        <f>_xlfn.XLOOKUP(Calculations[[#This Row],[For XLOOKUP]],Factors[For XLOOKUP],Factors[Value],"")</f>
        <v>6.3220000000000003E-9</v>
      </c>
      <c r="O222" s="12" t="str">
        <f>_xlfn.XLOOKUP(Calculations[[#This Row],[For XLOOKUP]],Factors[For XLOOKUP],Factors[Units],"")</f>
        <v>tn CH4/kWh</v>
      </c>
      <c r="P222" s="12" t="str">
        <f>_xlfn.XLOOKUP(Calculations[[#This Row],[For XLOOKUP]],Factors[For XLOOKUP],Factors[Source],"")</f>
        <v>Έκθεση ΔΑΠΕΕΠ 2022 και NIR 2022</v>
      </c>
      <c r="Q222" s="12" t="s">
        <v>1112</v>
      </c>
      <c r="R222" s="12">
        <v>6.3424780074520001E-2</v>
      </c>
      <c r="S222" s="12" t="s">
        <v>1112</v>
      </c>
      <c r="T222" s="12" t="s">
        <v>1112</v>
      </c>
      <c r="U222" s="12" t="s">
        <v>1112</v>
      </c>
      <c r="V222" s="12" t="s">
        <v>1113</v>
      </c>
      <c r="W222" s="56">
        <v>1.77589384208656</v>
      </c>
    </row>
    <row r="223" spans="1:23" s="7" customFormat="1" x14ac:dyDescent="0.3">
      <c r="A223" s="8" t="s">
        <v>42</v>
      </c>
      <c r="B223" s="8" t="s">
        <v>42</v>
      </c>
      <c r="C223" s="9" t="s">
        <v>578</v>
      </c>
      <c r="D223" s="9" t="s">
        <v>819</v>
      </c>
      <c r="E223" s="9" t="s">
        <v>913</v>
      </c>
      <c r="F223" s="8" t="s">
        <v>549</v>
      </c>
      <c r="G223" s="8" t="s">
        <v>74</v>
      </c>
      <c r="H223" s="10" t="s">
        <v>74</v>
      </c>
      <c r="I223" s="72" cm="1">
        <f t="array" ref="I223">_xlfn.XLOOKUP(1,(Calculations[Πληροφορίες]=Calculations[[#This Row],[Πληροφορίες]])*(Calculations[Έργο]=Calculations[[#This Row],[Έργο]]),Calculations[Τιμή])</f>
        <v>10032391.66</v>
      </c>
      <c r="J223" s="11" t="s">
        <v>44</v>
      </c>
      <c r="K223" s="9" t="s">
        <v>293</v>
      </c>
      <c r="L223" s="47" t="s">
        <v>105</v>
      </c>
      <c r="M223" s="12" t="str">
        <f>_xlfn.XLOOKUP(Calculations[[#This Row],[For XLOOKUP]],Factors[For XLOOKUP],Factors[Factor],"")</f>
        <v>Σ.Ε. N2O - Χώρας</v>
      </c>
      <c r="N223" s="12">
        <f>_xlfn.XLOOKUP(Calculations[[#This Row],[For XLOOKUP]],Factors[For XLOOKUP],Factors[Value],"")</f>
        <v>2.6031000000000002E-9</v>
      </c>
      <c r="O223" s="12" t="str">
        <f>_xlfn.XLOOKUP(Calculations[[#This Row],[For XLOOKUP]],Factors[For XLOOKUP],Factors[Units],"")</f>
        <v>tn N2O/kWh</v>
      </c>
      <c r="P223" s="12" t="str">
        <f>_xlfn.XLOOKUP(Calculations[[#This Row],[For XLOOKUP]],Factors[For XLOOKUP],Factors[Source],"")</f>
        <v>Έκθεση ΔΑΠΕΕΠ 2022 και NIR 2022</v>
      </c>
      <c r="Q223" s="12" t="s">
        <v>1112</v>
      </c>
      <c r="R223" s="12" t="s">
        <v>1112</v>
      </c>
      <c r="S223" s="12">
        <v>2.6115318730146001E-2</v>
      </c>
      <c r="T223" s="12" t="s">
        <v>1112</v>
      </c>
      <c r="U223" s="12" t="s">
        <v>1112</v>
      </c>
      <c r="V223" s="12" t="s">
        <v>1113</v>
      </c>
      <c r="W223" s="56">
        <v>6.92055946348869</v>
      </c>
    </row>
    <row r="224" spans="1:23" s="7" customFormat="1" x14ac:dyDescent="0.3">
      <c r="A224" s="8" t="s">
        <v>42</v>
      </c>
      <c r="B224" s="8" t="s">
        <v>42</v>
      </c>
      <c r="C224" s="9" t="s">
        <v>578</v>
      </c>
      <c r="D224" s="9" t="s">
        <v>819</v>
      </c>
      <c r="E224" s="9" t="s">
        <v>913</v>
      </c>
      <c r="F224" s="8" t="s">
        <v>549</v>
      </c>
      <c r="G224" s="8" t="s">
        <v>74</v>
      </c>
      <c r="H224" s="10" t="s">
        <v>74</v>
      </c>
      <c r="I224" s="66">
        <v>2925278.43</v>
      </c>
      <c r="J224" s="11" t="s">
        <v>44</v>
      </c>
      <c r="K224" s="9" t="s">
        <v>157</v>
      </c>
      <c r="L224" s="47" t="s">
        <v>102</v>
      </c>
      <c r="M224" s="12" t="str">
        <f>_xlfn.XLOOKUP(Calculations[[#This Row],[For XLOOKUP]],Factors[For XLOOKUP],Factors[Factor],"")</f>
        <v>Σ.Ε. CO2 - Χώρας</v>
      </c>
      <c r="N224" s="12">
        <f>_xlfn.XLOOKUP(Calculations[[#This Row],[For XLOOKUP]],Factors[For XLOOKUP],Factors[Value],"")</f>
        <v>2.5244139999999998E-4</v>
      </c>
      <c r="O224" s="12" t="str">
        <f>_xlfn.XLOOKUP(Calculations[[#This Row],[For XLOOKUP]],Factors[For XLOOKUP],Factors[Units],"")</f>
        <v>tn CO2/kwh</v>
      </c>
      <c r="P224" s="12" t="str">
        <f>_xlfn.XLOOKUP(Calculations[[#This Row],[For XLOOKUP]],Factors[For XLOOKUP],Factors[Source],"")</f>
        <v>ΔΑΠΕΕΠ 2024</v>
      </c>
      <c r="Q224" s="12">
        <v>738.46138225900199</v>
      </c>
      <c r="R224" s="12" t="s">
        <v>1112</v>
      </c>
      <c r="S224" s="12" t="s">
        <v>1112</v>
      </c>
      <c r="T224" s="12" t="s">
        <v>1112</v>
      </c>
      <c r="U224" s="12" t="s">
        <v>1112</v>
      </c>
      <c r="V224" s="12" t="s">
        <v>1113</v>
      </c>
      <c r="W224" s="56">
        <v>738.46138225900199</v>
      </c>
    </row>
    <row r="225" spans="1:23" s="7" customFormat="1" x14ac:dyDescent="0.3">
      <c r="A225" s="8" t="s">
        <v>42</v>
      </c>
      <c r="B225" s="8" t="s">
        <v>42</v>
      </c>
      <c r="C225" s="9" t="s">
        <v>578</v>
      </c>
      <c r="D225" s="9" t="s">
        <v>819</v>
      </c>
      <c r="E225" s="9" t="s">
        <v>913</v>
      </c>
      <c r="F225" s="8" t="s">
        <v>549</v>
      </c>
      <c r="G225" s="8" t="s">
        <v>74</v>
      </c>
      <c r="H225" s="10" t="s">
        <v>74</v>
      </c>
      <c r="I225" s="72" cm="1">
        <f t="array" ref="I225">_xlfn.XLOOKUP(1,(Calculations[Πληροφορίες]=Calculations[[#This Row],[Πληροφορίες]])*(Calculations[Έργο]=Calculations[[#This Row],[Έργο]]),Calculations[Τιμή])</f>
        <v>2925278.43</v>
      </c>
      <c r="J225" s="11" t="s">
        <v>44</v>
      </c>
      <c r="K225" s="9" t="s">
        <v>157</v>
      </c>
      <c r="L225" s="47" t="s">
        <v>101</v>
      </c>
      <c r="M225" s="12" t="str">
        <f>_xlfn.XLOOKUP(Calculations[[#This Row],[For XLOOKUP]],Factors[For XLOOKUP],Factors[Factor],"")</f>
        <v>Σ.Ε. CH4 - Χώρας</v>
      </c>
      <c r="N225" s="12">
        <f>_xlfn.XLOOKUP(Calculations[[#This Row],[For XLOOKUP]],Factors[For XLOOKUP],Factors[Value],"")</f>
        <v>6.3220000000000003E-9</v>
      </c>
      <c r="O225" s="12" t="str">
        <f>_xlfn.XLOOKUP(Calculations[[#This Row],[For XLOOKUP]],Factors[For XLOOKUP],Factors[Units],"")</f>
        <v>tn CH4/kWh</v>
      </c>
      <c r="P225" s="12" t="str">
        <f>_xlfn.XLOOKUP(Calculations[[#This Row],[For XLOOKUP]],Factors[For XLOOKUP],Factors[Source],"")</f>
        <v>Έκθεση ΔΑΠΕΕΠ 2022 και NIR 2022</v>
      </c>
      <c r="Q225" s="12" t="s">
        <v>1112</v>
      </c>
      <c r="R225" s="12">
        <v>1.8493610234460001E-2</v>
      </c>
      <c r="S225" s="12" t="s">
        <v>1112</v>
      </c>
      <c r="T225" s="12" t="s">
        <v>1112</v>
      </c>
      <c r="U225" s="12" t="s">
        <v>1112</v>
      </c>
      <c r="V225" s="12" t="s">
        <v>1113</v>
      </c>
      <c r="W225" s="56">
        <v>0.51782108656488002</v>
      </c>
    </row>
    <row r="226" spans="1:23" s="7" customFormat="1" x14ac:dyDescent="0.3">
      <c r="A226" s="8" t="s">
        <v>42</v>
      </c>
      <c r="B226" s="8" t="s">
        <v>42</v>
      </c>
      <c r="C226" s="9" t="s">
        <v>578</v>
      </c>
      <c r="D226" s="9" t="s">
        <v>819</v>
      </c>
      <c r="E226" s="9" t="s">
        <v>913</v>
      </c>
      <c r="F226" s="8" t="s">
        <v>549</v>
      </c>
      <c r="G226" s="8" t="s">
        <v>74</v>
      </c>
      <c r="H226" s="10" t="s">
        <v>74</v>
      </c>
      <c r="I226" s="72" cm="1">
        <f t="array" ref="I226">_xlfn.XLOOKUP(1,(Calculations[Πληροφορίες]=Calculations[[#This Row],[Πληροφορίες]])*(Calculations[Έργο]=Calculations[[#This Row],[Έργο]]),Calculations[Τιμή])</f>
        <v>2925278.43</v>
      </c>
      <c r="J226" s="11" t="s">
        <v>44</v>
      </c>
      <c r="K226" s="9" t="s">
        <v>157</v>
      </c>
      <c r="L226" s="47" t="s">
        <v>105</v>
      </c>
      <c r="M226" s="12" t="str">
        <f>_xlfn.XLOOKUP(Calculations[[#This Row],[For XLOOKUP]],Factors[For XLOOKUP],Factors[Factor],"")</f>
        <v>Σ.Ε. N2O - Χώρας</v>
      </c>
      <c r="N226" s="12">
        <f>_xlfn.XLOOKUP(Calculations[[#This Row],[For XLOOKUP]],Factors[For XLOOKUP],Factors[Value],"")</f>
        <v>2.6031000000000002E-9</v>
      </c>
      <c r="O226" s="12" t="str">
        <f>_xlfn.XLOOKUP(Calculations[[#This Row],[For XLOOKUP]],Factors[For XLOOKUP],Factors[Units],"")</f>
        <v>tn N2O/kWh</v>
      </c>
      <c r="P226" s="12" t="str">
        <f>_xlfn.XLOOKUP(Calculations[[#This Row],[For XLOOKUP]],Factors[For XLOOKUP],Factors[Source],"")</f>
        <v>Έκθεση ΔΑΠΕΕΠ 2022 και NIR 2022</v>
      </c>
      <c r="Q226" s="12" t="s">
        <v>1112</v>
      </c>
      <c r="R226" s="12" t="s">
        <v>1112</v>
      </c>
      <c r="S226" s="12">
        <v>7.614792281133001E-3</v>
      </c>
      <c r="T226" s="12" t="s">
        <v>1112</v>
      </c>
      <c r="U226" s="12" t="s">
        <v>1112</v>
      </c>
      <c r="V226" s="12" t="s">
        <v>1113</v>
      </c>
      <c r="W226" s="56">
        <v>2.0179199545002451</v>
      </c>
    </row>
    <row r="227" spans="1:23" s="7" customFormat="1" x14ac:dyDescent="0.3">
      <c r="A227" s="8" t="s">
        <v>42</v>
      </c>
      <c r="B227" s="8" t="s">
        <v>42</v>
      </c>
      <c r="C227" s="9" t="s">
        <v>578</v>
      </c>
      <c r="D227" s="9" t="s">
        <v>819</v>
      </c>
      <c r="E227" s="9" t="s">
        <v>914</v>
      </c>
      <c r="F227" s="8" t="s">
        <v>549</v>
      </c>
      <c r="G227" s="8" t="s">
        <v>74</v>
      </c>
      <c r="H227" s="10" t="s">
        <v>74</v>
      </c>
      <c r="I227" s="66">
        <v>7868.0394282922298</v>
      </c>
      <c r="J227" s="11" t="s">
        <v>44</v>
      </c>
      <c r="K227" s="9" t="s">
        <v>293</v>
      </c>
      <c r="L227" s="47" t="s">
        <v>102</v>
      </c>
      <c r="M227" s="12" t="str">
        <f>_xlfn.XLOOKUP(Calculations[[#This Row],[For XLOOKUP]],Factors[For XLOOKUP],Factors[Factor],"")</f>
        <v>Σ.Ε. CO2 - Χώρας</v>
      </c>
      <c r="N227" s="12">
        <f>_xlfn.XLOOKUP(Calculations[[#This Row],[For XLOOKUP]],Factors[For XLOOKUP],Factors[Value],"")</f>
        <v>2.5244139999999998E-4</v>
      </c>
      <c r="O227" s="12" t="str">
        <f>_xlfn.XLOOKUP(Calculations[[#This Row],[For XLOOKUP]],Factors[For XLOOKUP],Factors[Units],"")</f>
        <v>tn CO2/kwh</v>
      </c>
      <c r="P227" s="12" t="str">
        <f>_xlfn.XLOOKUP(Calculations[[#This Row],[For XLOOKUP]],Factors[For XLOOKUP],Factors[Source],"")</f>
        <v>ΔΑΠΕΕΠ 2024</v>
      </c>
      <c r="Q227" s="12">
        <v>1.9862188885332899</v>
      </c>
      <c r="R227" s="12" t="s">
        <v>1112</v>
      </c>
      <c r="S227" s="12" t="s">
        <v>1112</v>
      </c>
      <c r="T227" s="12" t="s">
        <v>1112</v>
      </c>
      <c r="U227" s="12" t="s">
        <v>1112</v>
      </c>
      <c r="V227" s="12" t="s">
        <v>1113</v>
      </c>
      <c r="W227" s="56">
        <v>1.9862188885332899</v>
      </c>
    </row>
    <row r="228" spans="1:23" s="7" customFormat="1" x14ac:dyDescent="0.3">
      <c r="A228" s="8" t="s">
        <v>42</v>
      </c>
      <c r="B228" s="8" t="s">
        <v>42</v>
      </c>
      <c r="C228" s="9" t="s">
        <v>578</v>
      </c>
      <c r="D228" s="9" t="s">
        <v>819</v>
      </c>
      <c r="E228" s="9" t="s">
        <v>914</v>
      </c>
      <c r="F228" s="8" t="s">
        <v>549</v>
      </c>
      <c r="G228" s="8" t="s">
        <v>74</v>
      </c>
      <c r="H228" s="10" t="s">
        <v>74</v>
      </c>
      <c r="I228" s="72" cm="1">
        <f t="array" ref="I228">_xlfn.XLOOKUP(1,(Calculations[Πληροφορίες]=Calculations[[#This Row],[Πληροφορίες]])*(Calculations[Έργο]=Calculations[[#This Row],[Έργο]]),Calculations[Τιμή])</f>
        <v>7868.0394282922298</v>
      </c>
      <c r="J228" s="11" t="s">
        <v>44</v>
      </c>
      <c r="K228" s="9" t="s">
        <v>293</v>
      </c>
      <c r="L228" s="47" t="s">
        <v>101</v>
      </c>
      <c r="M228" s="12" t="str">
        <f>_xlfn.XLOOKUP(Calculations[[#This Row],[For XLOOKUP]],Factors[For XLOOKUP],Factors[Factor],"")</f>
        <v>Σ.Ε. CH4 - Χώρας</v>
      </c>
      <c r="N228" s="12">
        <f>_xlfn.XLOOKUP(Calculations[[#This Row],[For XLOOKUP]],Factors[For XLOOKUP],Factors[Value],"")</f>
        <v>6.3220000000000003E-9</v>
      </c>
      <c r="O228" s="12" t="str">
        <f>_xlfn.XLOOKUP(Calculations[[#This Row],[For XLOOKUP]],Factors[For XLOOKUP],Factors[Units],"")</f>
        <v>tn CH4/kWh</v>
      </c>
      <c r="P228" s="12" t="str">
        <f>_xlfn.XLOOKUP(Calculations[[#This Row],[For XLOOKUP]],Factors[For XLOOKUP],Factors[Source],"")</f>
        <v>Έκθεση ΔΑΠΕΕΠ 2022 και NIR 2022</v>
      </c>
      <c r="Q228" s="12" t="s">
        <v>1112</v>
      </c>
      <c r="R228" s="12">
        <v>4.9741745265663476E-5</v>
      </c>
      <c r="S228" s="12" t="s">
        <v>1112</v>
      </c>
      <c r="T228" s="12" t="s">
        <v>1112</v>
      </c>
      <c r="U228" s="12" t="s">
        <v>1112</v>
      </c>
      <c r="V228" s="12" t="s">
        <v>1113</v>
      </c>
      <c r="W228" s="56">
        <v>1.3927688674385773E-3</v>
      </c>
    </row>
    <row r="229" spans="1:23" s="7" customFormat="1" x14ac:dyDescent="0.3">
      <c r="A229" s="8" t="s">
        <v>42</v>
      </c>
      <c r="B229" s="8" t="s">
        <v>42</v>
      </c>
      <c r="C229" s="9" t="s">
        <v>578</v>
      </c>
      <c r="D229" s="9" t="s">
        <v>819</v>
      </c>
      <c r="E229" s="9" t="s">
        <v>914</v>
      </c>
      <c r="F229" s="8" t="s">
        <v>549</v>
      </c>
      <c r="G229" s="8" t="s">
        <v>74</v>
      </c>
      <c r="H229" s="10" t="s">
        <v>74</v>
      </c>
      <c r="I229" s="72" t="e" cm="1">
        <f t="array" ref="I229">_xlfn.XLOOKUP(1,(Calculations[Πληροφορίες]=Calculations[[#This Row],[Πληροφορίες]])*(#REF!=#REF!)*(Calculations[Έργο]=Calculations[[#This Row],[Έργο]]),Calculations[Τιμή])</f>
        <v>#N/A</v>
      </c>
      <c r="J229" s="11" t="s">
        <v>44</v>
      </c>
      <c r="K229" s="9" t="s">
        <v>293</v>
      </c>
      <c r="L229" s="47" t="s">
        <v>105</v>
      </c>
      <c r="M229" s="12" t="str">
        <f>_xlfn.XLOOKUP(Calculations[[#This Row],[For XLOOKUP]],Factors[For XLOOKUP],Factors[Factor],"")</f>
        <v>Σ.Ε. N2O - Χώρας</v>
      </c>
      <c r="N229" s="12">
        <f>_xlfn.XLOOKUP(Calculations[[#This Row],[For XLOOKUP]],Factors[For XLOOKUP],Factors[Value],"")</f>
        <v>2.6031000000000002E-9</v>
      </c>
      <c r="O229" s="12" t="str">
        <f>_xlfn.XLOOKUP(Calculations[[#This Row],[For XLOOKUP]],Factors[For XLOOKUP],Factors[Units],"")</f>
        <v>tn N2O/kWh</v>
      </c>
      <c r="P229" s="12" t="str">
        <f>_xlfn.XLOOKUP(Calculations[[#This Row],[For XLOOKUP]],Factors[For XLOOKUP],Factors[Source],"")</f>
        <v>Έκθεση ΔΑΠΕΕΠ 2022 και NIR 2022</v>
      </c>
      <c r="Q229" s="12" t="s">
        <v>1112</v>
      </c>
      <c r="R229" s="12" t="s">
        <v>1112</v>
      </c>
      <c r="S229" s="12">
        <v>2.0481293435787505E-5</v>
      </c>
      <c r="T229" s="12" t="s">
        <v>1112</v>
      </c>
      <c r="U229" s="12" t="s">
        <v>1112</v>
      </c>
      <c r="V229" s="12" t="s">
        <v>1113</v>
      </c>
      <c r="W229" s="56">
        <v>5.4275427604836887E-3</v>
      </c>
    </row>
    <row r="230" spans="1:23" s="7" customFormat="1" x14ac:dyDescent="0.3">
      <c r="A230" s="8" t="s">
        <v>42</v>
      </c>
      <c r="B230" s="8" t="s">
        <v>42</v>
      </c>
      <c r="C230" s="9" t="s">
        <v>924</v>
      </c>
      <c r="D230" s="9" t="s">
        <v>916</v>
      </c>
      <c r="E230" s="9" t="s">
        <v>915</v>
      </c>
      <c r="F230" s="8" t="s">
        <v>549</v>
      </c>
      <c r="G230" s="8" t="s">
        <v>74</v>
      </c>
      <c r="H230" s="10" t="s">
        <v>74</v>
      </c>
      <c r="I230" s="66">
        <v>30749</v>
      </c>
      <c r="J230" s="11" t="s">
        <v>44</v>
      </c>
      <c r="K230" s="9" t="s">
        <v>917</v>
      </c>
      <c r="L230" s="47" t="s">
        <v>876</v>
      </c>
      <c r="M230" s="12" t="str">
        <f>_xlfn.XLOOKUP(Calculations[[#This Row],[For XLOOKUP]],Factors[For XLOOKUP],Factors[Factor],"")</f>
        <v>Σ.Ε. CO2 - Χώρας</v>
      </c>
      <c r="N230" s="12">
        <f>_xlfn.XLOOKUP(Calculations[[#This Row],[For XLOOKUP]],Factors[For XLOOKUP],Factors[Value],"")</f>
        <v>2.7316046011634199E-4</v>
      </c>
      <c r="O230" s="12" t="str">
        <f>_xlfn.XLOOKUP(Calculations[[#This Row],[For XLOOKUP]],Factors[For XLOOKUP],Factors[Units],"")</f>
        <v>tn CO2/kwh</v>
      </c>
      <c r="P230" s="12" t="str">
        <f>_xlfn.XLOOKUP(Calculations[[#This Row],[For XLOOKUP]],Factors[For XLOOKUP],Factors[Source],"")</f>
        <v>ΙΕΑ 2022</v>
      </c>
      <c r="Q230" s="12">
        <v>8.3994109881174008</v>
      </c>
      <c r="R230" s="12" t="s">
        <v>1112</v>
      </c>
      <c r="S230" s="12" t="s">
        <v>1112</v>
      </c>
      <c r="T230" s="12" t="s">
        <v>1112</v>
      </c>
      <c r="U230" s="12" t="s">
        <v>1112</v>
      </c>
      <c r="V230" s="12" t="s">
        <v>1113</v>
      </c>
      <c r="W230" s="56">
        <v>8.3994109881174008</v>
      </c>
    </row>
    <row r="231" spans="1:23" s="7" customFormat="1" x14ac:dyDescent="0.3">
      <c r="A231" s="8" t="s">
        <v>42</v>
      </c>
      <c r="B231" s="8" t="s">
        <v>42</v>
      </c>
      <c r="C231" s="9" t="s">
        <v>578</v>
      </c>
      <c r="D231" s="9" t="s">
        <v>916</v>
      </c>
      <c r="E231" s="9" t="s">
        <v>918</v>
      </c>
      <c r="F231" s="8" t="s">
        <v>549</v>
      </c>
      <c r="G231" s="8" t="s">
        <v>74</v>
      </c>
      <c r="H231" s="10" t="s">
        <v>74</v>
      </c>
      <c r="I231" s="66">
        <v>268292.27646533703</v>
      </c>
      <c r="J231" s="11" t="s">
        <v>44</v>
      </c>
      <c r="K231" s="9" t="s">
        <v>293</v>
      </c>
      <c r="L231" s="47" t="s">
        <v>102</v>
      </c>
      <c r="M231" s="12" t="str">
        <f>_xlfn.XLOOKUP(Calculations[[#This Row],[For XLOOKUP]],Factors[For XLOOKUP],Factors[Factor],"")</f>
        <v>Σ.Ε. CO2 - Χώρας</v>
      </c>
      <c r="N231" s="12">
        <f>_xlfn.XLOOKUP(Calculations[[#This Row],[For XLOOKUP]],Factors[For XLOOKUP],Factors[Value],"")</f>
        <v>2.5244139999999998E-4</v>
      </c>
      <c r="O231" s="12" t="str">
        <f>_xlfn.XLOOKUP(Calculations[[#This Row],[For XLOOKUP]],Factors[For XLOOKUP],Factors[Units],"")</f>
        <v>tn CO2/kwh</v>
      </c>
      <c r="P231" s="12" t="str">
        <f>_xlfn.XLOOKUP(Calculations[[#This Row],[For XLOOKUP]],Factors[For XLOOKUP],Factors[Source],"")</f>
        <v>ΔΑΠΕΕΠ 2024</v>
      </c>
      <c r="Q231" s="12">
        <v>67.72807788009672</v>
      </c>
      <c r="R231" s="12" t="s">
        <v>1112</v>
      </c>
      <c r="S231" s="12" t="s">
        <v>1112</v>
      </c>
      <c r="T231" s="12" t="s">
        <v>1112</v>
      </c>
      <c r="U231" s="12" t="s">
        <v>1112</v>
      </c>
      <c r="V231" s="12" t="s">
        <v>1113</v>
      </c>
      <c r="W231" s="56">
        <v>67.72807788009672</v>
      </c>
    </row>
    <row r="232" spans="1:23" s="7" customFormat="1" x14ac:dyDescent="0.3">
      <c r="A232" s="8" t="s">
        <v>42</v>
      </c>
      <c r="B232" s="8" t="s">
        <v>42</v>
      </c>
      <c r="C232" s="9" t="s">
        <v>578</v>
      </c>
      <c r="D232" s="9" t="s">
        <v>916</v>
      </c>
      <c r="E232" s="9" t="s">
        <v>918</v>
      </c>
      <c r="F232" s="8" t="s">
        <v>549</v>
      </c>
      <c r="G232" s="8" t="s">
        <v>74</v>
      </c>
      <c r="H232" s="10" t="s">
        <v>74</v>
      </c>
      <c r="I232" s="72" cm="1">
        <f t="array" ref="I232">_xlfn.XLOOKUP(1,(Calculations[Πληροφορίες]=Calculations[[#This Row],[Πληροφορίες]])*(Calculations[Έργο]=Calculations[[#This Row],[Έργο]]),Calculations[Τιμή])</f>
        <v>268292.27646533703</v>
      </c>
      <c r="J232" s="11" t="s">
        <v>44</v>
      </c>
      <c r="K232" s="9" t="s">
        <v>293</v>
      </c>
      <c r="L232" s="47" t="s">
        <v>101</v>
      </c>
      <c r="M232" s="12" t="str">
        <f>_xlfn.XLOOKUP(Calculations[[#This Row],[For XLOOKUP]],Factors[For XLOOKUP],Factors[Factor],"")</f>
        <v>Σ.Ε. CH4 - Χώρας</v>
      </c>
      <c r="N232" s="12">
        <f>_xlfn.XLOOKUP(Calculations[[#This Row],[For XLOOKUP]],Factors[For XLOOKUP],Factors[Value],"")</f>
        <v>6.3220000000000003E-9</v>
      </c>
      <c r="O232" s="12" t="str">
        <f>_xlfn.XLOOKUP(Calculations[[#This Row],[For XLOOKUP]],Factors[For XLOOKUP],Factors[Units],"")</f>
        <v>tn CH4/kWh</v>
      </c>
      <c r="P232" s="12" t="str">
        <f>_xlfn.XLOOKUP(Calculations[[#This Row],[For XLOOKUP]],Factors[For XLOOKUP],Factors[Source],"")</f>
        <v>Έκθεση ΔΑΠΕΕΠ 2022 και NIR 2022</v>
      </c>
      <c r="Q232" s="12" t="s">
        <v>1112</v>
      </c>
      <c r="R232" s="12">
        <v>1.6961437718138607E-3</v>
      </c>
      <c r="S232" s="12" t="s">
        <v>1112</v>
      </c>
      <c r="T232" s="12" t="s">
        <v>1112</v>
      </c>
      <c r="U232" s="12" t="s">
        <v>1112</v>
      </c>
      <c r="V232" s="12" t="s">
        <v>1113</v>
      </c>
      <c r="W232" s="56">
        <v>4.7492025610788101E-2</v>
      </c>
    </row>
    <row r="233" spans="1:23" s="7" customFormat="1" x14ac:dyDescent="0.3">
      <c r="A233" s="8" t="s">
        <v>42</v>
      </c>
      <c r="B233" s="8" t="s">
        <v>42</v>
      </c>
      <c r="C233" s="9" t="s">
        <v>578</v>
      </c>
      <c r="D233" s="9" t="s">
        <v>916</v>
      </c>
      <c r="E233" s="9" t="s">
        <v>918</v>
      </c>
      <c r="F233" s="8" t="s">
        <v>549</v>
      </c>
      <c r="G233" s="8" t="s">
        <v>74</v>
      </c>
      <c r="H233" s="10" t="s">
        <v>74</v>
      </c>
      <c r="I233" s="72" t="e" cm="1">
        <f t="array" ref="I233">_xlfn.XLOOKUP(1,(Calculations[Πληροφορίες]=Calculations[[#This Row],[Πληροφορίες]])*(#REF!=#REF!)*(Calculations[Έργο]=Calculations[[#This Row],[Έργο]]),Calculations[Τιμή])</f>
        <v>#N/A</v>
      </c>
      <c r="J233" s="11" t="s">
        <v>44</v>
      </c>
      <c r="K233" s="9" t="s">
        <v>293</v>
      </c>
      <c r="L233" s="47" t="s">
        <v>105</v>
      </c>
      <c r="M233" s="12" t="str">
        <f>_xlfn.XLOOKUP(Calculations[[#This Row],[For XLOOKUP]],Factors[For XLOOKUP],Factors[Factor],"")</f>
        <v>Σ.Ε. N2O - Χώρας</v>
      </c>
      <c r="N233" s="12">
        <f>_xlfn.XLOOKUP(Calculations[[#This Row],[For XLOOKUP]],Factors[For XLOOKUP],Factors[Value],"")</f>
        <v>2.6031000000000002E-9</v>
      </c>
      <c r="O233" s="12" t="str">
        <f>_xlfn.XLOOKUP(Calculations[[#This Row],[For XLOOKUP]],Factors[For XLOOKUP],Factors[Units],"")</f>
        <v>tn N2O/kWh</v>
      </c>
      <c r="P233" s="12" t="str">
        <f>_xlfn.XLOOKUP(Calculations[[#This Row],[For XLOOKUP]],Factors[For XLOOKUP],Factors[Source],"")</f>
        <v>Έκθεση ΔΑΠΕΕΠ 2022 και NIR 2022</v>
      </c>
      <c r="Q233" s="12" t="s">
        <v>1112</v>
      </c>
      <c r="R233" s="12" t="s">
        <v>1112</v>
      </c>
      <c r="S233" s="12">
        <v>6.9839162486691887E-4</v>
      </c>
      <c r="T233" s="12" t="s">
        <v>1112</v>
      </c>
      <c r="U233" s="12" t="s">
        <v>1112</v>
      </c>
      <c r="V233" s="12" t="s">
        <v>1113</v>
      </c>
      <c r="W233" s="56">
        <v>0.18507378058973351</v>
      </c>
    </row>
    <row r="234" spans="1:23" s="7" customFormat="1" x14ac:dyDescent="0.3">
      <c r="A234" s="8" t="s">
        <v>42</v>
      </c>
      <c r="B234" s="8" t="s">
        <v>42</v>
      </c>
      <c r="C234" s="9" t="s">
        <v>578</v>
      </c>
      <c r="D234" s="9" t="s">
        <v>818</v>
      </c>
      <c r="E234" s="9"/>
      <c r="F234" s="8" t="s">
        <v>549</v>
      </c>
      <c r="G234" s="8" t="s">
        <v>74</v>
      </c>
      <c r="H234" s="10" t="s">
        <v>74</v>
      </c>
      <c r="I234" s="66">
        <v>4057935.6300000004</v>
      </c>
      <c r="J234" s="11" t="s">
        <v>44</v>
      </c>
      <c r="K234" s="9" t="s">
        <v>293</v>
      </c>
      <c r="L234" s="47" t="s">
        <v>102</v>
      </c>
      <c r="M234" s="12" t="str">
        <f>_xlfn.XLOOKUP(Calculations[[#This Row],[For XLOOKUP]],Factors[For XLOOKUP],Factors[Factor],"")</f>
        <v>Σ.Ε. CO2 - Χώρας</v>
      </c>
      <c r="N234" s="12">
        <f>_xlfn.XLOOKUP(Calculations[[#This Row],[For XLOOKUP]],Factors[For XLOOKUP],Factors[Value],"")</f>
        <v>2.5244139999999998E-4</v>
      </c>
      <c r="O234" s="12" t="str">
        <f>_xlfn.XLOOKUP(Calculations[[#This Row],[For XLOOKUP]],Factors[For XLOOKUP],Factors[Units],"")</f>
        <v>tn CO2/kwh</v>
      </c>
      <c r="P234" s="12" t="str">
        <f>_xlfn.XLOOKUP(Calculations[[#This Row],[For XLOOKUP]],Factors[For XLOOKUP],Factors[Source],"")</f>
        <v>ΔΑΠΕΕΠ 2024</v>
      </c>
      <c r="Q234" s="12">
        <v>1024.3909515470821</v>
      </c>
      <c r="R234" s="12" t="s">
        <v>1112</v>
      </c>
      <c r="S234" s="12" t="s">
        <v>1112</v>
      </c>
      <c r="T234" s="12" t="s">
        <v>1112</v>
      </c>
      <c r="U234" s="12" t="s">
        <v>1112</v>
      </c>
      <c r="V234" s="12" t="s">
        <v>1113</v>
      </c>
      <c r="W234" s="56">
        <v>1024.3909515470821</v>
      </c>
    </row>
    <row r="235" spans="1:23" s="7" customFormat="1" x14ac:dyDescent="0.3">
      <c r="A235" s="8" t="s">
        <v>42</v>
      </c>
      <c r="B235" s="8" t="s">
        <v>42</v>
      </c>
      <c r="C235" s="9" t="s">
        <v>578</v>
      </c>
      <c r="D235" s="9" t="s">
        <v>818</v>
      </c>
      <c r="E235" s="9"/>
      <c r="F235" s="8" t="s">
        <v>549</v>
      </c>
      <c r="G235" s="8" t="s">
        <v>74</v>
      </c>
      <c r="H235" s="10" t="s">
        <v>74</v>
      </c>
      <c r="I235" s="72" cm="1">
        <f t="array" ref="I235">_xlfn.XLOOKUP(1,(Calculations[Πληροφορίες]=Calculations[[#This Row],[Πληροφορίες]])*(Calculations[Έργο]=Calculations[[#This Row],[Έργο]]),Calculations[Τιμή])</f>
        <v>4057935.6300000004</v>
      </c>
      <c r="J235" s="11" t="s">
        <v>44</v>
      </c>
      <c r="K235" s="9" t="s">
        <v>293</v>
      </c>
      <c r="L235" s="47" t="s">
        <v>101</v>
      </c>
      <c r="M235" s="12" t="str">
        <f>_xlfn.XLOOKUP(Calculations[[#This Row],[For XLOOKUP]],Factors[For XLOOKUP],Factors[Factor],"")</f>
        <v>Σ.Ε. CH4 - Χώρας</v>
      </c>
      <c r="N235" s="12">
        <f>_xlfn.XLOOKUP(Calculations[[#This Row],[For XLOOKUP]],Factors[For XLOOKUP],Factors[Value],"")</f>
        <v>6.3220000000000003E-9</v>
      </c>
      <c r="O235" s="12" t="str">
        <f>_xlfn.XLOOKUP(Calculations[[#This Row],[For XLOOKUP]],Factors[For XLOOKUP],Factors[Units],"")</f>
        <v>tn CH4/kWh</v>
      </c>
      <c r="P235" s="12" t="str">
        <f>_xlfn.XLOOKUP(Calculations[[#This Row],[For XLOOKUP]],Factors[For XLOOKUP],Factors[Source],"")</f>
        <v>Έκθεση ΔΑΠΕΕΠ 2022 και NIR 2022</v>
      </c>
      <c r="Q235" s="12" t="s">
        <v>1112</v>
      </c>
      <c r="R235" s="12">
        <v>2.5654269052860005E-2</v>
      </c>
      <c r="S235" s="12" t="s">
        <v>1112</v>
      </c>
      <c r="T235" s="12" t="s">
        <v>1112</v>
      </c>
      <c r="U235" s="12" t="s">
        <v>1112</v>
      </c>
      <c r="V235" s="12" t="s">
        <v>1113</v>
      </c>
      <c r="W235" s="56">
        <v>0.71831953348008015</v>
      </c>
    </row>
    <row r="236" spans="1:23" s="7" customFormat="1" x14ac:dyDescent="0.3">
      <c r="A236" s="8" t="s">
        <v>42</v>
      </c>
      <c r="B236" s="8" t="s">
        <v>42</v>
      </c>
      <c r="C236" s="9" t="s">
        <v>578</v>
      </c>
      <c r="D236" s="9" t="s">
        <v>818</v>
      </c>
      <c r="E236" s="9"/>
      <c r="F236" s="8" t="s">
        <v>549</v>
      </c>
      <c r="G236" s="8" t="s">
        <v>74</v>
      </c>
      <c r="H236" s="10" t="s">
        <v>74</v>
      </c>
      <c r="I236" s="72" t="e" cm="1">
        <f t="array" ref="I236">_xlfn.XLOOKUP(1,(Calculations[Πληροφορίες]=Calculations[[#This Row],[Πληροφορίες]])*(#REF!=#REF!)*(Calculations[Έργο]=Calculations[[#This Row],[Έργο]]),Calculations[Τιμή])</f>
        <v>#N/A</v>
      </c>
      <c r="J236" s="11" t="s">
        <v>44</v>
      </c>
      <c r="K236" s="9" t="s">
        <v>293</v>
      </c>
      <c r="L236" s="47" t="s">
        <v>105</v>
      </c>
      <c r="M236" s="12" t="str">
        <f>_xlfn.XLOOKUP(Calculations[[#This Row],[For XLOOKUP]],Factors[For XLOOKUP],Factors[Factor],"")</f>
        <v>Σ.Ε. N2O - Χώρας</v>
      </c>
      <c r="N236" s="12">
        <f>_xlfn.XLOOKUP(Calculations[[#This Row],[For XLOOKUP]],Factors[For XLOOKUP],Factors[Value],"")</f>
        <v>2.6031000000000002E-9</v>
      </c>
      <c r="O236" s="12" t="str">
        <f>_xlfn.XLOOKUP(Calculations[[#This Row],[For XLOOKUP]],Factors[For XLOOKUP],Factors[Units],"")</f>
        <v>tn N2O/kWh</v>
      </c>
      <c r="P236" s="12" t="str">
        <f>_xlfn.XLOOKUP(Calculations[[#This Row],[For XLOOKUP]],Factors[For XLOOKUP],Factors[Source],"")</f>
        <v>Έκθεση ΔΑΠΕΕΠ 2022 και NIR 2022</v>
      </c>
      <c r="Q236" s="12" t="s">
        <v>1112</v>
      </c>
      <c r="R236" s="12" t="s">
        <v>1112</v>
      </c>
      <c r="S236" s="12">
        <v>1.0563212238453003E-2</v>
      </c>
      <c r="T236" s="12" t="s">
        <v>1112</v>
      </c>
      <c r="U236" s="12" t="s">
        <v>1112</v>
      </c>
      <c r="V236" s="12" t="s">
        <v>1113</v>
      </c>
      <c r="W236" s="56">
        <v>2.7992512431900458</v>
      </c>
    </row>
    <row r="237" spans="1:23" s="7" customFormat="1" x14ac:dyDescent="0.3">
      <c r="A237" s="8" t="s">
        <v>42</v>
      </c>
      <c r="B237" s="8" t="s">
        <v>42</v>
      </c>
      <c r="C237" s="9" t="s">
        <v>578</v>
      </c>
      <c r="D237" s="9" t="s">
        <v>818</v>
      </c>
      <c r="E237" s="9"/>
      <c r="F237" s="8" t="s">
        <v>549</v>
      </c>
      <c r="G237" s="8" t="s">
        <v>74</v>
      </c>
      <c r="H237" s="10" t="s">
        <v>74</v>
      </c>
      <c r="I237" s="66">
        <v>16999901.854000002</v>
      </c>
      <c r="J237" s="11" t="s">
        <v>44</v>
      </c>
      <c r="K237" s="9" t="s">
        <v>296</v>
      </c>
      <c r="L237" s="47" t="s">
        <v>102</v>
      </c>
      <c r="M237" s="12" t="str">
        <f>_xlfn.XLOOKUP(Calculations[[#This Row],[For XLOOKUP]],Factors[For XLOOKUP],Factors[Factor],"")</f>
        <v>Σ.Ε. CO2 - Χώρας</v>
      </c>
      <c r="N237" s="12">
        <f>_xlfn.XLOOKUP(Calculations[[#This Row],[For XLOOKUP]],Factors[For XLOOKUP],Factors[Value],"")</f>
        <v>2.5244139999999998E-4</v>
      </c>
      <c r="O237" s="12" t="str">
        <f>_xlfn.XLOOKUP(Calculations[[#This Row],[For XLOOKUP]],Factors[For XLOOKUP],Factors[Units],"")</f>
        <v>tn CO2/kwh</v>
      </c>
      <c r="P237" s="12" t="str">
        <f>_xlfn.XLOOKUP(Calculations[[#This Row],[For XLOOKUP]],Factors[For XLOOKUP],Factors[Source],"")</f>
        <v>ΔΑΠΕΕΠ 2024</v>
      </c>
      <c r="Q237" s="12">
        <v>4291.4790238863561</v>
      </c>
      <c r="R237" s="12" t="s">
        <v>1112</v>
      </c>
      <c r="S237" s="12" t="s">
        <v>1112</v>
      </c>
      <c r="T237" s="12" t="s">
        <v>1112</v>
      </c>
      <c r="U237" s="12" t="s">
        <v>1112</v>
      </c>
      <c r="V237" s="12" t="s">
        <v>1113</v>
      </c>
      <c r="W237" s="56">
        <v>4291.4790238863561</v>
      </c>
    </row>
    <row r="238" spans="1:23" s="7" customFormat="1" x14ac:dyDescent="0.3">
      <c r="A238" s="8" t="s">
        <v>42</v>
      </c>
      <c r="B238" s="8" t="s">
        <v>42</v>
      </c>
      <c r="C238" s="9" t="s">
        <v>578</v>
      </c>
      <c r="D238" s="9" t="s">
        <v>818</v>
      </c>
      <c r="E238" s="9"/>
      <c r="F238" s="8" t="s">
        <v>549</v>
      </c>
      <c r="G238" s="8" t="s">
        <v>74</v>
      </c>
      <c r="H238" s="10" t="s">
        <v>74</v>
      </c>
      <c r="I238" s="72" cm="1">
        <f t="array" ref="I238">_xlfn.XLOOKUP(1,(Calculations[Πληροφορίες]=Calculations[[#This Row],[Πληροφορίες]])*(Calculations[Έργο]=Calculations[[#This Row],[Έργο]]),Calculations[Τιμή])</f>
        <v>16999901.854000002</v>
      </c>
      <c r="J238" s="11" t="s">
        <v>44</v>
      </c>
      <c r="K238" s="9" t="s">
        <v>296</v>
      </c>
      <c r="L238" s="47" t="s">
        <v>101</v>
      </c>
      <c r="M238" s="12" t="str">
        <f>_xlfn.XLOOKUP(Calculations[[#This Row],[For XLOOKUP]],Factors[For XLOOKUP],Factors[Factor],"")</f>
        <v>Σ.Ε. CH4 - Χώρας</v>
      </c>
      <c r="N238" s="12">
        <f>_xlfn.XLOOKUP(Calculations[[#This Row],[For XLOOKUP]],Factors[For XLOOKUP],Factors[Value],"")</f>
        <v>6.3220000000000003E-9</v>
      </c>
      <c r="O238" s="12" t="str">
        <f>_xlfn.XLOOKUP(Calculations[[#This Row],[For XLOOKUP]],Factors[For XLOOKUP],Factors[Units],"")</f>
        <v>tn CH4/kWh</v>
      </c>
      <c r="P238" s="12" t="str">
        <f>_xlfn.XLOOKUP(Calculations[[#This Row],[For XLOOKUP]],Factors[For XLOOKUP],Factors[Source],"")</f>
        <v>Έκθεση ΔΑΠΕΕΠ 2022 και NIR 2022</v>
      </c>
      <c r="Q238" s="12" t="s">
        <v>1112</v>
      </c>
      <c r="R238" s="12">
        <v>0.10747337952098802</v>
      </c>
      <c r="S238" s="12" t="s">
        <v>1112</v>
      </c>
      <c r="T238" s="12" t="s">
        <v>1112</v>
      </c>
      <c r="U238" s="12" t="s">
        <v>1112</v>
      </c>
      <c r="V238" s="12" t="s">
        <v>1113</v>
      </c>
      <c r="W238" s="56">
        <v>3.0092546265876647</v>
      </c>
    </row>
    <row r="239" spans="1:23" s="7" customFormat="1" x14ac:dyDescent="0.3">
      <c r="A239" s="8" t="s">
        <v>42</v>
      </c>
      <c r="B239" s="8" t="s">
        <v>42</v>
      </c>
      <c r="C239" s="9" t="s">
        <v>578</v>
      </c>
      <c r="D239" s="9" t="s">
        <v>818</v>
      </c>
      <c r="E239" s="9"/>
      <c r="F239" s="8" t="s">
        <v>549</v>
      </c>
      <c r="G239" s="8" t="s">
        <v>74</v>
      </c>
      <c r="H239" s="10" t="s">
        <v>74</v>
      </c>
      <c r="I239" s="72" t="e" cm="1">
        <f t="array" ref="I239">_xlfn.XLOOKUP(1,(Calculations[Πληροφορίες]=Calculations[[#This Row],[Πληροφορίες]])*(#REF!=#REF!)*(Calculations[Έργο]=Calculations[[#This Row],[Έργο]]),Calculations[Τιμή])</f>
        <v>#N/A</v>
      </c>
      <c r="J239" s="11" t="s">
        <v>44</v>
      </c>
      <c r="K239" s="9" t="s">
        <v>296</v>
      </c>
      <c r="L239" s="47" t="s">
        <v>105</v>
      </c>
      <c r="M239" s="12" t="str">
        <f>_xlfn.XLOOKUP(Calculations[[#This Row],[For XLOOKUP]],Factors[For XLOOKUP],Factors[Factor],"")</f>
        <v>Σ.Ε. N2O - Χώρας</v>
      </c>
      <c r="N239" s="12">
        <f>_xlfn.XLOOKUP(Calculations[[#This Row],[For XLOOKUP]],Factors[For XLOOKUP],Factors[Value],"")</f>
        <v>2.6031000000000002E-9</v>
      </c>
      <c r="O239" s="12" t="str">
        <f>_xlfn.XLOOKUP(Calculations[[#This Row],[For XLOOKUP]],Factors[For XLOOKUP],Factors[Units],"")</f>
        <v>tn N2O/kWh</v>
      </c>
      <c r="P239" s="12" t="str">
        <f>_xlfn.XLOOKUP(Calculations[[#This Row],[For XLOOKUP]],Factors[For XLOOKUP],Factors[Source],"")</f>
        <v>Έκθεση ΔΑΠΕΕΠ 2022 και NIR 2022</v>
      </c>
      <c r="Q239" s="12" t="s">
        <v>1112</v>
      </c>
      <c r="R239" s="12" t="s">
        <v>1112</v>
      </c>
      <c r="S239" s="12">
        <v>4.4252444516147411E-2</v>
      </c>
      <c r="T239" s="12" t="s">
        <v>1112</v>
      </c>
      <c r="U239" s="12" t="s">
        <v>1112</v>
      </c>
      <c r="V239" s="12" t="s">
        <v>1113</v>
      </c>
      <c r="W239" s="56">
        <v>11.726897796779063</v>
      </c>
    </row>
    <row r="240" spans="1:23" s="7" customFormat="1" x14ac:dyDescent="0.3">
      <c r="A240" s="8" t="s">
        <v>42</v>
      </c>
      <c r="B240" s="8" t="s">
        <v>42</v>
      </c>
      <c r="C240" s="9" t="s">
        <v>578</v>
      </c>
      <c r="D240" s="9" t="s">
        <v>818</v>
      </c>
      <c r="E240" s="9"/>
      <c r="F240" s="8" t="s">
        <v>549</v>
      </c>
      <c r="G240" s="8" t="s">
        <v>74</v>
      </c>
      <c r="H240" s="10" t="s">
        <v>74</v>
      </c>
      <c r="I240" s="66">
        <v>262193</v>
      </c>
      <c r="J240" s="11" t="s">
        <v>44</v>
      </c>
      <c r="K240" s="9" t="s">
        <v>294</v>
      </c>
      <c r="L240" s="47" t="s">
        <v>102</v>
      </c>
      <c r="M240" s="12" t="str">
        <f>_xlfn.XLOOKUP(Calculations[[#This Row],[For XLOOKUP]],Factors[For XLOOKUP],Factors[Factor],"")</f>
        <v>Σ.Ε. CO2 - Χώρας</v>
      </c>
      <c r="N240" s="12">
        <f>_xlfn.XLOOKUP(Calculations[[#This Row],[For XLOOKUP]],Factors[For XLOOKUP],Factors[Value],"")</f>
        <v>2.5244139999999998E-4</v>
      </c>
      <c r="O240" s="12" t="str">
        <f>_xlfn.XLOOKUP(Calculations[[#This Row],[For XLOOKUP]],Factors[For XLOOKUP],Factors[Units],"")</f>
        <v>tn CO2/kwh</v>
      </c>
      <c r="P240" s="12" t="str">
        <f>_xlfn.XLOOKUP(Calculations[[#This Row],[For XLOOKUP]],Factors[For XLOOKUP],Factors[Source],"")</f>
        <v>ΔΑΠΕΕΠ 2024</v>
      </c>
      <c r="Q240" s="12">
        <v>66.188367990199993</v>
      </c>
      <c r="R240" s="12" t="s">
        <v>1112</v>
      </c>
      <c r="S240" s="12" t="s">
        <v>1112</v>
      </c>
      <c r="T240" s="12" t="s">
        <v>1112</v>
      </c>
      <c r="U240" s="12" t="s">
        <v>1112</v>
      </c>
      <c r="V240" s="12" t="s">
        <v>1113</v>
      </c>
      <c r="W240" s="56">
        <v>66.188367990199993</v>
      </c>
    </row>
    <row r="241" spans="1:23" s="7" customFormat="1" x14ac:dyDescent="0.3">
      <c r="A241" s="8" t="s">
        <v>42</v>
      </c>
      <c r="B241" s="8" t="s">
        <v>42</v>
      </c>
      <c r="C241" s="9" t="s">
        <v>578</v>
      </c>
      <c r="D241" s="9" t="s">
        <v>818</v>
      </c>
      <c r="E241" s="9"/>
      <c r="F241" s="8" t="s">
        <v>549</v>
      </c>
      <c r="G241" s="8" t="s">
        <v>74</v>
      </c>
      <c r="H241" s="10" t="s">
        <v>74</v>
      </c>
      <c r="I241" s="72" cm="1">
        <f t="array" ref="I241">_xlfn.XLOOKUP(1,(Calculations[Πληροφορίες]=Calculations[[#This Row],[Πληροφορίες]])*(Calculations[Έργο]=Calculations[[#This Row],[Έργο]]),Calculations[Τιμή])</f>
        <v>262193</v>
      </c>
      <c r="J241" s="11" t="s">
        <v>44</v>
      </c>
      <c r="K241" s="9" t="s">
        <v>294</v>
      </c>
      <c r="L241" s="47" t="s">
        <v>101</v>
      </c>
      <c r="M241" s="12" t="str">
        <f>_xlfn.XLOOKUP(Calculations[[#This Row],[For XLOOKUP]],Factors[For XLOOKUP],Factors[Factor],"")</f>
        <v>Σ.Ε. CH4 - Χώρας</v>
      </c>
      <c r="N241" s="12">
        <f>_xlfn.XLOOKUP(Calculations[[#This Row],[For XLOOKUP]],Factors[For XLOOKUP],Factors[Value],"")</f>
        <v>6.3220000000000003E-9</v>
      </c>
      <c r="O241" s="12" t="str">
        <f>_xlfn.XLOOKUP(Calculations[[#This Row],[For XLOOKUP]],Factors[For XLOOKUP],Factors[Units],"")</f>
        <v>tn CH4/kWh</v>
      </c>
      <c r="P241" s="12" t="str">
        <f>_xlfn.XLOOKUP(Calculations[[#This Row],[For XLOOKUP]],Factors[For XLOOKUP],Factors[Source],"")</f>
        <v>Έκθεση ΔΑΠΕΕΠ 2022 και NIR 2022</v>
      </c>
      <c r="Q241" s="12" t="s">
        <v>1112</v>
      </c>
      <c r="R241" s="12">
        <v>1.657584146E-3</v>
      </c>
      <c r="S241" s="12" t="s">
        <v>1112</v>
      </c>
      <c r="T241" s="12" t="s">
        <v>1112</v>
      </c>
      <c r="U241" s="12" t="s">
        <v>1112</v>
      </c>
      <c r="V241" s="12" t="s">
        <v>1113</v>
      </c>
      <c r="W241" s="56">
        <v>4.6412356087999998E-2</v>
      </c>
    </row>
    <row r="242" spans="1:23" s="7" customFormat="1" x14ac:dyDescent="0.3">
      <c r="A242" s="8" t="s">
        <v>42</v>
      </c>
      <c r="B242" s="8" t="s">
        <v>42</v>
      </c>
      <c r="C242" s="9" t="s">
        <v>578</v>
      </c>
      <c r="D242" s="9" t="s">
        <v>818</v>
      </c>
      <c r="E242" s="9"/>
      <c r="F242" s="8" t="s">
        <v>549</v>
      </c>
      <c r="G242" s="8" t="s">
        <v>74</v>
      </c>
      <c r="H242" s="10" t="s">
        <v>74</v>
      </c>
      <c r="I242" s="72" t="e" cm="1">
        <f t="array" ref="I242">_xlfn.XLOOKUP(1,(Calculations[Πληροφορίες]=Calculations[[#This Row],[Πληροφορίες]])*(#REF!=#REF!)*(Calculations[Έργο]=Calculations[[#This Row],[Έργο]]),Calculations[Τιμή])</f>
        <v>#N/A</v>
      </c>
      <c r="J242" s="11" t="s">
        <v>44</v>
      </c>
      <c r="K242" s="9" t="s">
        <v>294</v>
      </c>
      <c r="L242" s="47" t="s">
        <v>105</v>
      </c>
      <c r="M242" s="12" t="str">
        <f>_xlfn.XLOOKUP(Calculations[[#This Row],[For XLOOKUP]],Factors[For XLOOKUP],Factors[Factor],"")</f>
        <v>Σ.Ε. N2O - Χώρας</v>
      </c>
      <c r="N242" s="12">
        <f>_xlfn.XLOOKUP(Calculations[[#This Row],[For XLOOKUP]],Factors[For XLOOKUP],Factors[Value],"")</f>
        <v>2.6031000000000002E-9</v>
      </c>
      <c r="O242" s="12" t="str">
        <f>_xlfn.XLOOKUP(Calculations[[#This Row],[For XLOOKUP]],Factors[For XLOOKUP],Factors[Units],"")</f>
        <v>tn N2O/kWh</v>
      </c>
      <c r="P242" s="12" t="str">
        <f>_xlfn.XLOOKUP(Calculations[[#This Row],[For XLOOKUP]],Factors[For XLOOKUP],Factors[Source],"")</f>
        <v>Έκθεση ΔΑΠΕΕΠ 2022 και NIR 2022</v>
      </c>
      <c r="Q242" s="12" t="s">
        <v>1112</v>
      </c>
      <c r="R242" s="12" t="s">
        <v>1112</v>
      </c>
      <c r="S242" s="12">
        <v>6.825145983000001E-4</v>
      </c>
      <c r="T242" s="12" t="s">
        <v>1112</v>
      </c>
      <c r="U242" s="12" t="s">
        <v>1112</v>
      </c>
      <c r="V242" s="12" t="s">
        <v>1113</v>
      </c>
      <c r="W242" s="56">
        <v>0.18086636854950003</v>
      </c>
    </row>
    <row r="243" spans="1:23" s="7" customFormat="1" x14ac:dyDescent="0.3">
      <c r="A243" s="8" t="s">
        <v>42</v>
      </c>
      <c r="B243" s="8" t="s">
        <v>42</v>
      </c>
      <c r="C243" s="9" t="s">
        <v>578</v>
      </c>
      <c r="D243" s="9" t="s">
        <v>818</v>
      </c>
      <c r="E243" s="9"/>
      <c r="F243" s="8" t="s">
        <v>549</v>
      </c>
      <c r="G243" s="8" t="s">
        <v>74</v>
      </c>
      <c r="H243" s="10" t="s">
        <v>74</v>
      </c>
      <c r="I243" s="66">
        <v>2124697.7999999998</v>
      </c>
      <c r="J243" s="11" t="s">
        <v>44</v>
      </c>
      <c r="K243" s="9" t="s">
        <v>295</v>
      </c>
      <c r="L243" s="47" t="s">
        <v>102</v>
      </c>
      <c r="M243" s="12" t="str">
        <f>_xlfn.XLOOKUP(Calculations[[#This Row],[For XLOOKUP]],Factors[For XLOOKUP],Factors[Factor],"")</f>
        <v>Σ.Ε. CO2 - Χώρας</v>
      </c>
      <c r="N243" s="12">
        <f>_xlfn.XLOOKUP(Calculations[[#This Row],[For XLOOKUP]],Factors[For XLOOKUP],Factors[Value],"")</f>
        <v>2.5244139999999998E-4</v>
      </c>
      <c r="O243" s="12" t="str">
        <f>_xlfn.XLOOKUP(Calculations[[#This Row],[For XLOOKUP]],Factors[For XLOOKUP],Factors[Units],"")</f>
        <v>tn CO2/kwh</v>
      </c>
      <c r="P243" s="12" t="str">
        <f>_xlfn.XLOOKUP(Calculations[[#This Row],[For XLOOKUP]],Factors[For XLOOKUP],Factors[Source],"")</f>
        <v>ΔΑΠΕΕΠ 2024</v>
      </c>
      <c r="Q243" s="12">
        <v>536.36168720891988</v>
      </c>
      <c r="R243" s="12" t="s">
        <v>1112</v>
      </c>
      <c r="S243" s="12" t="s">
        <v>1112</v>
      </c>
      <c r="T243" s="12" t="s">
        <v>1112</v>
      </c>
      <c r="U243" s="12" t="s">
        <v>1112</v>
      </c>
      <c r="V243" s="12" t="s">
        <v>1113</v>
      </c>
      <c r="W243" s="56">
        <v>536.36168720891988</v>
      </c>
    </row>
    <row r="244" spans="1:23" s="7" customFormat="1" x14ac:dyDescent="0.3">
      <c r="A244" s="8" t="s">
        <v>42</v>
      </c>
      <c r="B244" s="8" t="s">
        <v>42</v>
      </c>
      <c r="C244" s="9" t="s">
        <v>578</v>
      </c>
      <c r="D244" s="9" t="s">
        <v>818</v>
      </c>
      <c r="E244" s="9"/>
      <c r="F244" s="8" t="s">
        <v>549</v>
      </c>
      <c r="G244" s="8" t="s">
        <v>74</v>
      </c>
      <c r="H244" s="10" t="s">
        <v>74</v>
      </c>
      <c r="I244" s="72" cm="1">
        <f t="array" ref="I244">_xlfn.XLOOKUP(1,(Calculations[Πληροφορίες]=Calculations[[#This Row],[Πληροφορίες]])*(Calculations[Έργο]=Calculations[[#This Row],[Έργο]]),Calculations[Τιμή])</f>
        <v>2124697.7999999998</v>
      </c>
      <c r="J244" s="11" t="s">
        <v>44</v>
      </c>
      <c r="K244" s="9" t="s">
        <v>295</v>
      </c>
      <c r="L244" s="47" t="s">
        <v>101</v>
      </c>
      <c r="M244" s="12" t="str">
        <f>_xlfn.XLOOKUP(Calculations[[#This Row],[For XLOOKUP]],Factors[For XLOOKUP],Factors[Factor],"")</f>
        <v>Σ.Ε. CH4 - Χώρας</v>
      </c>
      <c r="N244" s="12">
        <f>_xlfn.XLOOKUP(Calculations[[#This Row],[For XLOOKUP]],Factors[For XLOOKUP],Factors[Value],"")</f>
        <v>6.3220000000000003E-9</v>
      </c>
      <c r="O244" s="12" t="str">
        <f>_xlfn.XLOOKUP(Calculations[[#This Row],[For XLOOKUP]],Factors[For XLOOKUP],Factors[Units],"")</f>
        <v>tn CH4/kWh</v>
      </c>
      <c r="P244" s="12" t="str">
        <f>_xlfn.XLOOKUP(Calculations[[#This Row],[For XLOOKUP]],Factors[For XLOOKUP],Factors[Source],"")</f>
        <v>Έκθεση ΔΑΠΕΕΠ 2022 και NIR 2022</v>
      </c>
      <c r="Q244" s="12" t="s">
        <v>1112</v>
      </c>
      <c r="R244" s="12">
        <v>1.34323394916E-2</v>
      </c>
      <c r="S244" s="12" t="s">
        <v>1112</v>
      </c>
      <c r="T244" s="12" t="s">
        <v>1112</v>
      </c>
      <c r="U244" s="12" t="s">
        <v>1112</v>
      </c>
      <c r="V244" s="12" t="s">
        <v>1113</v>
      </c>
      <c r="W244" s="56">
        <v>0.37610550576480001</v>
      </c>
    </row>
    <row r="245" spans="1:23" s="7" customFormat="1" x14ac:dyDescent="0.3">
      <c r="A245" s="8" t="s">
        <v>42</v>
      </c>
      <c r="B245" s="8" t="s">
        <v>42</v>
      </c>
      <c r="C245" s="9" t="s">
        <v>578</v>
      </c>
      <c r="D245" s="9" t="s">
        <v>818</v>
      </c>
      <c r="E245" s="9"/>
      <c r="F245" s="8" t="s">
        <v>549</v>
      </c>
      <c r="G245" s="8" t="s">
        <v>74</v>
      </c>
      <c r="H245" s="10" t="s">
        <v>74</v>
      </c>
      <c r="I245" s="72" t="e" cm="1">
        <f t="array" ref="I245">_xlfn.XLOOKUP(1,(Calculations[Πληροφορίες]=Calculations[[#This Row],[Πληροφορίες]])*(#REF!=#REF!)*(Calculations[Έργο]=Calculations[[#This Row],[Έργο]]),Calculations[Τιμή])</f>
        <v>#N/A</v>
      </c>
      <c r="J245" s="11" t="s">
        <v>44</v>
      </c>
      <c r="K245" s="9" t="s">
        <v>295</v>
      </c>
      <c r="L245" s="47" t="s">
        <v>105</v>
      </c>
      <c r="M245" s="12" t="str">
        <f>_xlfn.XLOOKUP(Calculations[[#This Row],[For XLOOKUP]],Factors[For XLOOKUP],Factors[Factor],"")</f>
        <v>Σ.Ε. N2O - Χώρας</v>
      </c>
      <c r="N245" s="12">
        <f>_xlfn.XLOOKUP(Calculations[[#This Row],[For XLOOKUP]],Factors[For XLOOKUP],Factors[Value],"")</f>
        <v>2.6031000000000002E-9</v>
      </c>
      <c r="O245" s="12" t="str">
        <f>_xlfn.XLOOKUP(Calculations[[#This Row],[For XLOOKUP]],Factors[For XLOOKUP],Factors[Units],"")</f>
        <v>tn N2O/kWh</v>
      </c>
      <c r="P245" s="12" t="str">
        <f>_xlfn.XLOOKUP(Calculations[[#This Row],[For XLOOKUP]],Factors[For XLOOKUP],Factors[Source],"")</f>
        <v>Έκθεση ΔΑΠΕΕΠ 2022 και NIR 2022</v>
      </c>
      <c r="Q245" s="12" t="s">
        <v>1112</v>
      </c>
      <c r="R245" s="12" t="s">
        <v>1112</v>
      </c>
      <c r="S245" s="12">
        <v>5.5308008431800004E-3</v>
      </c>
      <c r="T245" s="12" t="s">
        <v>1112</v>
      </c>
      <c r="U245" s="12" t="s">
        <v>1112</v>
      </c>
      <c r="V245" s="12" t="s">
        <v>1113</v>
      </c>
      <c r="W245" s="56">
        <v>1.4656622234427001</v>
      </c>
    </row>
    <row r="246" spans="1:23" s="7" customFormat="1" x14ac:dyDescent="0.3">
      <c r="A246" s="8" t="s">
        <v>42</v>
      </c>
      <c r="B246" s="8" t="s">
        <v>42</v>
      </c>
      <c r="C246" s="9" t="s">
        <v>297</v>
      </c>
      <c r="D246" s="9" t="s">
        <v>818</v>
      </c>
      <c r="E246" s="9" t="s">
        <v>955</v>
      </c>
      <c r="F246" s="8" t="s">
        <v>549</v>
      </c>
      <c r="G246" s="8" t="s">
        <v>74</v>
      </c>
      <c r="H246" s="10" t="s">
        <v>74</v>
      </c>
      <c r="I246" s="66">
        <v>10571303</v>
      </c>
      <c r="J246" s="11" t="s">
        <v>44</v>
      </c>
      <c r="K246" s="9" t="s">
        <v>919</v>
      </c>
      <c r="L246" s="47" t="s">
        <v>104</v>
      </c>
      <c r="M246" s="12" t="str">
        <f>_xlfn.XLOOKUP(Calculations[[#This Row],[For XLOOKUP]],Factors[For XLOOKUP],Factors[Factor],"")</f>
        <v>Σ.Ε. CO2 - Χώρας</v>
      </c>
      <c r="N246" s="12">
        <f>_xlfn.XLOOKUP(Calculations[[#This Row],[For XLOOKUP]],Factors[For XLOOKUP],Factors[Value],"")</f>
        <v>5.8641676308957902E-4</v>
      </c>
      <c r="O246" s="12" t="str">
        <f>_xlfn.XLOOKUP(Calculations[[#This Row],[For XLOOKUP]],Factors[For XLOOKUP],Factors[Units],"")</f>
        <v>tn CO2/kwh</v>
      </c>
      <c r="P246" s="12" t="str">
        <f>_xlfn.XLOOKUP(Calculations[[#This Row],[For XLOOKUP]],Factors[For XLOOKUP],Factors[Source],"")</f>
        <v>ΙΕΑ 2022</v>
      </c>
      <c r="Q246" s="12">
        <v>6199.1892868991563</v>
      </c>
      <c r="R246" s="12" t="s">
        <v>1112</v>
      </c>
      <c r="S246" s="12" t="s">
        <v>1112</v>
      </c>
      <c r="T246" s="12" t="s">
        <v>1112</v>
      </c>
      <c r="U246" s="12" t="s">
        <v>1112</v>
      </c>
      <c r="V246" s="12" t="s">
        <v>1113</v>
      </c>
      <c r="W246" s="56">
        <v>6199.1892868991563</v>
      </c>
    </row>
    <row r="247" spans="1:23" x14ac:dyDescent="0.3">
      <c r="A247" s="8" t="s">
        <v>42</v>
      </c>
      <c r="B247" s="8" t="s">
        <v>42</v>
      </c>
      <c r="C247" s="9" t="s">
        <v>298</v>
      </c>
      <c r="D247" s="9" t="s">
        <v>818</v>
      </c>
      <c r="E247" s="9" t="s">
        <v>956</v>
      </c>
      <c r="F247" s="8" t="s">
        <v>549</v>
      </c>
      <c r="G247" s="8" t="s">
        <v>74</v>
      </c>
      <c r="H247" s="10" t="s">
        <v>74</v>
      </c>
      <c r="I247" s="66">
        <v>32192</v>
      </c>
      <c r="J247" s="11" t="s">
        <v>44</v>
      </c>
      <c r="K247" s="9" t="s">
        <v>920</v>
      </c>
      <c r="L247" s="47" t="s">
        <v>103</v>
      </c>
      <c r="M247" s="12" t="str">
        <f>_xlfn.XLOOKUP(Calculations[[#This Row],[For XLOOKUP]],Factors[For XLOOKUP],Factors[Factor],"")</f>
        <v>Σ.Ε. CO2 - Χώρας</v>
      </c>
      <c r="N247" s="12">
        <f>_xlfn.XLOOKUP(Calculations[[#This Row],[For XLOOKUP]],Factors[For XLOOKUP],Factors[Value],"")</f>
        <v>3.2273012741700405E-4</v>
      </c>
      <c r="O247" s="12" t="str">
        <f>_xlfn.XLOOKUP(Calculations[[#This Row],[For XLOOKUP]],Factors[For XLOOKUP],Factors[Units],"")</f>
        <v>tn CO2/kwh</v>
      </c>
      <c r="P247" s="12" t="str">
        <f>_xlfn.XLOOKUP(Calculations[[#This Row],[For XLOOKUP]],Factors[For XLOOKUP],Factors[Source],"")</f>
        <v>ΙΕΑ 2022</v>
      </c>
      <c r="Q247" s="12">
        <v>10.389328261808194</v>
      </c>
      <c r="R247" s="12" t="s">
        <v>1112</v>
      </c>
      <c r="S247" s="12" t="s">
        <v>1112</v>
      </c>
      <c r="T247" s="12" t="s">
        <v>1112</v>
      </c>
      <c r="U247" s="12" t="s">
        <v>1112</v>
      </c>
      <c r="V247" s="12" t="s">
        <v>1113</v>
      </c>
      <c r="W247" s="56">
        <v>10.389328261808194</v>
      </c>
    </row>
    <row r="248" spans="1:23" x14ac:dyDescent="0.3">
      <c r="A248" s="8" t="s">
        <v>42</v>
      </c>
      <c r="B248" s="8" t="s">
        <v>42</v>
      </c>
      <c r="C248" s="9" t="s">
        <v>578</v>
      </c>
      <c r="D248" s="9" t="s">
        <v>821</v>
      </c>
      <c r="E248" s="9" t="s">
        <v>921</v>
      </c>
      <c r="F248" s="8" t="s">
        <v>549</v>
      </c>
      <c r="G248" s="8" t="s">
        <v>74</v>
      </c>
      <c r="H248" s="10" t="s">
        <v>74</v>
      </c>
      <c r="I248" s="66">
        <v>102</v>
      </c>
      <c r="J248" s="11" t="s">
        <v>44</v>
      </c>
      <c r="K248" s="9" t="s">
        <v>296</v>
      </c>
      <c r="L248" s="47" t="s">
        <v>102</v>
      </c>
      <c r="M248" s="31" t="str">
        <f>_xlfn.XLOOKUP(Calculations[[#This Row],[For XLOOKUP]],Factors[For XLOOKUP],Factors[Factor],"")</f>
        <v>Σ.Ε. CO2 - Χώρας</v>
      </c>
      <c r="N248" s="31">
        <f>_xlfn.XLOOKUP(Calculations[[#This Row],[For XLOOKUP]],Factors[For XLOOKUP],Factors[Value],"")</f>
        <v>2.5244139999999998E-4</v>
      </c>
      <c r="O248" s="31" t="str">
        <f>_xlfn.XLOOKUP(Calculations[[#This Row],[For XLOOKUP]],Factors[For XLOOKUP],Factors[Units],"")</f>
        <v>tn CO2/kwh</v>
      </c>
      <c r="P248" s="31" t="str">
        <f>_xlfn.XLOOKUP(Calculations[[#This Row],[For XLOOKUP]],Factors[For XLOOKUP],Factors[Source],"")</f>
        <v>ΔΑΠΕΕΠ 2024</v>
      </c>
      <c r="Q248" s="31">
        <v>2.5749022799999997E-2</v>
      </c>
      <c r="R248" s="31" t="s">
        <v>1112</v>
      </c>
      <c r="S248" s="31" t="s">
        <v>1112</v>
      </c>
      <c r="T248" s="31" t="s">
        <v>1112</v>
      </c>
      <c r="U248" s="31" t="s">
        <v>1112</v>
      </c>
      <c r="V248" s="31" t="s">
        <v>1113</v>
      </c>
      <c r="W248" s="56">
        <v>2.5749022799999997E-2</v>
      </c>
    </row>
    <row r="249" spans="1:23" x14ac:dyDescent="0.3">
      <c r="A249" s="8" t="s">
        <v>42</v>
      </c>
      <c r="B249" s="8" t="s">
        <v>42</v>
      </c>
      <c r="C249" s="9" t="s">
        <v>578</v>
      </c>
      <c r="D249" s="9" t="s">
        <v>821</v>
      </c>
      <c r="E249" s="9" t="s">
        <v>921</v>
      </c>
      <c r="F249" s="8" t="s">
        <v>549</v>
      </c>
      <c r="G249" s="8" t="s">
        <v>74</v>
      </c>
      <c r="H249" s="10" t="s">
        <v>74</v>
      </c>
      <c r="I249" s="72" cm="1">
        <f t="array" ref="I249">_xlfn.XLOOKUP(1,(Calculations[Πληροφορίες]=Calculations[[#This Row],[Πληροφορίες]])*(Calculations[Έργο]=Calculations[[#This Row],[Έργο]]),Calculations[Τιμή])</f>
        <v>102</v>
      </c>
      <c r="J249" s="11" t="s">
        <v>44</v>
      </c>
      <c r="K249" s="9" t="s">
        <v>296</v>
      </c>
      <c r="L249" s="47" t="s">
        <v>101</v>
      </c>
      <c r="M249" s="31" t="str">
        <f>_xlfn.XLOOKUP(Calculations[[#This Row],[For XLOOKUP]],Factors[For XLOOKUP],Factors[Factor],"")</f>
        <v>Σ.Ε. CH4 - Χώρας</v>
      </c>
      <c r="N249" s="31">
        <f>_xlfn.XLOOKUP(Calculations[[#This Row],[For XLOOKUP]],Factors[For XLOOKUP],Factors[Value],"")</f>
        <v>6.3220000000000003E-9</v>
      </c>
      <c r="O249" s="31" t="str">
        <f>_xlfn.XLOOKUP(Calculations[[#This Row],[For XLOOKUP]],Factors[For XLOOKUP],Factors[Units],"")</f>
        <v>tn CH4/kWh</v>
      </c>
      <c r="P249" s="31" t="str">
        <f>_xlfn.XLOOKUP(Calculations[[#This Row],[For XLOOKUP]],Factors[For XLOOKUP],Factors[Source],"")</f>
        <v>Έκθεση ΔΑΠΕΕΠ 2022 και NIR 2022</v>
      </c>
      <c r="Q249" s="31" t="s">
        <v>1112</v>
      </c>
      <c r="R249" s="31">
        <v>6.44844E-7</v>
      </c>
      <c r="S249" s="31" t="s">
        <v>1112</v>
      </c>
      <c r="T249" s="31" t="s">
        <v>1112</v>
      </c>
      <c r="U249" s="31" t="s">
        <v>1112</v>
      </c>
      <c r="V249" s="31" t="s">
        <v>1113</v>
      </c>
      <c r="W249" s="56">
        <v>1.8055632000000001E-5</v>
      </c>
    </row>
    <row r="250" spans="1:23" x14ac:dyDescent="0.3">
      <c r="A250" s="8" t="s">
        <v>42</v>
      </c>
      <c r="B250" s="8" t="s">
        <v>42</v>
      </c>
      <c r="C250" s="9" t="s">
        <v>578</v>
      </c>
      <c r="D250" s="9" t="s">
        <v>821</v>
      </c>
      <c r="E250" s="9" t="s">
        <v>921</v>
      </c>
      <c r="F250" s="8" t="s">
        <v>549</v>
      </c>
      <c r="G250" s="8" t="s">
        <v>74</v>
      </c>
      <c r="H250" s="10" t="s">
        <v>74</v>
      </c>
      <c r="I250" s="72" t="e" cm="1">
        <f t="array" ref="I250">_xlfn.XLOOKUP(1,(Calculations[Πληροφορίες]=Calculations[[#This Row],[Πληροφορίες]])*(#REF!=#REF!)*(Calculations[Έργο]=Calculations[[#This Row],[Έργο]]),Calculations[Τιμή])</f>
        <v>#N/A</v>
      </c>
      <c r="J250" s="11" t="s">
        <v>44</v>
      </c>
      <c r="K250" s="9" t="s">
        <v>296</v>
      </c>
      <c r="L250" s="47" t="s">
        <v>105</v>
      </c>
      <c r="M250" s="31" t="str">
        <f>_xlfn.XLOOKUP(Calculations[[#This Row],[For XLOOKUP]],Factors[For XLOOKUP],Factors[Factor],"")</f>
        <v>Σ.Ε. N2O - Χώρας</v>
      </c>
      <c r="N250" s="31">
        <f>_xlfn.XLOOKUP(Calculations[[#This Row],[For XLOOKUP]],Factors[For XLOOKUP],Factors[Value],"")</f>
        <v>2.6031000000000002E-9</v>
      </c>
      <c r="O250" s="31" t="str">
        <f>_xlfn.XLOOKUP(Calculations[[#This Row],[For XLOOKUP]],Factors[For XLOOKUP],Factors[Units],"")</f>
        <v>tn N2O/kWh</v>
      </c>
      <c r="P250" s="31" t="str">
        <f>_xlfn.XLOOKUP(Calculations[[#This Row],[For XLOOKUP]],Factors[For XLOOKUP],Factors[Source],"")</f>
        <v>Έκθεση ΔΑΠΕΕΠ 2022 και NIR 2022</v>
      </c>
      <c r="Q250" s="31" t="s">
        <v>1112</v>
      </c>
      <c r="R250" s="31" t="s">
        <v>1112</v>
      </c>
      <c r="S250" s="31">
        <v>2.6551620000000004E-7</v>
      </c>
      <c r="T250" s="31" t="s">
        <v>1112</v>
      </c>
      <c r="U250" s="31" t="s">
        <v>1112</v>
      </c>
      <c r="V250" s="31" t="s">
        <v>1113</v>
      </c>
      <c r="W250" s="56">
        <v>7.0361793000000016E-5</v>
      </c>
    </row>
    <row r="251" spans="1:23" x14ac:dyDescent="0.3">
      <c r="A251" s="8" t="s">
        <v>42</v>
      </c>
      <c r="B251" s="8" t="s">
        <v>42</v>
      </c>
      <c r="C251" s="9" t="s">
        <v>578</v>
      </c>
      <c r="D251" s="9" t="s">
        <v>821</v>
      </c>
      <c r="E251" s="9" t="s">
        <v>922</v>
      </c>
      <c r="F251" s="8" t="s">
        <v>549</v>
      </c>
      <c r="G251" s="8" t="s">
        <v>74</v>
      </c>
      <c r="H251" s="10" t="s">
        <v>74</v>
      </c>
      <c r="I251" s="66">
        <v>30291.9517989251</v>
      </c>
      <c r="J251" s="11" t="s">
        <v>44</v>
      </c>
      <c r="K251" s="9" t="s">
        <v>293</v>
      </c>
      <c r="L251" s="47" t="s">
        <v>102</v>
      </c>
      <c r="M251" s="31" t="str">
        <f>_xlfn.XLOOKUP(Calculations[[#This Row],[For XLOOKUP]],Factors[For XLOOKUP],Factors[Factor],"")</f>
        <v>Σ.Ε. CO2 - Χώρας</v>
      </c>
      <c r="N251" s="31">
        <f>_xlfn.XLOOKUP(Calculations[[#This Row],[For XLOOKUP]],Factors[For XLOOKUP],Factors[Value],"")</f>
        <v>2.5244139999999998E-4</v>
      </c>
      <c r="O251" s="31" t="str">
        <f>_xlfn.XLOOKUP(Calculations[[#This Row],[For XLOOKUP]],Factors[For XLOOKUP],Factors[Units],"")</f>
        <v>tn CO2/kwh</v>
      </c>
      <c r="P251" s="31" t="str">
        <f>_xlfn.XLOOKUP(Calculations[[#This Row],[For XLOOKUP]],Factors[For XLOOKUP],Factors[Source],"")</f>
        <v>ΔΑΠΕΕΠ 2024</v>
      </c>
      <c r="Q251" s="31">
        <v>7.6469427208531702</v>
      </c>
      <c r="R251" s="31" t="s">
        <v>1112</v>
      </c>
      <c r="S251" s="31" t="s">
        <v>1112</v>
      </c>
      <c r="T251" s="31" t="s">
        <v>1112</v>
      </c>
      <c r="U251" s="31" t="s">
        <v>1112</v>
      </c>
      <c r="V251" s="31" t="s">
        <v>1113</v>
      </c>
      <c r="W251" s="56">
        <v>7.6469427208531702</v>
      </c>
    </row>
    <row r="252" spans="1:23" x14ac:dyDescent="0.3">
      <c r="A252" s="8" t="s">
        <v>42</v>
      </c>
      <c r="B252" s="8" t="s">
        <v>42</v>
      </c>
      <c r="C252" s="9" t="s">
        <v>578</v>
      </c>
      <c r="D252" s="9" t="s">
        <v>821</v>
      </c>
      <c r="E252" s="9" t="s">
        <v>922</v>
      </c>
      <c r="F252" s="8" t="s">
        <v>549</v>
      </c>
      <c r="G252" s="8" t="s">
        <v>74</v>
      </c>
      <c r="H252" s="10" t="s">
        <v>74</v>
      </c>
      <c r="I252" s="72" cm="1">
        <f t="array" ref="I252">_xlfn.XLOOKUP(1,(Calculations[Πληροφορίες]=Calculations[[#This Row],[Πληροφορίες]])*(Calculations[Έργο]=Calculations[[#This Row],[Έργο]]),Calculations[Τιμή])</f>
        <v>30291.9517989251</v>
      </c>
      <c r="J252" s="11" t="s">
        <v>44</v>
      </c>
      <c r="K252" s="9" t="s">
        <v>293</v>
      </c>
      <c r="L252" s="47" t="s">
        <v>101</v>
      </c>
      <c r="M252" s="31" t="str">
        <f>_xlfn.XLOOKUP(Calculations[[#This Row],[For XLOOKUP]],Factors[For XLOOKUP],Factors[Factor],"")</f>
        <v>Σ.Ε. CH4 - Χώρας</v>
      </c>
      <c r="N252" s="31">
        <f>_xlfn.XLOOKUP(Calculations[[#This Row],[For XLOOKUP]],Factors[For XLOOKUP],Factors[Value],"")</f>
        <v>6.3220000000000003E-9</v>
      </c>
      <c r="O252" s="31" t="str">
        <f>_xlfn.XLOOKUP(Calculations[[#This Row],[For XLOOKUP]],Factors[For XLOOKUP],Factors[Units],"")</f>
        <v>tn CH4/kWh</v>
      </c>
      <c r="P252" s="31" t="str">
        <f>_xlfn.XLOOKUP(Calculations[[#This Row],[For XLOOKUP]],Factors[For XLOOKUP],Factors[Source],"")</f>
        <v>Έκθεση ΔΑΠΕΕΠ 2022 και NIR 2022</v>
      </c>
      <c r="Q252" s="31" t="s">
        <v>1112</v>
      </c>
      <c r="R252" s="31">
        <v>1.915057192728045E-4</v>
      </c>
      <c r="S252" s="31" t="s">
        <v>1112</v>
      </c>
      <c r="T252" s="31" t="s">
        <v>1112</v>
      </c>
      <c r="U252" s="31" t="s">
        <v>1112</v>
      </c>
      <c r="V252" s="31" t="s">
        <v>1113</v>
      </c>
      <c r="W252" s="56">
        <v>5.3621601396385259E-3</v>
      </c>
    </row>
    <row r="253" spans="1:23" x14ac:dyDescent="0.3">
      <c r="A253" s="8" t="s">
        <v>42</v>
      </c>
      <c r="B253" s="8" t="s">
        <v>42</v>
      </c>
      <c r="C253" s="9" t="s">
        <v>578</v>
      </c>
      <c r="D253" s="9" t="s">
        <v>821</v>
      </c>
      <c r="E253" s="9" t="s">
        <v>922</v>
      </c>
      <c r="F253" s="8" t="s">
        <v>549</v>
      </c>
      <c r="G253" s="8" t="s">
        <v>74</v>
      </c>
      <c r="H253" s="10" t="s">
        <v>74</v>
      </c>
      <c r="I253" s="72" t="e" cm="1">
        <f t="array" ref="I253">_xlfn.XLOOKUP(1,(Calculations[Πληροφορίες]=Calculations[[#This Row],[Πληροφορίες]])*(#REF!=#REF!)*(Calculations[Έργο]=Calculations[[#This Row],[Έργο]]),Calculations[Τιμή])</f>
        <v>#N/A</v>
      </c>
      <c r="J253" s="11" t="s">
        <v>44</v>
      </c>
      <c r="K253" s="9" t="s">
        <v>293</v>
      </c>
      <c r="L253" s="47" t="s">
        <v>105</v>
      </c>
      <c r="M253" s="31" t="str">
        <f>_xlfn.XLOOKUP(Calculations[[#This Row],[For XLOOKUP]],Factors[For XLOOKUP],Factors[Factor],"")</f>
        <v>Σ.Ε. N2O - Χώρας</v>
      </c>
      <c r="N253" s="31">
        <f>_xlfn.XLOOKUP(Calculations[[#This Row],[For XLOOKUP]],Factors[For XLOOKUP],Factors[Value],"")</f>
        <v>2.6031000000000002E-9</v>
      </c>
      <c r="O253" s="31" t="str">
        <f>_xlfn.XLOOKUP(Calculations[[#This Row],[For XLOOKUP]],Factors[For XLOOKUP],Factors[Units],"")</f>
        <v>tn N2O/kWh</v>
      </c>
      <c r="P253" s="31" t="str">
        <f>_xlfn.XLOOKUP(Calculations[[#This Row],[For XLOOKUP]],Factors[For XLOOKUP],Factors[Source],"")</f>
        <v>Έκθεση ΔΑΠΕΕΠ 2022 και NIR 2022</v>
      </c>
      <c r="Q253" s="31" t="s">
        <v>1112</v>
      </c>
      <c r="R253" s="31" t="s">
        <v>1112</v>
      </c>
      <c r="S253" s="31">
        <v>7.8852979727781931E-5</v>
      </c>
      <c r="T253" s="31" t="s">
        <v>1112</v>
      </c>
      <c r="U253" s="31" t="s">
        <v>1112</v>
      </c>
      <c r="V253" s="31" t="s">
        <v>1113</v>
      </c>
      <c r="W253" s="56">
        <v>2.0896039627862212E-2</v>
      </c>
    </row>
    <row r="254" spans="1:23" x14ac:dyDescent="0.3">
      <c r="A254" s="8" t="s">
        <v>42</v>
      </c>
      <c r="B254" s="8" t="s">
        <v>42</v>
      </c>
      <c r="C254" s="9" t="s">
        <v>578</v>
      </c>
      <c r="D254" s="9" t="s">
        <v>821</v>
      </c>
      <c r="E254" s="9" t="s">
        <v>923</v>
      </c>
      <c r="F254" s="8" t="s">
        <v>549</v>
      </c>
      <c r="G254" s="8" t="s">
        <v>74</v>
      </c>
      <c r="H254" s="10" t="s">
        <v>74</v>
      </c>
      <c r="I254" s="66">
        <v>97634.4</v>
      </c>
      <c r="J254" s="11" t="s">
        <v>44</v>
      </c>
      <c r="K254" s="9" t="s">
        <v>293</v>
      </c>
      <c r="L254" s="47" t="s">
        <v>102</v>
      </c>
      <c r="M254" s="31" t="str">
        <f>_xlfn.XLOOKUP(Calculations[[#This Row],[For XLOOKUP]],Factors[For XLOOKUP],Factors[Factor],"")</f>
        <v>Σ.Ε. CO2 - Χώρας</v>
      </c>
      <c r="N254" s="31">
        <f>_xlfn.XLOOKUP(Calculations[[#This Row],[For XLOOKUP]],Factors[For XLOOKUP],Factors[Value],"")</f>
        <v>2.5244139999999998E-4</v>
      </c>
      <c r="O254" s="31" t="str">
        <f>_xlfn.XLOOKUP(Calculations[[#This Row],[For XLOOKUP]],Factors[For XLOOKUP],Factors[Units],"")</f>
        <v>tn CO2/kwh</v>
      </c>
      <c r="P254" s="31" t="str">
        <f>_xlfn.XLOOKUP(Calculations[[#This Row],[For XLOOKUP]],Factors[For XLOOKUP],Factors[Source],"")</f>
        <v>ΔΑΠΕΕΠ 2024</v>
      </c>
      <c r="Q254" s="31">
        <v>24.646964624159995</v>
      </c>
      <c r="R254" s="31" t="s">
        <v>1112</v>
      </c>
      <c r="S254" s="31" t="s">
        <v>1112</v>
      </c>
      <c r="T254" s="31" t="s">
        <v>1112</v>
      </c>
      <c r="U254" s="31" t="s">
        <v>1112</v>
      </c>
      <c r="V254" s="31" t="s">
        <v>1113</v>
      </c>
      <c r="W254" s="56">
        <v>24.646964624159995</v>
      </c>
    </row>
    <row r="255" spans="1:23" x14ac:dyDescent="0.3">
      <c r="A255" s="8" t="s">
        <v>42</v>
      </c>
      <c r="B255" s="8" t="s">
        <v>42</v>
      </c>
      <c r="C255" s="9" t="s">
        <v>578</v>
      </c>
      <c r="D255" s="9" t="s">
        <v>821</v>
      </c>
      <c r="E255" s="9" t="s">
        <v>923</v>
      </c>
      <c r="F255" s="8" t="s">
        <v>549</v>
      </c>
      <c r="G255" s="8" t="s">
        <v>74</v>
      </c>
      <c r="H255" s="10" t="s">
        <v>74</v>
      </c>
      <c r="I255" s="72" cm="1">
        <f t="array" ref="I255">_xlfn.XLOOKUP(1,(Calculations[Πληροφορίες]=Calculations[[#This Row],[Πληροφορίες]])*(Calculations[Έργο]=Calculations[[#This Row],[Έργο]]),Calculations[Τιμή])</f>
        <v>97634.4</v>
      </c>
      <c r="J255" s="11" t="s">
        <v>44</v>
      </c>
      <c r="K255" s="9" t="s">
        <v>293</v>
      </c>
      <c r="L255" s="47" t="s">
        <v>101</v>
      </c>
      <c r="M255" s="31" t="str">
        <f>_xlfn.XLOOKUP(Calculations[[#This Row],[For XLOOKUP]],Factors[For XLOOKUP],Factors[Factor],"")</f>
        <v>Σ.Ε. CH4 - Χώρας</v>
      </c>
      <c r="N255" s="31">
        <f>_xlfn.XLOOKUP(Calculations[[#This Row],[For XLOOKUP]],Factors[For XLOOKUP],Factors[Value],"")</f>
        <v>6.3220000000000003E-9</v>
      </c>
      <c r="O255" s="31" t="str">
        <f>_xlfn.XLOOKUP(Calculations[[#This Row],[For XLOOKUP]],Factors[For XLOOKUP],Factors[Units],"")</f>
        <v>tn CH4/kWh</v>
      </c>
      <c r="P255" s="31" t="str">
        <f>_xlfn.XLOOKUP(Calculations[[#This Row],[For XLOOKUP]],Factors[For XLOOKUP],Factors[Source],"")</f>
        <v>Έκθεση ΔΑΠΕΕΠ 2022 και NIR 2022</v>
      </c>
      <c r="Q255" s="31" t="s">
        <v>1112</v>
      </c>
      <c r="R255" s="31">
        <v>6.1724467680000002E-4</v>
      </c>
      <c r="S255" s="31" t="s">
        <v>1112</v>
      </c>
      <c r="T255" s="31" t="s">
        <v>1112</v>
      </c>
      <c r="U255" s="31" t="s">
        <v>1112</v>
      </c>
      <c r="V255" s="31" t="s">
        <v>1113</v>
      </c>
      <c r="W255" s="56">
        <v>1.7282850950400001E-2</v>
      </c>
    </row>
    <row r="256" spans="1:23" x14ac:dyDescent="0.3">
      <c r="A256" s="8" t="s">
        <v>42</v>
      </c>
      <c r="B256" s="8" t="s">
        <v>42</v>
      </c>
      <c r="C256" s="9" t="s">
        <v>578</v>
      </c>
      <c r="D256" s="9" t="s">
        <v>821</v>
      </c>
      <c r="E256" s="9" t="s">
        <v>923</v>
      </c>
      <c r="F256" s="8" t="s">
        <v>549</v>
      </c>
      <c r="G256" s="8" t="s">
        <v>74</v>
      </c>
      <c r="H256" s="10" t="s">
        <v>74</v>
      </c>
      <c r="I256" s="72" cm="1">
        <f t="array" ref="I256">_xlfn.XLOOKUP(1,(Calculations[Πληροφορίες]=Calculations[[#This Row],[Πληροφορίες]])*(Calculations[Έργο]=Calculations[[#This Row],[Έργο]]),Calculations[Τιμή])</f>
        <v>97634.4</v>
      </c>
      <c r="J256" s="11" t="s">
        <v>44</v>
      </c>
      <c r="K256" s="9" t="s">
        <v>293</v>
      </c>
      <c r="L256" s="47" t="s">
        <v>105</v>
      </c>
      <c r="M256" s="31" t="str">
        <f>_xlfn.XLOOKUP(Calculations[[#This Row],[For XLOOKUP]],Factors[For XLOOKUP],Factors[Factor],"")</f>
        <v>Σ.Ε. N2O - Χώρας</v>
      </c>
      <c r="N256" s="31">
        <f>_xlfn.XLOOKUP(Calculations[[#This Row],[For XLOOKUP]],Factors[For XLOOKUP],Factors[Value],"")</f>
        <v>2.6031000000000002E-9</v>
      </c>
      <c r="O256" s="31" t="str">
        <f>_xlfn.XLOOKUP(Calculations[[#This Row],[For XLOOKUP]],Factors[For XLOOKUP],Factors[Units],"")</f>
        <v>tn N2O/kWh</v>
      </c>
      <c r="P256" s="31" t="str">
        <f>_xlfn.XLOOKUP(Calculations[[#This Row],[For XLOOKUP]],Factors[For XLOOKUP],Factors[Source],"")</f>
        <v>Έκθεση ΔΑΠΕΕΠ 2022 και NIR 2022</v>
      </c>
      <c r="Q256" s="31" t="s">
        <v>1112</v>
      </c>
      <c r="R256" s="31" t="s">
        <v>1112</v>
      </c>
      <c r="S256" s="31">
        <v>2.5415210664E-4</v>
      </c>
      <c r="T256" s="31" t="s">
        <v>1112</v>
      </c>
      <c r="U256" s="31" t="s">
        <v>1112</v>
      </c>
      <c r="V256" s="31" t="s">
        <v>1113</v>
      </c>
      <c r="W256" s="56">
        <v>6.7350308259600006E-2</v>
      </c>
    </row>
    <row r="257" spans="1:23" x14ac:dyDescent="0.3">
      <c r="A257" s="8" t="s">
        <v>42</v>
      </c>
      <c r="B257" s="8" t="s">
        <v>42</v>
      </c>
      <c r="C257" s="9" t="s">
        <v>578</v>
      </c>
      <c r="D257" s="9" t="s">
        <v>819</v>
      </c>
      <c r="E257" s="9" t="s">
        <v>912</v>
      </c>
      <c r="F257" s="8" t="s">
        <v>549</v>
      </c>
      <c r="G257" s="8" t="s">
        <v>74</v>
      </c>
      <c r="H257" s="10" t="s">
        <v>300</v>
      </c>
      <c r="I257" s="72" t="e" cm="1">
        <f t="array" ref="I257">_xlfn.XLOOKUP(1,(Calculations[Πληροφορίες]=Calculations[[#This Row],[Πληροφορίες]])*(#REF!=#REF!)*(Calculations[Έργο]=Calculations[[#This Row],[Έργο]]),Calculations[Τιμή])</f>
        <v>#N/A</v>
      </c>
      <c r="J257" s="11" t="s">
        <v>44</v>
      </c>
      <c r="K257" s="9" t="s">
        <v>157</v>
      </c>
      <c r="L257" s="47" t="s">
        <v>157</v>
      </c>
      <c r="M257" s="31" t="str">
        <f>_xlfn.XLOOKUP(Calculations[[#This Row],[For XLOOKUP]],Factors[For XLOOKUP],Factors[Factor],"")</f>
        <v>Σ.Ε. CO2 - Χώρας</v>
      </c>
      <c r="N257" s="31">
        <f>_xlfn.XLOOKUP(Calculations[[#This Row],[For XLOOKUP]],Factors[For XLOOKUP],Factors[Value],"")</f>
        <v>3.6363999999999998E-4</v>
      </c>
      <c r="O257" s="31" t="str">
        <f>_xlfn.XLOOKUP(Calculations[[#This Row],[For XLOOKUP]],Factors[For XLOOKUP],Factors[Units],"")</f>
        <v>tn CO2/kwh</v>
      </c>
      <c r="P257" s="31" t="str">
        <f>_xlfn.XLOOKUP(Calculations[[#This Row],[For XLOOKUP]],Factors[For XLOOKUP],Factors[Source],"")</f>
        <v>ΔΑΠΕΕΠ 2024</v>
      </c>
      <c r="Q257" s="31">
        <v>9078.2242358799995</v>
      </c>
      <c r="R257" s="31" t="s">
        <v>1112</v>
      </c>
      <c r="S257" s="31" t="s">
        <v>1112</v>
      </c>
      <c r="T257" s="31" t="s">
        <v>1112</v>
      </c>
      <c r="U257" s="31" t="s">
        <v>1112</v>
      </c>
      <c r="V257" s="31">
        <v>9078.2242358799995</v>
      </c>
      <c r="W257" s="56">
        <v>0</v>
      </c>
    </row>
    <row r="258" spans="1:23" x14ac:dyDescent="0.3">
      <c r="A258" s="8" t="s">
        <v>42</v>
      </c>
      <c r="B258" s="8" t="s">
        <v>42</v>
      </c>
      <c r="C258" s="9" t="s">
        <v>578</v>
      </c>
      <c r="D258" s="9" t="s">
        <v>819</v>
      </c>
      <c r="E258" s="9" t="s">
        <v>908</v>
      </c>
      <c r="F258" s="8" t="s">
        <v>549</v>
      </c>
      <c r="G258" s="8" t="s">
        <v>74</v>
      </c>
      <c r="H258" s="10" t="s">
        <v>300</v>
      </c>
      <c r="I258" s="72" t="e" cm="1">
        <f t="array" ref="I258">_xlfn.XLOOKUP(1,(Calculations[Πληροφορίες]=Calculations[[#This Row],[Πληροφορίες]])*(#REF!=#REF!)*(Calculations[Έργο]=Calculations[[#This Row],[Έργο]]),Calculations[Τιμή])</f>
        <v>#N/A</v>
      </c>
      <c r="J258" s="11" t="s">
        <v>44</v>
      </c>
      <c r="K258" s="9" t="s">
        <v>293</v>
      </c>
      <c r="L258" s="47" t="s">
        <v>156</v>
      </c>
      <c r="M258" s="31" t="str">
        <f>_xlfn.XLOOKUP(Calculations[[#This Row],[For XLOOKUP]],Factors[For XLOOKUP],Factors[Factor],"")</f>
        <v>Σ.Ε. CO2 - Χώρας</v>
      </c>
      <c r="N258" s="31">
        <f>_xlfn.XLOOKUP(Calculations[[#This Row],[For XLOOKUP]],Factors[For XLOOKUP],Factors[Value],"")</f>
        <v>3.6357999999999996E-4</v>
      </c>
      <c r="O258" s="31" t="str">
        <f>_xlfn.XLOOKUP(Calculations[[#This Row],[For XLOOKUP]],Factors[For XLOOKUP],Factors[Units],"")</f>
        <v>tn CO2/kwh</v>
      </c>
      <c r="P258" s="31" t="str">
        <f>_xlfn.XLOOKUP(Calculations[[#This Row],[For XLOOKUP]],Factors[For XLOOKUP],Factors[Source],"")</f>
        <v>ΔΑΠΕΕΠ 2024</v>
      </c>
      <c r="Q258" s="31">
        <v>29.846237856031543</v>
      </c>
      <c r="R258" s="31" t="s">
        <v>1112</v>
      </c>
      <c r="S258" s="31" t="s">
        <v>1112</v>
      </c>
      <c r="T258" s="31" t="s">
        <v>1112</v>
      </c>
      <c r="U258" s="31" t="s">
        <v>1112</v>
      </c>
      <c r="V258" s="31">
        <v>29.846237856031543</v>
      </c>
      <c r="W258" s="56">
        <v>0</v>
      </c>
    </row>
    <row r="259" spans="1:23" x14ac:dyDescent="0.3">
      <c r="A259" s="8" t="s">
        <v>42</v>
      </c>
      <c r="B259" s="8" t="s">
        <v>42</v>
      </c>
      <c r="C259" s="9" t="s">
        <v>578</v>
      </c>
      <c r="D259" s="9" t="s">
        <v>819</v>
      </c>
      <c r="E259" s="9" t="s">
        <v>913</v>
      </c>
      <c r="F259" s="8" t="s">
        <v>549</v>
      </c>
      <c r="G259" s="8" t="s">
        <v>74</v>
      </c>
      <c r="H259" s="10" t="s">
        <v>300</v>
      </c>
      <c r="I259" s="72" t="e" cm="1">
        <f t="array" ref="I259">_xlfn.XLOOKUP(1,(Calculations[Πληροφορίες]=Calculations[[#This Row],[Πληροφορίες]])*(#REF!=#REF!)*(Calculations[Έργο]=Calculations[[#This Row],[Έργο]]),Calculations[Τιμή])</f>
        <v>#N/A</v>
      </c>
      <c r="J259" s="11" t="s">
        <v>44</v>
      </c>
      <c r="K259" s="9" t="s">
        <v>293</v>
      </c>
      <c r="L259" s="47" t="s">
        <v>156</v>
      </c>
      <c r="M259" s="12" t="str">
        <f>_xlfn.XLOOKUP(Calculations[[#This Row],[For XLOOKUP]],Factors[For XLOOKUP],Factors[Factor],"")</f>
        <v>Σ.Ε. CO2 - Χώρας</v>
      </c>
      <c r="N259" s="12">
        <f>_xlfn.XLOOKUP(Calculations[[#This Row],[For XLOOKUP]],Factors[For XLOOKUP],Factors[Value],"")</f>
        <v>3.6357999999999996E-4</v>
      </c>
      <c r="O259" s="12" t="str">
        <f>_xlfn.XLOOKUP(Calculations[[#This Row],[For XLOOKUP]],Factors[For XLOOKUP],Factors[Units],"")</f>
        <v>tn CO2/kwh</v>
      </c>
      <c r="P259" s="12" t="str">
        <f>_xlfn.XLOOKUP(Calculations[[#This Row],[For XLOOKUP]],Factors[For XLOOKUP],Factors[Source],"")</f>
        <v>ΔΑΠΕΕΠ 2024</v>
      </c>
      <c r="Q259" s="12">
        <v>3647.5769597427998</v>
      </c>
      <c r="R259" s="12" t="s">
        <v>1112</v>
      </c>
      <c r="S259" s="12" t="s">
        <v>1112</v>
      </c>
      <c r="T259" s="12" t="s">
        <v>1112</v>
      </c>
      <c r="U259" s="12" t="s">
        <v>1112</v>
      </c>
      <c r="V259" s="12">
        <v>3647.5769597427998</v>
      </c>
      <c r="W259" s="56">
        <v>0</v>
      </c>
    </row>
    <row r="260" spans="1:23" x14ac:dyDescent="0.3">
      <c r="A260" s="8" t="s">
        <v>42</v>
      </c>
      <c r="B260" s="8" t="s">
        <v>42</v>
      </c>
      <c r="C260" s="9" t="s">
        <v>578</v>
      </c>
      <c r="D260" s="9" t="s">
        <v>819</v>
      </c>
      <c r="E260" s="9" t="s">
        <v>913</v>
      </c>
      <c r="F260" s="8" t="s">
        <v>549</v>
      </c>
      <c r="G260" s="8" t="s">
        <v>74</v>
      </c>
      <c r="H260" s="10" t="s">
        <v>300</v>
      </c>
      <c r="I260" s="72" t="e" cm="1">
        <f t="array" ref="I260">_xlfn.XLOOKUP(1,(Calculations[Πληροφορίες]=Calculations[[#This Row],[Πληροφορίες]])*(#REF!=#REF!)*(Calculations[Έργο]=Calculations[[#This Row],[Έργο]]),Calculations[Τιμή])</f>
        <v>#N/A</v>
      </c>
      <c r="J260" s="11" t="s">
        <v>44</v>
      </c>
      <c r="K260" s="9" t="s">
        <v>157</v>
      </c>
      <c r="L260" s="47" t="s">
        <v>157</v>
      </c>
      <c r="M260" s="31" t="str">
        <f>_xlfn.XLOOKUP(Calculations[[#This Row],[For XLOOKUP]],Factors[For XLOOKUP],Factors[Factor],"")</f>
        <v>Σ.Ε. CO2 - Χώρας</v>
      </c>
      <c r="N260" s="31">
        <f>_xlfn.XLOOKUP(Calculations[[#This Row],[For XLOOKUP]],Factors[For XLOOKUP],Factors[Value],"")</f>
        <v>3.6363999999999998E-4</v>
      </c>
      <c r="O260" s="31" t="str">
        <f>_xlfn.XLOOKUP(Calculations[[#This Row],[For XLOOKUP]],Factors[For XLOOKUP],Factors[Units],"")</f>
        <v>tn CO2/kwh</v>
      </c>
      <c r="P260" s="31" t="str">
        <f>_xlfn.XLOOKUP(Calculations[[#This Row],[For XLOOKUP]],Factors[For XLOOKUP],Factors[Source],"")</f>
        <v>ΔΑΠΕΕΠ 2024</v>
      </c>
      <c r="Q260" s="31">
        <v>1063.7482482851999</v>
      </c>
      <c r="R260" s="31" t="s">
        <v>1112</v>
      </c>
      <c r="S260" s="31" t="s">
        <v>1112</v>
      </c>
      <c r="T260" s="31" t="s">
        <v>1112</v>
      </c>
      <c r="U260" s="31" t="s">
        <v>1112</v>
      </c>
      <c r="V260" s="31">
        <v>1063.7482482851999</v>
      </c>
      <c r="W260" s="57">
        <v>0</v>
      </c>
    </row>
    <row r="261" spans="1:23" x14ac:dyDescent="0.3">
      <c r="A261" s="8" t="s">
        <v>42</v>
      </c>
      <c r="B261" s="8" t="s">
        <v>42</v>
      </c>
      <c r="C261" s="9" t="s">
        <v>578</v>
      </c>
      <c r="D261" s="9" t="s">
        <v>819</v>
      </c>
      <c r="E261" s="27" t="s">
        <v>914</v>
      </c>
      <c r="F261" s="8" t="s">
        <v>549</v>
      </c>
      <c r="G261" s="8" t="s">
        <v>74</v>
      </c>
      <c r="H261" s="10" t="s">
        <v>300</v>
      </c>
      <c r="I261" s="72" t="e" cm="1">
        <f t="array" ref="I261">_xlfn.XLOOKUP(1,(Calculations[Πληροφορίες]=Calculations[[#This Row],[Πληροφορίες]])*(#REF!=#REF!)*(Calculations[Έργο]=Calculations[[#This Row],[Έργο]]),Calculations[Τιμή])</f>
        <v>#N/A</v>
      </c>
      <c r="J261" s="11" t="s">
        <v>44</v>
      </c>
      <c r="K261" s="9" t="s">
        <v>293</v>
      </c>
      <c r="L261" s="47" t="s">
        <v>156</v>
      </c>
      <c r="M261" s="12" t="str">
        <f>_xlfn.XLOOKUP(Calculations[[#This Row],[For XLOOKUP]],Factors[For XLOOKUP],Factors[Factor],"")</f>
        <v>Σ.Ε. CO2 - Χώρας</v>
      </c>
      <c r="N261" s="12">
        <f>_xlfn.XLOOKUP(Calculations[[#This Row],[For XLOOKUP]],Factors[For XLOOKUP],Factors[Value],"")</f>
        <v>3.6357999999999996E-4</v>
      </c>
      <c r="O261" s="12" t="str">
        <f>_xlfn.XLOOKUP(Calculations[[#This Row],[For XLOOKUP]],Factors[For XLOOKUP],Factors[Units],"")</f>
        <v>tn CO2/kwh</v>
      </c>
      <c r="P261" s="12" t="str">
        <f>_xlfn.XLOOKUP(Calculations[[#This Row],[For XLOOKUP]],Factors[For XLOOKUP],Factors[Source],"")</f>
        <v>ΔΑΠΕΕΠ 2024</v>
      </c>
      <c r="Q261" s="12">
        <v>2.8606617753384884</v>
      </c>
      <c r="R261" s="12" t="s">
        <v>1112</v>
      </c>
      <c r="S261" s="12" t="s">
        <v>1112</v>
      </c>
      <c r="T261" s="12" t="s">
        <v>1112</v>
      </c>
      <c r="U261" s="12" t="s">
        <v>1112</v>
      </c>
      <c r="V261" s="12">
        <v>2.8606617753384884</v>
      </c>
      <c r="W261" s="56">
        <v>0</v>
      </c>
    </row>
    <row r="262" spans="1:23" x14ac:dyDescent="0.3">
      <c r="A262" s="8" t="s">
        <v>42</v>
      </c>
      <c r="B262" s="8" t="s">
        <v>42</v>
      </c>
      <c r="C262" s="9" t="s">
        <v>578</v>
      </c>
      <c r="D262" s="9" t="s">
        <v>819</v>
      </c>
      <c r="E262" s="27" t="s">
        <v>909</v>
      </c>
      <c r="F262" s="8" t="s">
        <v>549</v>
      </c>
      <c r="G262" s="8" t="s">
        <v>74</v>
      </c>
      <c r="H262" s="10" t="s">
        <v>300</v>
      </c>
      <c r="I262" s="72" t="e" cm="1">
        <f t="array" ref="I262">_xlfn.XLOOKUP(1,(Calculations[Πληροφορίες]=Calculations[[#This Row],[Πληροφορίες]])*(#REF!=#REF!)*(Calculations[Έργο]=Calculations[[#This Row],[Έργο]]),Calculations[Τιμή])</f>
        <v>#N/A</v>
      </c>
      <c r="J262" s="11" t="s">
        <v>44</v>
      </c>
      <c r="K262" s="41" t="s">
        <v>293</v>
      </c>
      <c r="L262" s="47" t="s">
        <v>156</v>
      </c>
      <c r="M262" s="12" t="str">
        <f>_xlfn.XLOOKUP(Calculations[[#This Row],[For XLOOKUP]],Factors[For XLOOKUP],Factors[Factor],"")</f>
        <v>Σ.Ε. CO2 - Χώρας</v>
      </c>
      <c r="N262" s="12">
        <f>_xlfn.XLOOKUP(Calculations[[#This Row],[For XLOOKUP]],Factors[For XLOOKUP],Factors[Value],"")</f>
        <v>3.6357999999999996E-4</v>
      </c>
      <c r="O262" s="12" t="str">
        <f>_xlfn.XLOOKUP(Calculations[[#This Row],[For XLOOKUP]],Factors[For XLOOKUP],Factors[Units],"")</f>
        <v>tn CO2/kwh</v>
      </c>
      <c r="P262" s="12" t="str">
        <f>_xlfn.XLOOKUP(Calculations[[#This Row],[For XLOOKUP]],Factors[For XLOOKUP],Factors[Source],"")</f>
        <v>ΔΑΠΕΕΠ 2024</v>
      </c>
      <c r="Q262" s="12">
        <v>13.547557984799997</v>
      </c>
      <c r="R262" s="12" t="s">
        <v>1112</v>
      </c>
      <c r="S262" s="12" t="s">
        <v>1112</v>
      </c>
      <c r="T262" s="12" t="s">
        <v>1112</v>
      </c>
      <c r="U262" s="12" t="s">
        <v>1112</v>
      </c>
      <c r="V262" s="12">
        <v>13.547557984799997</v>
      </c>
      <c r="W262" s="56">
        <v>0</v>
      </c>
    </row>
    <row r="263" spans="1:23" x14ac:dyDescent="0.3">
      <c r="A263" s="8" t="s">
        <v>42</v>
      </c>
      <c r="B263" s="8" t="s">
        <v>42</v>
      </c>
      <c r="C263" s="9" t="s">
        <v>578</v>
      </c>
      <c r="D263" s="9" t="s">
        <v>819</v>
      </c>
      <c r="E263" s="9" t="s">
        <v>909</v>
      </c>
      <c r="F263" s="8" t="s">
        <v>549</v>
      </c>
      <c r="G263" s="8" t="s">
        <v>74</v>
      </c>
      <c r="H263" s="10" t="s">
        <v>300</v>
      </c>
      <c r="I263" s="72" t="e" cm="1">
        <f t="array" ref="I263">_xlfn.XLOOKUP(1,(Calculations[Πληροφορίες]=Calculations[[#This Row],[Πληροφορίες]])*(#REF!=#REF!)*(Calculations[Έργο]=Calculations[[#This Row],[Έργο]]),Calculations[Τιμή])</f>
        <v>#N/A</v>
      </c>
      <c r="J263" s="11" t="s">
        <v>44</v>
      </c>
      <c r="K263" s="9" t="s">
        <v>296</v>
      </c>
      <c r="L263" s="47" t="s">
        <v>161</v>
      </c>
      <c r="M263" s="31" t="str">
        <f>_xlfn.XLOOKUP(Calculations[[#This Row],[For XLOOKUP]],Factors[For XLOOKUP],Factors[Factor],"")</f>
        <v>Σ.Ε. CO2 - Χώρας</v>
      </c>
      <c r="N263" s="31">
        <f>_xlfn.XLOOKUP(Calculations[[#This Row],[For XLOOKUP]],Factors[For XLOOKUP],Factors[Value],"")</f>
        <v>3.6319E-4</v>
      </c>
      <c r="O263" s="31" t="str">
        <f>_xlfn.XLOOKUP(Calculations[[#This Row],[For XLOOKUP]],Factors[For XLOOKUP],Factors[Units],"")</f>
        <v>tn CO2/kwh</v>
      </c>
      <c r="P263" s="31" t="str">
        <f>_xlfn.XLOOKUP(Calculations[[#This Row],[For XLOOKUP]],Factors[For XLOOKUP],Factors[Source],"")</f>
        <v>ΔΑΠΕΕΠ 2024</v>
      </c>
      <c r="Q263" s="31">
        <v>29.072665807099998</v>
      </c>
      <c r="R263" s="31" t="s">
        <v>1112</v>
      </c>
      <c r="S263" s="31" t="s">
        <v>1112</v>
      </c>
      <c r="T263" s="31" t="s">
        <v>1112</v>
      </c>
      <c r="U263" s="31" t="s">
        <v>1112</v>
      </c>
      <c r="V263" s="31">
        <v>29.072665807099998</v>
      </c>
      <c r="W263" s="57">
        <v>0</v>
      </c>
    </row>
    <row r="264" spans="1:23" x14ac:dyDescent="0.3">
      <c r="A264" s="8" t="s">
        <v>42</v>
      </c>
      <c r="B264" s="8" t="s">
        <v>42</v>
      </c>
      <c r="C264" s="9" t="s">
        <v>578</v>
      </c>
      <c r="D264" s="9" t="s">
        <v>819</v>
      </c>
      <c r="E264" s="9" t="s">
        <v>911</v>
      </c>
      <c r="F264" s="8" t="s">
        <v>549</v>
      </c>
      <c r="G264" s="8" t="s">
        <v>74</v>
      </c>
      <c r="H264" s="10" t="s">
        <v>300</v>
      </c>
      <c r="I264" s="72" t="e" cm="1">
        <f t="array" ref="I264">_xlfn.XLOOKUP(1,(Calculations[Πληροφορίες]=Calculations[[#This Row],[Πληροφορίες]])*(#REF!=#REF!)*(Calculations[Έργο]=Calculations[[#This Row],[Έργο]]),Calculations[Τιμή])</f>
        <v>#N/A</v>
      </c>
      <c r="J264" s="11" t="s">
        <v>44</v>
      </c>
      <c r="K264" s="9" t="s">
        <v>296</v>
      </c>
      <c r="L264" s="47" t="s">
        <v>161</v>
      </c>
      <c r="M264" s="31" t="str">
        <f>_xlfn.XLOOKUP(Calculations[[#This Row],[For XLOOKUP]],Factors[For XLOOKUP],Factors[Factor],"")</f>
        <v>Σ.Ε. CO2 - Χώρας</v>
      </c>
      <c r="N264" s="31">
        <f>_xlfn.XLOOKUP(Calculations[[#This Row],[For XLOOKUP]],Factors[For XLOOKUP],Factors[Value],"")</f>
        <v>3.6319E-4</v>
      </c>
      <c r="O264" s="31" t="str">
        <f>_xlfn.XLOOKUP(Calculations[[#This Row],[For XLOOKUP]],Factors[For XLOOKUP],Factors[Units],"")</f>
        <v>tn CO2/kwh</v>
      </c>
      <c r="P264" s="31" t="str">
        <f>_xlfn.XLOOKUP(Calculations[[#This Row],[For XLOOKUP]],Factors[For XLOOKUP],Factors[Source],"")</f>
        <v>ΔΑΠΕΕΠ 2024</v>
      </c>
      <c r="Q264" s="31">
        <v>18.46530598</v>
      </c>
      <c r="R264" s="31" t="s">
        <v>1112</v>
      </c>
      <c r="S264" s="31" t="s">
        <v>1112</v>
      </c>
      <c r="T264" s="31" t="s">
        <v>1112</v>
      </c>
      <c r="U264" s="31" t="s">
        <v>1112</v>
      </c>
      <c r="V264" s="31">
        <v>18.46530598</v>
      </c>
      <c r="W264" s="57">
        <v>0</v>
      </c>
    </row>
    <row r="265" spans="1:23" x14ac:dyDescent="0.3">
      <c r="A265" s="8" t="s">
        <v>42</v>
      </c>
      <c r="B265" s="8" t="s">
        <v>42</v>
      </c>
      <c r="C265" s="9" t="s">
        <v>578</v>
      </c>
      <c r="D265" s="9" t="s">
        <v>819</v>
      </c>
      <c r="E265" s="9" t="s">
        <v>906</v>
      </c>
      <c r="F265" s="8" t="s">
        <v>549</v>
      </c>
      <c r="G265" s="8" t="s">
        <v>74</v>
      </c>
      <c r="H265" s="10" t="s">
        <v>300</v>
      </c>
      <c r="I265" s="72" t="e" cm="1">
        <f t="array" ref="I265">_xlfn.XLOOKUP(1,(Calculations[Πληροφορίες]=Calculations[[#This Row],[Πληροφορίες]])*(#REF!=#REF!)*(Calculations[Έργο]=Calculations[[#This Row],[Έργο]]),Calculations[Τιμή])</f>
        <v>#N/A</v>
      </c>
      <c r="J265" s="11" t="s">
        <v>44</v>
      </c>
      <c r="K265" s="9" t="s">
        <v>907</v>
      </c>
      <c r="L265" s="47" t="s">
        <v>907</v>
      </c>
      <c r="M265" s="12" t="str">
        <f>_xlfn.XLOOKUP(Calculations[[#This Row],[For XLOOKUP]],Factors[For XLOOKUP],Factors[Factor],"")</f>
        <v>Σ.Ε. CO2 - Χώρας</v>
      </c>
      <c r="N265" s="12">
        <f>_xlfn.XLOOKUP(Calculations[[#This Row],[For XLOOKUP]],Factors[For XLOOKUP],Factors[Value],"")</f>
        <v>3.6443000000000001E-4</v>
      </c>
      <c r="O265" s="12" t="str">
        <f>_xlfn.XLOOKUP(Calculations[[#This Row],[For XLOOKUP]],Factors[For XLOOKUP],Factors[Units],"")</f>
        <v>tn CO2/kwh</v>
      </c>
      <c r="P265" s="12" t="str">
        <f>_xlfn.XLOOKUP(Calculations[[#This Row],[For XLOOKUP]],Factors[For XLOOKUP],Factors[Source],"")</f>
        <v>ΔΑΠΕΕΠ 2025</v>
      </c>
      <c r="Q265" s="12">
        <v>104.70401887</v>
      </c>
      <c r="R265" s="12" t="s">
        <v>1112</v>
      </c>
      <c r="S265" s="12" t="s">
        <v>1112</v>
      </c>
      <c r="T265" s="12" t="s">
        <v>1112</v>
      </c>
      <c r="U265" s="12" t="s">
        <v>1112</v>
      </c>
      <c r="V265" s="12">
        <v>104.70401887</v>
      </c>
      <c r="W265" s="56">
        <v>0</v>
      </c>
    </row>
    <row r="266" spans="1:23" x14ac:dyDescent="0.3">
      <c r="A266" s="8" t="s">
        <v>42</v>
      </c>
      <c r="B266" s="8" t="s">
        <v>42</v>
      </c>
      <c r="C266" s="9" t="s">
        <v>578</v>
      </c>
      <c r="D266" s="9" t="s">
        <v>819</v>
      </c>
      <c r="E266" s="9" t="s">
        <v>910</v>
      </c>
      <c r="F266" s="8" t="s">
        <v>549</v>
      </c>
      <c r="G266" s="8" t="s">
        <v>74</v>
      </c>
      <c r="H266" s="10" t="s">
        <v>300</v>
      </c>
      <c r="I266" s="72" t="e" cm="1">
        <f t="array" ref="I266">_xlfn.XLOOKUP(1,(Calculations[Πληροφορίες]=Calculations[[#This Row],[Πληροφορίες]])*(#REF!=#REF!)*(Calculations[Έργο]=Calculations[[#This Row],[Έργο]]),Calculations[Τιμή])</f>
        <v>#N/A</v>
      </c>
      <c r="J266" s="11" t="s">
        <v>44</v>
      </c>
      <c r="K266" s="9" t="s">
        <v>293</v>
      </c>
      <c r="L266" s="47" t="s">
        <v>156</v>
      </c>
      <c r="M266" s="31" t="str">
        <f>_xlfn.XLOOKUP(Calculations[[#This Row],[For XLOOKUP]],Factors[For XLOOKUP],Factors[Factor],"")</f>
        <v>Σ.Ε. CO2 - Χώρας</v>
      </c>
      <c r="N266" s="31">
        <f>_xlfn.XLOOKUP(Calculations[[#This Row],[For XLOOKUP]],Factors[For XLOOKUP],Factors[Value],"")</f>
        <v>3.6357999999999996E-4</v>
      </c>
      <c r="O266" s="31" t="str">
        <f>_xlfn.XLOOKUP(Calculations[[#This Row],[For XLOOKUP]],Factors[For XLOOKUP],Factors[Units],"")</f>
        <v>tn CO2/kwh</v>
      </c>
      <c r="P266" s="31" t="str">
        <f>_xlfn.XLOOKUP(Calculations[[#This Row],[For XLOOKUP]],Factors[For XLOOKUP],Factors[Source],"")</f>
        <v>ΔΑΠΕΕΠ 2024</v>
      </c>
      <c r="Q266" s="31">
        <v>77.583245459999986</v>
      </c>
      <c r="R266" s="31" t="s">
        <v>1112</v>
      </c>
      <c r="S266" s="31" t="s">
        <v>1112</v>
      </c>
      <c r="T266" s="31" t="s">
        <v>1112</v>
      </c>
      <c r="U266" s="31" t="s">
        <v>1112</v>
      </c>
      <c r="V266" s="31">
        <v>77.583245459999986</v>
      </c>
      <c r="W266" s="57">
        <v>0</v>
      </c>
    </row>
    <row r="267" spans="1:23" x14ac:dyDescent="0.3">
      <c r="A267" s="8" t="s">
        <v>42</v>
      </c>
      <c r="B267" s="8" t="s">
        <v>42</v>
      </c>
      <c r="C267" s="9" t="s">
        <v>924</v>
      </c>
      <c r="D267" s="9" t="s">
        <v>916</v>
      </c>
      <c r="E267" s="9" t="s">
        <v>915</v>
      </c>
      <c r="F267" s="8" t="s">
        <v>549</v>
      </c>
      <c r="G267" s="8" t="s">
        <v>74</v>
      </c>
      <c r="H267" s="10" t="s">
        <v>300</v>
      </c>
      <c r="I267" s="72" t="e" cm="1">
        <f t="array" ref="I267">_xlfn.XLOOKUP(1,(Calculations[Πληροφορίες]=Calculations[[#This Row],[Πληροφορίες]])*(#REF!=#REF!)*(Calculations[Έργο]=Calculations[[#This Row],[Έργο]]),Calculations[Τιμή])</f>
        <v>#N/A</v>
      </c>
      <c r="J267" s="11" t="s">
        <v>44</v>
      </c>
      <c r="K267" s="9" t="s">
        <v>917</v>
      </c>
      <c r="L267" s="47" t="s">
        <v>880</v>
      </c>
      <c r="M267" s="31" t="str">
        <f>_xlfn.XLOOKUP(Calculations[[#This Row],[For XLOOKUP]],Factors[For XLOOKUP],Factors[Factor],"")</f>
        <v>Σ.Ε. CO2 - Χώρας</v>
      </c>
      <c r="N267" s="31">
        <f>_xlfn.XLOOKUP(Calculations[[#This Row],[For XLOOKUP]],Factors[For XLOOKUP],Factors[Value],"")</f>
        <v>2.1253999999999999E-4</v>
      </c>
      <c r="O267" s="31" t="str">
        <f>_xlfn.XLOOKUP(Calculations[[#This Row],[For XLOOKUP]],Factors[For XLOOKUP],Factors[Units],"")</f>
        <v>tn CO2/kwh</v>
      </c>
      <c r="P267" s="31" t="str">
        <f>_xlfn.XLOOKUP(Calculations[[#This Row],[For XLOOKUP]],Factors[For XLOOKUP],Factors[Source],"")</f>
        <v>AIB 2023</v>
      </c>
      <c r="Q267" s="31">
        <v>6.5353924599999997</v>
      </c>
      <c r="R267" s="31" t="s">
        <v>1112</v>
      </c>
      <c r="S267" s="31" t="s">
        <v>1112</v>
      </c>
      <c r="T267" s="31" t="s">
        <v>1112</v>
      </c>
      <c r="U267" s="31" t="s">
        <v>1112</v>
      </c>
      <c r="V267" s="31">
        <v>6.5353924599999997</v>
      </c>
      <c r="W267" s="57">
        <v>0</v>
      </c>
    </row>
    <row r="268" spans="1:23" x14ac:dyDescent="0.3">
      <c r="A268" s="8" t="s">
        <v>42</v>
      </c>
      <c r="B268" s="8" t="s">
        <v>42</v>
      </c>
      <c r="C268" s="9" t="s">
        <v>578</v>
      </c>
      <c r="D268" s="9" t="s">
        <v>916</v>
      </c>
      <c r="E268" s="9" t="s">
        <v>918</v>
      </c>
      <c r="F268" s="8" t="s">
        <v>549</v>
      </c>
      <c r="G268" s="8" t="s">
        <v>74</v>
      </c>
      <c r="H268" s="10" t="s">
        <v>300</v>
      </c>
      <c r="I268" s="72" t="e" cm="1">
        <f t="array" ref="I268">_xlfn.XLOOKUP(1,(Calculations[Πληροφορίες]=Calculations[[#This Row],[Πληροφορίες]])*(#REF!=#REF!)*(Calculations[Έργο]=Calculations[[#This Row],[Έργο]]),Calculations[Τιμή])</f>
        <v>#N/A</v>
      </c>
      <c r="J268" s="11" t="s">
        <v>44</v>
      </c>
      <c r="K268" s="9" t="s">
        <v>293</v>
      </c>
      <c r="L268" s="47" t="s">
        <v>156</v>
      </c>
      <c r="M268" s="31" t="str">
        <f>_xlfn.XLOOKUP(Calculations[[#This Row],[For XLOOKUP]],Factors[For XLOOKUP],Factors[Factor],"")</f>
        <v>Σ.Ε. CO2 - Χώρας</v>
      </c>
      <c r="N268" s="31">
        <f>_xlfn.XLOOKUP(Calculations[[#This Row],[For XLOOKUP]],Factors[For XLOOKUP],Factors[Value],"")</f>
        <v>3.6357999999999996E-4</v>
      </c>
      <c r="O268" s="31" t="str">
        <f>_xlfn.XLOOKUP(Calculations[[#This Row],[For XLOOKUP]],Factors[For XLOOKUP],Factors[Units],"")</f>
        <v>tn CO2/kwh</v>
      </c>
      <c r="P268" s="31" t="str">
        <f>_xlfn.XLOOKUP(Calculations[[#This Row],[For XLOOKUP]],Factors[For XLOOKUP],Factors[Source],"")</f>
        <v>ΔΑΠΕΕΠ 2024</v>
      </c>
      <c r="Q268" s="31">
        <v>97.545705877267224</v>
      </c>
      <c r="R268" s="31" t="s">
        <v>1112</v>
      </c>
      <c r="S268" s="31" t="s">
        <v>1112</v>
      </c>
      <c r="T268" s="31" t="s">
        <v>1112</v>
      </c>
      <c r="U268" s="31" t="s">
        <v>1112</v>
      </c>
      <c r="V268" s="31">
        <v>97.545705877267224</v>
      </c>
      <c r="W268" s="57">
        <v>0</v>
      </c>
    </row>
    <row r="269" spans="1:23" x14ac:dyDescent="0.3">
      <c r="A269" s="8" t="s">
        <v>42</v>
      </c>
      <c r="B269" s="8" t="s">
        <v>42</v>
      </c>
      <c r="C269" s="9" t="s">
        <v>578</v>
      </c>
      <c r="D269" s="9" t="s">
        <v>818</v>
      </c>
      <c r="E269" s="9"/>
      <c r="F269" s="8" t="s">
        <v>549</v>
      </c>
      <c r="G269" s="8" t="s">
        <v>74</v>
      </c>
      <c r="H269" s="10" t="s">
        <v>300</v>
      </c>
      <c r="I269" s="72" t="e" cm="1">
        <f t="array" ref="I269">_xlfn.XLOOKUP(1,(Calculations[Πληροφορίες]=Calculations[[#This Row],[Πληροφορίες]])*(#REF!=#REF!)*(Calculations[Έργο]=Calculations[[#This Row],[Έργο]]),Calculations[Τιμή])</f>
        <v>#N/A</v>
      </c>
      <c r="J269" s="11" t="s">
        <v>44</v>
      </c>
      <c r="K269" s="9" t="s">
        <v>293</v>
      </c>
      <c r="L269" s="47" t="s">
        <v>156</v>
      </c>
      <c r="M269" s="31" t="str">
        <f>_xlfn.XLOOKUP(Calculations[[#This Row],[For XLOOKUP]],Factors[For XLOOKUP],Factors[Factor],"")</f>
        <v>Σ.Ε. CO2 - Χώρας</v>
      </c>
      <c r="N269" s="31">
        <f>_xlfn.XLOOKUP(Calculations[[#This Row],[For XLOOKUP]],Factors[For XLOOKUP],Factors[Value],"")</f>
        <v>3.6357999999999996E-4</v>
      </c>
      <c r="O269" s="31" t="str">
        <f>_xlfn.XLOOKUP(Calculations[[#This Row],[For XLOOKUP]],Factors[For XLOOKUP],Factors[Units],"")</f>
        <v>tn CO2/kwh</v>
      </c>
      <c r="P269" s="31" t="str">
        <f>_xlfn.XLOOKUP(Calculations[[#This Row],[For XLOOKUP]],Factors[For XLOOKUP],Factors[Source],"")</f>
        <v>ΔΑΠΕΕΠ 2024</v>
      </c>
      <c r="Q269" s="31">
        <v>1475.3842363553999</v>
      </c>
      <c r="R269" s="31" t="s">
        <v>1112</v>
      </c>
      <c r="S269" s="31" t="s">
        <v>1112</v>
      </c>
      <c r="T269" s="31" t="s">
        <v>1112</v>
      </c>
      <c r="U269" s="31" t="s">
        <v>1112</v>
      </c>
      <c r="V269" s="31">
        <v>1475.3842363553999</v>
      </c>
      <c r="W269" s="57">
        <v>0</v>
      </c>
    </row>
    <row r="270" spans="1:23" x14ac:dyDescent="0.3">
      <c r="A270" s="8" t="s">
        <v>42</v>
      </c>
      <c r="B270" s="8" t="s">
        <v>42</v>
      </c>
      <c r="C270" s="9" t="s">
        <v>578</v>
      </c>
      <c r="D270" s="9" t="s">
        <v>818</v>
      </c>
      <c r="E270" s="9"/>
      <c r="F270" s="8" t="s">
        <v>549</v>
      </c>
      <c r="G270" s="8" t="s">
        <v>74</v>
      </c>
      <c r="H270" s="10" t="s">
        <v>300</v>
      </c>
      <c r="I270" s="72" t="e" cm="1">
        <f t="array" ref="I270">_xlfn.XLOOKUP(1,(Calculations[Πληροφορίες]=Calculations[[#This Row],[Πληροφορίες]])*(#REF!=#REF!)*(Calculations[Έργο]=Calculations[[#This Row],[Έργο]]),Calculations[Τιμή])</f>
        <v>#N/A</v>
      </c>
      <c r="J270" s="11" t="s">
        <v>44</v>
      </c>
      <c r="K270" s="9" t="s">
        <v>296</v>
      </c>
      <c r="L270" s="47" t="s">
        <v>161</v>
      </c>
      <c r="M270" s="31" t="str">
        <f>_xlfn.XLOOKUP(Calculations[[#This Row],[For XLOOKUP]],Factors[For XLOOKUP],Factors[Factor],"")</f>
        <v>Σ.Ε. CO2 - Χώρας</v>
      </c>
      <c r="N270" s="31">
        <f>_xlfn.XLOOKUP(Calculations[[#This Row],[For XLOOKUP]],Factors[For XLOOKUP],Factors[Value],"")</f>
        <v>3.6319E-4</v>
      </c>
      <c r="O270" s="31" t="str">
        <f>_xlfn.XLOOKUP(Calculations[[#This Row],[For XLOOKUP]],Factors[For XLOOKUP],Factors[Units],"")</f>
        <v>tn CO2/kwh</v>
      </c>
      <c r="P270" s="31" t="str">
        <f>_xlfn.XLOOKUP(Calculations[[#This Row],[For XLOOKUP]],Factors[For XLOOKUP],Factors[Source],"")</f>
        <v>ΔΑΠΕΕΠ 2024</v>
      </c>
      <c r="Q270" s="31">
        <v>6174.1943543542611</v>
      </c>
      <c r="R270" s="31" t="s">
        <v>1112</v>
      </c>
      <c r="S270" s="31" t="s">
        <v>1112</v>
      </c>
      <c r="T270" s="31" t="s">
        <v>1112</v>
      </c>
      <c r="U270" s="31" t="s">
        <v>1112</v>
      </c>
      <c r="V270" s="31">
        <v>6174.1943543542611</v>
      </c>
      <c r="W270" s="57">
        <v>0</v>
      </c>
    </row>
    <row r="271" spans="1:23" x14ac:dyDescent="0.3">
      <c r="A271" s="8" t="s">
        <v>42</v>
      </c>
      <c r="B271" s="8" t="s">
        <v>42</v>
      </c>
      <c r="C271" s="9" t="s">
        <v>578</v>
      </c>
      <c r="D271" s="9" t="s">
        <v>818</v>
      </c>
      <c r="E271" s="9"/>
      <c r="F271" s="8" t="s">
        <v>549</v>
      </c>
      <c r="G271" s="8" t="s">
        <v>74</v>
      </c>
      <c r="H271" s="10" t="s">
        <v>300</v>
      </c>
      <c r="I271" s="72" t="e" cm="1">
        <f t="array" ref="I271">_xlfn.XLOOKUP(1,(Calculations[Πληροφορίες]=Calculations[[#This Row],[Πληροφορίες]])*(#REF!=#REF!)*(Calculations[Έργο]=Calculations[[#This Row],[Έργο]]),Calculations[Τιμή])</f>
        <v>#N/A</v>
      </c>
      <c r="J271" s="11" t="s">
        <v>44</v>
      </c>
      <c r="K271" s="9" t="s">
        <v>294</v>
      </c>
      <c r="L271" s="47" t="s">
        <v>160</v>
      </c>
      <c r="M271" s="31" t="str">
        <f>_xlfn.XLOOKUP(Calculations[[#This Row],[For XLOOKUP]],Factors[For XLOOKUP],Factors[Factor],"")</f>
        <v>Σ.Ε. CO2 - Χώρας</v>
      </c>
      <c r="N271" s="31">
        <f>_xlfn.XLOOKUP(Calculations[[#This Row],[For XLOOKUP]],Factors[For XLOOKUP],Factors[Value],"")</f>
        <v>3.9882999999999997E-4</v>
      </c>
      <c r="O271" s="31" t="str">
        <f>_xlfn.XLOOKUP(Calculations[[#This Row],[For XLOOKUP]],Factors[For XLOOKUP],Factors[Units],"")</f>
        <v>tn CO2/kwh</v>
      </c>
      <c r="P271" s="31" t="str">
        <f>_xlfn.XLOOKUP(Calculations[[#This Row],[For XLOOKUP]],Factors[For XLOOKUP],Factors[Source],"")</f>
        <v>ΔΑΠΕΕΠ 2024</v>
      </c>
      <c r="Q271" s="31">
        <v>104.57043419</v>
      </c>
      <c r="R271" s="31" t="s">
        <v>1112</v>
      </c>
      <c r="S271" s="31" t="s">
        <v>1112</v>
      </c>
      <c r="T271" s="31" t="s">
        <v>1112</v>
      </c>
      <c r="U271" s="31" t="s">
        <v>1112</v>
      </c>
      <c r="V271" s="31">
        <v>104.57043419</v>
      </c>
      <c r="W271" s="57">
        <v>0</v>
      </c>
    </row>
    <row r="272" spans="1:23" x14ac:dyDescent="0.3">
      <c r="A272" s="8" t="s">
        <v>42</v>
      </c>
      <c r="B272" s="8" t="s">
        <v>42</v>
      </c>
      <c r="C272" s="9" t="s">
        <v>578</v>
      </c>
      <c r="D272" s="9" t="s">
        <v>818</v>
      </c>
      <c r="E272" s="9"/>
      <c r="F272" s="8" t="s">
        <v>549</v>
      </c>
      <c r="G272" s="8" t="s">
        <v>74</v>
      </c>
      <c r="H272" s="10" t="s">
        <v>300</v>
      </c>
      <c r="I272" s="72" t="e" cm="1">
        <f t="array" ref="I272">_xlfn.XLOOKUP(1,(Calculations[Πληροφορίες]=Calculations[[#This Row],[Πληροφορίες]])*(#REF!=#REF!)*(Calculations[Έργο]=Calculations[[#This Row],[Έργο]]),Calculations[Τιμή])</f>
        <v>#N/A</v>
      </c>
      <c r="J272" s="11" t="s">
        <v>44</v>
      </c>
      <c r="K272" s="9" t="s">
        <v>295</v>
      </c>
      <c r="L272" s="47" t="s">
        <v>159</v>
      </c>
      <c r="M272" s="31" t="str">
        <f>_xlfn.XLOOKUP(Calculations[[#This Row],[For XLOOKUP]],Factors[For XLOOKUP],Factors[Factor],"")</f>
        <v>Σ.Ε. CO2 - Χώρας</v>
      </c>
      <c r="N272" s="31">
        <f>_xlfn.XLOOKUP(Calculations[[#This Row],[For XLOOKUP]],Factors[For XLOOKUP],Factors[Value],"")</f>
        <v>3.6382E-4</v>
      </c>
      <c r="O272" s="31" t="str">
        <f>_xlfn.XLOOKUP(Calculations[[#This Row],[For XLOOKUP]],Factors[For XLOOKUP],Factors[Units],"")</f>
        <v>tn CO2/kwh</v>
      </c>
      <c r="P272" s="31" t="str">
        <f>_xlfn.XLOOKUP(Calculations[[#This Row],[For XLOOKUP]],Factors[For XLOOKUP],Factors[Source],"")</f>
        <v>ΔΑΠΕΕΠ 2024</v>
      </c>
      <c r="Q272" s="31">
        <v>773.00755359599998</v>
      </c>
      <c r="R272" s="31" t="s">
        <v>1112</v>
      </c>
      <c r="S272" s="31" t="s">
        <v>1112</v>
      </c>
      <c r="T272" s="31" t="s">
        <v>1112</v>
      </c>
      <c r="U272" s="31" t="s">
        <v>1112</v>
      </c>
      <c r="V272" s="31">
        <v>773.00755359599998</v>
      </c>
      <c r="W272" s="57">
        <v>0</v>
      </c>
    </row>
    <row r="273" spans="1:23" x14ac:dyDescent="0.3">
      <c r="A273" s="8" t="s">
        <v>42</v>
      </c>
      <c r="B273" s="8" t="s">
        <v>42</v>
      </c>
      <c r="C273" s="9" t="s">
        <v>297</v>
      </c>
      <c r="D273" s="9" t="s">
        <v>818</v>
      </c>
      <c r="E273" s="9" t="s">
        <v>955</v>
      </c>
      <c r="F273" s="8" t="s">
        <v>549</v>
      </c>
      <c r="G273" s="8" t="s">
        <v>74</v>
      </c>
      <c r="H273" s="10" t="s">
        <v>300</v>
      </c>
      <c r="I273" s="72" t="e" cm="1">
        <f t="array" ref="I273">_xlfn.XLOOKUP(1,(Calculations[Πληροφορίες]=Calculations[[#This Row],[Πληροφορίες]])*(#REF!=#REF!)*(Calculations[Έργο]=Calculations[[#This Row],[Έργο]]),Calculations[Τιμή])</f>
        <v>#N/A</v>
      </c>
      <c r="J273" s="11" t="s">
        <v>44</v>
      </c>
      <c r="K273" s="9" t="s">
        <v>919</v>
      </c>
      <c r="L273" s="47" t="s">
        <v>290</v>
      </c>
      <c r="M273" s="31" t="str">
        <f>_xlfn.XLOOKUP(Calculations[[#This Row],[For XLOOKUP]],Factors[For XLOOKUP],Factors[Factor],"")</f>
        <v>Σ.Ε. CO2 - Χώρας</v>
      </c>
      <c r="N273" s="31">
        <f>_xlfn.XLOOKUP(Calculations[[#This Row],[For XLOOKUP]],Factors[For XLOOKUP],Factors[Value],"")</f>
        <v>5.9503403308806086E-4</v>
      </c>
      <c r="O273" s="31" t="str">
        <f>_xlfn.XLOOKUP(Calculations[[#This Row],[For XLOOKUP]],Factors[For XLOOKUP],Factors[Units],"")</f>
        <v>tn CO2/kwh</v>
      </c>
      <c r="P273" s="31" t="str">
        <f>_xlfn.XLOOKUP(Calculations[[#This Row],[For XLOOKUP]],Factors[For XLOOKUP],Factors[Source],"")</f>
        <v>AIB 2023</v>
      </c>
      <c r="Q273" s="31">
        <v>6290.2850590859171</v>
      </c>
      <c r="R273" s="31" t="s">
        <v>1112</v>
      </c>
      <c r="S273" s="31" t="s">
        <v>1112</v>
      </c>
      <c r="T273" s="31" t="s">
        <v>1112</v>
      </c>
      <c r="U273" s="31" t="s">
        <v>1112</v>
      </c>
      <c r="V273" s="31">
        <v>6290.2850590859171</v>
      </c>
      <c r="W273" s="57">
        <v>0</v>
      </c>
    </row>
    <row r="274" spans="1:23" x14ac:dyDescent="0.3">
      <c r="A274" s="8" t="s">
        <v>42</v>
      </c>
      <c r="B274" s="8" t="s">
        <v>42</v>
      </c>
      <c r="C274" s="9" t="s">
        <v>298</v>
      </c>
      <c r="D274" s="9" t="s">
        <v>818</v>
      </c>
      <c r="E274" s="9" t="s">
        <v>956</v>
      </c>
      <c r="F274" s="8" t="s">
        <v>549</v>
      </c>
      <c r="G274" s="8" t="s">
        <v>74</v>
      </c>
      <c r="H274" s="10" t="s">
        <v>300</v>
      </c>
      <c r="I274" s="72" t="e" cm="1">
        <f t="array" ref="I274">_xlfn.XLOOKUP(1,(Calculations[Πληροφορίες]=Calculations[[#This Row],[Πληροφορίες]])*(#REF!=#REF!)*(Calculations[Έργο]=Calculations[[#This Row],[Έργο]]),Calculations[Τιμή])</f>
        <v>#N/A</v>
      </c>
      <c r="J274" s="11" t="s">
        <v>44</v>
      </c>
      <c r="K274" s="9" t="s">
        <v>920</v>
      </c>
      <c r="L274" s="47" t="s">
        <v>289</v>
      </c>
      <c r="M274" s="31" t="str">
        <f>_xlfn.XLOOKUP(Calculations[[#This Row],[For XLOOKUP]],Factors[For XLOOKUP],Factors[Factor],"")</f>
        <v>Σ.Ε. CO2 - Χώρας</v>
      </c>
      <c r="N274" s="31">
        <f>_xlfn.XLOOKUP(Calculations[[#This Row],[For XLOOKUP]],Factors[For XLOOKUP],Factors[Value],"")</f>
        <v>7.199030875218636E-4</v>
      </c>
      <c r="O274" s="31" t="str">
        <f>_xlfn.XLOOKUP(Calculations[[#This Row],[For XLOOKUP]],Factors[For XLOOKUP],Factors[Units],"")</f>
        <v>tn CO2/kwh</v>
      </c>
      <c r="P274" s="31" t="str">
        <f>_xlfn.XLOOKUP(Calculations[[#This Row],[For XLOOKUP]],Factors[For XLOOKUP],Factors[Source],"")</f>
        <v>AIB 2023</v>
      </c>
      <c r="Q274" s="31">
        <v>23.175120193503833</v>
      </c>
      <c r="R274" s="31" t="s">
        <v>1112</v>
      </c>
      <c r="S274" s="31" t="s">
        <v>1112</v>
      </c>
      <c r="T274" s="31" t="s">
        <v>1112</v>
      </c>
      <c r="U274" s="31" t="s">
        <v>1112</v>
      </c>
      <c r="V274" s="31">
        <v>23.175120193503833</v>
      </c>
      <c r="W274" s="57">
        <v>0</v>
      </c>
    </row>
    <row r="275" spans="1:23" x14ac:dyDescent="0.3">
      <c r="A275" s="8" t="s">
        <v>42</v>
      </c>
      <c r="B275" s="8" t="s">
        <v>42</v>
      </c>
      <c r="C275" s="9" t="s">
        <v>578</v>
      </c>
      <c r="D275" s="9" t="s">
        <v>821</v>
      </c>
      <c r="E275" s="9" t="s">
        <v>921</v>
      </c>
      <c r="F275" s="8" t="s">
        <v>549</v>
      </c>
      <c r="G275" s="8" t="s">
        <v>74</v>
      </c>
      <c r="H275" s="10" t="s">
        <v>300</v>
      </c>
      <c r="I275" s="72" t="e" cm="1">
        <f t="array" ref="I275">_xlfn.XLOOKUP(1,(Calculations[Πληροφορίες]=Calculations[[#This Row],[Πληροφορίες]])*(#REF!=#REF!)*(Calculations[Έργο]=Calculations[[#This Row],[Έργο]]),Calculations[Τιμή])</f>
        <v>#N/A</v>
      </c>
      <c r="J275" s="11" t="s">
        <v>44</v>
      </c>
      <c r="K275" s="9" t="s">
        <v>296</v>
      </c>
      <c r="L275" s="47" t="s">
        <v>161</v>
      </c>
      <c r="M275" s="12" t="str">
        <f>_xlfn.XLOOKUP(Calculations[[#This Row],[For XLOOKUP]],Factors[For XLOOKUP],Factors[Factor],"")</f>
        <v>Σ.Ε. CO2 - Χώρας</v>
      </c>
      <c r="N275" s="12">
        <f>_xlfn.XLOOKUP(Calculations[[#This Row],[For XLOOKUP]],Factors[For XLOOKUP],Factors[Value],"")</f>
        <v>3.6319E-4</v>
      </c>
      <c r="O275" s="12" t="str">
        <f>_xlfn.XLOOKUP(Calculations[[#This Row],[For XLOOKUP]],Factors[For XLOOKUP],Factors[Units],"")</f>
        <v>tn CO2/kwh</v>
      </c>
      <c r="P275" s="12" t="str">
        <f>_xlfn.XLOOKUP(Calculations[[#This Row],[For XLOOKUP]],Factors[For XLOOKUP],Factors[Source],"")</f>
        <v>ΔΑΠΕΕΠ 2024</v>
      </c>
      <c r="Q275" s="12">
        <v>3.7045380000000003E-2</v>
      </c>
      <c r="R275" s="12" t="s">
        <v>1112</v>
      </c>
      <c r="S275" s="12" t="s">
        <v>1112</v>
      </c>
      <c r="T275" s="12" t="s">
        <v>1112</v>
      </c>
      <c r="U275" s="12" t="s">
        <v>1112</v>
      </c>
      <c r="V275" s="12">
        <v>3.7045380000000003E-2</v>
      </c>
      <c r="W275" s="56">
        <v>0</v>
      </c>
    </row>
    <row r="276" spans="1:23" x14ac:dyDescent="0.3">
      <c r="A276" s="8" t="s">
        <v>42</v>
      </c>
      <c r="B276" s="8" t="s">
        <v>42</v>
      </c>
      <c r="C276" s="9" t="s">
        <v>578</v>
      </c>
      <c r="D276" s="9" t="s">
        <v>821</v>
      </c>
      <c r="E276" s="9" t="s">
        <v>922</v>
      </c>
      <c r="F276" s="8" t="s">
        <v>549</v>
      </c>
      <c r="G276" s="8" t="s">
        <v>74</v>
      </c>
      <c r="H276" s="10" t="s">
        <v>300</v>
      </c>
      <c r="I276" s="72" t="e" cm="1">
        <f t="array" ref="I276">_xlfn.XLOOKUP(1,(Calculations[Πληροφορίες]=Calculations[[#This Row],[Πληροφορίες]])*(#REF!=#REF!)*(Calculations[Έργο]=Calculations[[#This Row],[Έργο]]),Calculations[Τιμή])</f>
        <v>#N/A</v>
      </c>
      <c r="J276" s="11" t="s">
        <v>44</v>
      </c>
      <c r="K276" s="9" t="s">
        <v>293</v>
      </c>
      <c r="L276" s="47" t="s">
        <v>156</v>
      </c>
      <c r="M276" s="31" t="str">
        <f>_xlfn.XLOOKUP(Calculations[[#This Row],[For XLOOKUP]],Factors[For XLOOKUP],Factors[Factor],"")</f>
        <v>Σ.Ε. CO2 - Χώρας</v>
      </c>
      <c r="N276" s="31">
        <f>_xlfn.XLOOKUP(Calculations[[#This Row],[For XLOOKUP]],Factors[For XLOOKUP],Factors[Value],"")</f>
        <v>3.6357999999999996E-4</v>
      </c>
      <c r="O276" s="31" t="str">
        <f>_xlfn.XLOOKUP(Calculations[[#This Row],[For XLOOKUP]],Factors[For XLOOKUP],Factors[Units],"")</f>
        <v>tn CO2/kwh</v>
      </c>
      <c r="P276" s="31" t="str">
        <f>_xlfn.XLOOKUP(Calculations[[#This Row],[For XLOOKUP]],Factors[For XLOOKUP],Factors[Source],"")</f>
        <v>ΔΑΠΕΕΠ 2024</v>
      </c>
      <c r="Q276" s="31">
        <v>11.013547835053187</v>
      </c>
      <c r="R276" s="31" t="s">
        <v>1112</v>
      </c>
      <c r="S276" s="31" t="s">
        <v>1112</v>
      </c>
      <c r="T276" s="31" t="s">
        <v>1112</v>
      </c>
      <c r="U276" s="31" t="s">
        <v>1112</v>
      </c>
      <c r="V276" s="31">
        <v>11.013547835053187</v>
      </c>
      <c r="W276" s="57">
        <v>0</v>
      </c>
    </row>
    <row r="277" spans="1:23" x14ac:dyDescent="0.3">
      <c r="A277" s="8" t="s">
        <v>42</v>
      </c>
      <c r="B277" s="8" t="s">
        <v>42</v>
      </c>
      <c r="C277" s="9" t="s">
        <v>578</v>
      </c>
      <c r="D277" s="9" t="s">
        <v>821</v>
      </c>
      <c r="E277" s="9" t="s">
        <v>923</v>
      </c>
      <c r="F277" s="8" t="s">
        <v>549</v>
      </c>
      <c r="G277" s="8" t="s">
        <v>74</v>
      </c>
      <c r="H277" s="10" t="s">
        <v>300</v>
      </c>
      <c r="I277" s="72" t="e" cm="1">
        <f t="array" ref="I277">_xlfn.XLOOKUP(1,(Calculations[Πληροφορίες]=Calculations[[#This Row],[Πληροφορίες]])*(#REF!=#REF!)*(Calculations[Έργο]=Calculations[[#This Row],[Έργο]]),Calculations[Τιμή])</f>
        <v>#N/A</v>
      </c>
      <c r="J277" s="11" t="s">
        <v>44</v>
      </c>
      <c r="K277" s="41" t="s">
        <v>293</v>
      </c>
      <c r="L277" s="47" t="s">
        <v>156</v>
      </c>
      <c r="M277" s="12" t="str">
        <f>_xlfn.XLOOKUP(Calculations[[#This Row],[For XLOOKUP]],Factors[For XLOOKUP],Factors[Factor],"")</f>
        <v>Σ.Ε. CO2 - Χώρας</v>
      </c>
      <c r="N277" s="12">
        <f>_xlfn.XLOOKUP(Calculations[[#This Row],[For XLOOKUP]],Factors[For XLOOKUP],Factors[Value],"")</f>
        <v>3.6357999999999996E-4</v>
      </c>
      <c r="O277" s="12" t="str">
        <f>_xlfn.XLOOKUP(Calculations[[#This Row],[For XLOOKUP]],Factors[For XLOOKUP],Factors[Units],"")</f>
        <v>tn CO2/kwh</v>
      </c>
      <c r="P277" s="12" t="str">
        <f>_xlfn.XLOOKUP(Calculations[[#This Row],[For XLOOKUP]],Factors[For XLOOKUP],Factors[Source],"")</f>
        <v>ΔΑΠΕΕΠ 2024</v>
      </c>
      <c r="Q277" s="12">
        <v>35.49791515199999</v>
      </c>
      <c r="R277" s="12" t="s">
        <v>1112</v>
      </c>
      <c r="S277" s="12" t="s">
        <v>1112</v>
      </c>
      <c r="T277" s="12" t="s">
        <v>1112</v>
      </c>
      <c r="U277" s="12" t="s">
        <v>1112</v>
      </c>
      <c r="V277" s="12">
        <v>35.49791515199999</v>
      </c>
      <c r="W277" s="56">
        <v>0</v>
      </c>
    </row>
    <row r="278" spans="1:23" x14ac:dyDescent="0.3">
      <c r="A278" s="8" t="s">
        <v>316</v>
      </c>
      <c r="B278" s="8" t="s">
        <v>317</v>
      </c>
      <c r="C278" s="9" t="s">
        <v>578</v>
      </c>
      <c r="D278" s="9" t="s">
        <v>916</v>
      </c>
      <c r="E278" s="9" t="s">
        <v>929</v>
      </c>
      <c r="F278" s="9" t="s">
        <v>550</v>
      </c>
      <c r="G278" s="8" t="s">
        <v>313</v>
      </c>
      <c r="H278" s="36" t="s">
        <v>313</v>
      </c>
      <c r="I278" s="29">
        <v>3700</v>
      </c>
      <c r="J278" s="11" t="s">
        <v>928</v>
      </c>
      <c r="K278" s="41" t="s">
        <v>329</v>
      </c>
      <c r="L278" s="47" t="s">
        <v>440</v>
      </c>
      <c r="M278" s="31" t="str">
        <f>_xlfn.XLOOKUP(Calculations[[#This Row],[For XLOOKUP]],Factors[For XLOOKUP],Factors[Factor],"")</f>
        <v>Σ.Ε. CO₂ eq</v>
      </c>
      <c r="N278" s="31">
        <f>_xlfn.XLOOKUP(Calculations[[#This Row],[For XLOOKUP]],Factors[For XLOOKUP],Factors[Value],"")</f>
        <v>1.1819500000000002E-4</v>
      </c>
      <c r="O278" s="31" t="str">
        <f>_xlfn.XLOOKUP(Calculations[[#This Row],[For XLOOKUP]],Factors[For XLOOKUP],Factors[Units],"")</f>
        <v>tn CO2 eq/ €</v>
      </c>
      <c r="P278" s="12" t="str">
        <f>_xlfn.XLOOKUP(Calculations[[#This Row],[For XLOOKUP]],Factors[For XLOOKUP],Factors[Source],"")</f>
        <v>BEIS 2021</v>
      </c>
      <c r="Q278" s="31" t="s">
        <v>1112</v>
      </c>
      <c r="R278" s="31" t="s">
        <v>1112</v>
      </c>
      <c r="S278" s="31" t="s">
        <v>1112</v>
      </c>
      <c r="T278" s="31" t="s">
        <v>1112</v>
      </c>
      <c r="U278" s="31">
        <v>0.43732150000000009</v>
      </c>
      <c r="V278" s="31" t="s">
        <v>1113</v>
      </c>
      <c r="W278" s="57">
        <v>0.43732150000000009</v>
      </c>
    </row>
    <row r="279" spans="1:23" x14ac:dyDescent="0.3">
      <c r="A279" s="8" t="s">
        <v>316</v>
      </c>
      <c r="B279" s="8" t="s">
        <v>317</v>
      </c>
      <c r="C279" s="9" t="s">
        <v>578</v>
      </c>
      <c r="D279" s="9" t="s">
        <v>916</v>
      </c>
      <c r="E279" s="9" t="s">
        <v>929</v>
      </c>
      <c r="F279" s="9" t="s">
        <v>550</v>
      </c>
      <c r="G279" s="8" t="s">
        <v>313</v>
      </c>
      <c r="H279" s="36" t="s">
        <v>313</v>
      </c>
      <c r="I279" s="29">
        <v>113.25</v>
      </c>
      <c r="J279" s="11" t="s">
        <v>928</v>
      </c>
      <c r="K279" s="41" t="s">
        <v>427</v>
      </c>
      <c r="L279" s="47" t="s">
        <v>538</v>
      </c>
      <c r="M279" s="31" t="str">
        <f>_xlfn.XLOOKUP(Calculations[[#This Row],[For XLOOKUP]],Factors[For XLOOKUP],Factors[Factor],"")</f>
        <v>Σ.Ε. CO₂ eq</v>
      </c>
      <c r="N279" s="31">
        <f>_xlfn.XLOOKUP(Calculations[[#This Row],[For XLOOKUP]],Factors[For XLOOKUP],Factors[Value],"")</f>
        <v>6.2126999999999997E-5</v>
      </c>
      <c r="O279" s="31" t="str">
        <f>_xlfn.XLOOKUP(Calculations[[#This Row],[For XLOOKUP]],Factors[For XLOOKUP],Factors[Units],"")</f>
        <v>tn CO2 eq/ €</v>
      </c>
      <c r="P279" s="12" t="str">
        <f>_xlfn.XLOOKUP(Calculations[[#This Row],[For XLOOKUP]],Factors[For XLOOKUP],Factors[Source],"")</f>
        <v>EPA 2022</v>
      </c>
      <c r="Q279" s="31" t="s">
        <v>1112</v>
      </c>
      <c r="R279" s="31" t="s">
        <v>1112</v>
      </c>
      <c r="S279" s="31" t="s">
        <v>1112</v>
      </c>
      <c r="T279" s="31" t="s">
        <v>1112</v>
      </c>
      <c r="U279" s="31">
        <v>7.0358827499999999E-3</v>
      </c>
      <c r="V279" s="31" t="s">
        <v>1113</v>
      </c>
      <c r="W279" s="57">
        <v>7.0358827499999999E-3</v>
      </c>
    </row>
    <row r="280" spans="1:23" x14ac:dyDescent="0.3">
      <c r="A280" s="8" t="s">
        <v>316</v>
      </c>
      <c r="B280" s="8" t="s">
        <v>317</v>
      </c>
      <c r="C280" s="9" t="s">
        <v>578</v>
      </c>
      <c r="D280" s="9" t="s">
        <v>916</v>
      </c>
      <c r="E280" s="9" t="s">
        <v>929</v>
      </c>
      <c r="F280" s="9" t="s">
        <v>550</v>
      </c>
      <c r="G280" s="8" t="s">
        <v>313</v>
      </c>
      <c r="H280" s="36" t="s">
        <v>313</v>
      </c>
      <c r="I280" s="29">
        <v>370</v>
      </c>
      <c r="J280" s="11" t="s">
        <v>928</v>
      </c>
      <c r="K280" s="41" t="s">
        <v>420</v>
      </c>
      <c r="L280" s="47" t="s">
        <v>531</v>
      </c>
      <c r="M280" s="12" t="str">
        <f>_xlfn.XLOOKUP(Calculations[[#This Row],[For XLOOKUP]],Factors[For XLOOKUP],Factors[Factor],"")</f>
        <v>Σ.Ε. CO₂ eq</v>
      </c>
      <c r="N280" s="12">
        <f>_xlfn.XLOOKUP(Calculations[[#This Row],[For XLOOKUP]],Factors[For XLOOKUP],Factors[Value],"")</f>
        <v>1.3478399999999999E-4</v>
      </c>
      <c r="O280" s="12" t="str">
        <f>_xlfn.XLOOKUP(Calculations[[#This Row],[For XLOOKUP]],Factors[For XLOOKUP],Factors[Units],"")</f>
        <v>tn CO2 eq/ €</v>
      </c>
      <c r="P280" s="12" t="str">
        <f>_xlfn.XLOOKUP(Calculations[[#This Row],[For XLOOKUP]],Factors[For XLOOKUP],Factors[Source],"")</f>
        <v>EPA 2022</v>
      </c>
      <c r="Q280" s="12" t="s">
        <v>1112</v>
      </c>
      <c r="R280" s="12" t="s">
        <v>1112</v>
      </c>
      <c r="S280" s="12" t="s">
        <v>1112</v>
      </c>
      <c r="T280" s="12" t="s">
        <v>1112</v>
      </c>
      <c r="U280" s="12">
        <v>4.9870079999999997E-2</v>
      </c>
      <c r="V280" s="12" t="s">
        <v>1113</v>
      </c>
      <c r="W280" s="56">
        <v>4.9870079999999997E-2</v>
      </c>
    </row>
    <row r="281" spans="1:23" x14ac:dyDescent="0.3">
      <c r="A281" s="8" t="s">
        <v>316</v>
      </c>
      <c r="B281" s="8" t="s">
        <v>317</v>
      </c>
      <c r="C281" s="9" t="s">
        <v>578</v>
      </c>
      <c r="D281" s="9" t="s">
        <v>916</v>
      </c>
      <c r="E281" s="9" t="s">
        <v>929</v>
      </c>
      <c r="F281" s="9" t="s">
        <v>550</v>
      </c>
      <c r="G281" s="8" t="s">
        <v>313</v>
      </c>
      <c r="H281" s="36" t="s">
        <v>313</v>
      </c>
      <c r="I281" s="29">
        <v>10</v>
      </c>
      <c r="J281" s="11" t="s">
        <v>928</v>
      </c>
      <c r="K281" s="41" t="s">
        <v>355</v>
      </c>
      <c r="L281" s="47" t="s">
        <v>466</v>
      </c>
      <c r="M281" s="31" t="str">
        <f>_xlfn.XLOOKUP(Calculations[[#This Row],[For XLOOKUP]],Factors[For XLOOKUP],Factors[Factor],"")</f>
        <v>Σ.Ε. CO₂ eq</v>
      </c>
      <c r="N281" s="31">
        <f>_xlfn.XLOOKUP(Calculations[[#This Row],[For XLOOKUP]],Factors[For XLOOKUP],Factors[Value],"")</f>
        <v>4.3550000000000001E-4</v>
      </c>
      <c r="O281" s="31" t="str">
        <f>_xlfn.XLOOKUP(Calculations[[#This Row],[For XLOOKUP]],Factors[For XLOOKUP],Factors[Units],"")</f>
        <v>tn CO2 eq/ €</v>
      </c>
      <c r="P281" s="12" t="str">
        <f>_xlfn.XLOOKUP(Calculations[[#This Row],[For XLOOKUP]],Factors[For XLOOKUP],Factors[Source],"")</f>
        <v>EXIOBASE 2019 - GR</v>
      </c>
      <c r="Q281" s="31" t="s">
        <v>1112</v>
      </c>
      <c r="R281" s="31" t="s">
        <v>1112</v>
      </c>
      <c r="S281" s="31" t="s">
        <v>1112</v>
      </c>
      <c r="T281" s="31" t="s">
        <v>1112</v>
      </c>
      <c r="U281" s="31">
        <v>4.3550000000000004E-3</v>
      </c>
      <c r="V281" s="31" t="s">
        <v>1113</v>
      </c>
      <c r="W281" s="57">
        <v>4.3550000000000004E-3</v>
      </c>
    </row>
    <row r="282" spans="1:23" x14ac:dyDescent="0.3">
      <c r="A282" s="8" t="s">
        <v>316</v>
      </c>
      <c r="B282" s="8" t="s">
        <v>317</v>
      </c>
      <c r="C282" s="9" t="s">
        <v>578</v>
      </c>
      <c r="D282" s="9" t="s">
        <v>819</v>
      </c>
      <c r="E282" s="9" t="s">
        <v>1046</v>
      </c>
      <c r="F282" s="9" t="s">
        <v>550</v>
      </c>
      <c r="G282" s="8" t="s">
        <v>313</v>
      </c>
      <c r="H282" s="36" t="s">
        <v>313</v>
      </c>
      <c r="I282" s="29">
        <v>4000</v>
      </c>
      <c r="J282" s="11" t="s">
        <v>928</v>
      </c>
      <c r="K282" s="41" t="s">
        <v>329</v>
      </c>
      <c r="L282" s="47" t="s">
        <v>440</v>
      </c>
      <c r="M282" s="31" t="str">
        <f>_xlfn.XLOOKUP(Calculations[[#This Row],[For XLOOKUP]],Factors[For XLOOKUP],Factors[Factor],"")</f>
        <v>Σ.Ε. CO₂ eq</v>
      </c>
      <c r="N282" s="31">
        <f>_xlfn.XLOOKUP(Calculations[[#This Row],[For XLOOKUP]],Factors[For XLOOKUP],Factors[Value],"")</f>
        <v>1.1819500000000002E-4</v>
      </c>
      <c r="O282" s="31" t="str">
        <f>_xlfn.XLOOKUP(Calculations[[#This Row],[For XLOOKUP]],Factors[For XLOOKUP],Factors[Units],"")</f>
        <v>tn CO2 eq/ €</v>
      </c>
      <c r="P282" s="12" t="str">
        <f>_xlfn.XLOOKUP(Calculations[[#This Row],[For XLOOKUP]],Factors[For XLOOKUP],Factors[Source],"")</f>
        <v>BEIS 2021</v>
      </c>
      <c r="Q282" s="31" t="s">
        <v>1112</v>
      </c>
      <c r="R282" s="31" t="s">
        <v>1112</v>
      </c>
      <c r="S282" s="31" t="s">
        <v>1112</v>
      </c>
      <c r="T282" s="31" t="s">
        <v>1112</v>
      </c>
      <c r="U282" s="31">
        <v>0.47278000000000009</v>
      </c>
      <c r="V282" s="31" t="s">
        <v>1113</v>
      </c>
      <c r="W282" s="57">
        <v>0.47278000000000009</v>
      </c>
    </row>
    <row r="283" spans="1:23" x14ac:dyDescent="0.3">
      <c r="A283" s="8" t="s">
        <v>316</v>
      </c>
      <c r="B283" s="8" t="s">
        <v>317</v>
      </c>
      <c r="C283" s="9" t="s">
        <v>578</v>
      </c>
      <c r="D283" s="9" t="s">
        <v>819</v>
      </c>
      <c r="E283" s="9" t="s">
        <v>912</v>
      </c>
      <c r="F283" s="9" t="s">
        <v>550</v>
      </c>
      <c r="G283" s="8" t="s">
        <v>313</v>
      </c>
      <c r="H283" s="36" t="s">
        <v>313</v>
      </c>
      <c r="I283" s="29">
        <v>1277741.94</v>
      </c>
      <c r="J283" s="11" t="s">
        <v>928</v>
      </c>
      <c r="K283" s="41" t="s">
        <v>338</v>
      </c>
      <c r="L283" s="47" t="s">
        <v>449</v>
      </c>
      <c r="M283" s="31" t="str">
        <f>_xlfn.XLOOKUP(Calculations[[#This Row],[For XLOOKUP]],Factors[For XLOOKUP],Factors[Factor],"")</f>
        <v>Σ.Ε. CO₂ eq</v>
      </c>
      <c r="N283" s="31">
        <f>_xlfn.XLOOKUP(Calculations[[#This Row],[For XLOOKUP]],Factors[For XLOOKUP],Factors[Value],"")</f>
        <v>8.7399000000000008E-5</v>
      </c>
      <c r="O283" s="31" t="str">
        <f>_xlfn.XLOOKUP(Calculations[[#This Row],[For XLOOKUP]],Factors[For XLOOKUP],Factors[Units],"")</f>
        <v>tn CO2 eq/ €</v>
      </c>
      <c r="P283" s="12" t="str">
        <f>_xlfn.XLOOKUP(Calculations[[#This Row],[For XLOOKUP]],Factors[For XLOOKUP],Factors[Source],"")</f>
        <v>EPA 2022</v>
      </c>
      <c r="Q283" s="31" t="s">
        <v>1112</v>
      </c>
      <c r="R283" s="31" t="s">
        <v>1112</v>
      </c>
      <c r="S283" s="31" t="s">
        <v>1112</v>
      </c>
      <c r="T283" s="31" t="s">
        <v>1112</v>
      </c>
      <c r="U283" s="31">
        <v>111.67336781406</v>
      </c>
      <c r="V283" s="31" t="s">
        <v>1113</v>
      </c>
      <c r="W283" s="57">
        <v>111.67336781406</v>
      </c>
    </row>
    <row r="284" spans="1:23" x14ac:dyDescent="0.3">
      <c r="A284" s="8" t="s">
        <v>316</v>
      </c>
      <c r="B284" s="8" t="s">
        <v>317</v>
      </c>
      <c r="C284" s="9" t="s">
        <v>578</v>
      </c>
      <c r="D284" s="9" t="s">
        <v>819</v>
      </c>
      <c r="E284" s="9" t="s">
        <v>912</v>
      </c>
      <c r="F284" s="9" t="s">
        <v>550</v>
      </c>
      <c r="G284" s="8" t="s">
        <v>313</v>
      </c>
      <c r="H284" s="36" t="s">
        <v>313</v>
      </c>
      <c r="I284" s="29">
        <v>205141.35</v>
      </c>
      <c r="J284" s="11" t="s">
        <v>928</v>
      </c>
      <c r="K284" s="41" t="s">
        <v>318</v>
      </c>
      <c r="L284" s="47" t="s">
        <v>429</v>
      </c>
      <c r="M284" s="31" t="str">
        <f>_xlfn.XLOOKUP(Calculations[[#This Row],[For XLOOKUP]],Factors[For XLOOKUP],Factors[Factor],"")</f>
        <v>Σ.Ε. CO₂ eq</v>
      </c>
      <c r="N284" s="31">
        <f>_xlfn.XLOOKUP(Calculations[[#This Row],[For XLOOKUP]],Factors[For XLOOKUP],Factors[Value],"")</f>
        <v>2.6851499999999999E-4</v>
      </c>
      <c r="O284" s="31" t="str">
        <f>_xlfn.XLOOKUP(Calculations[[#This Row],[For XLOOKUP]],Factors[For XLOOKUP],Factors[Units],"")</f>
        <v>tn CO2 eq/ €</v>
      </c>
      <c r="P284" s="12" t="str">
        <f>_xlfn.XLOOKUP(Calculations[[#This Row],[For XLOOKUP]],Factors[For XLOOKUP],Factors[Source],"")</f>
        <v>EPA 2022</v>
      </c>
      <c r="Q284" s="31" t="s">
        <v>1112</v>
      </c>
      <c r="R284" s="31" t="s">
        <v>1112</v>
      </c>
      <c r="S284" s="31" t="s">
        <v>1112</v>
      </c>
      <c r="T284" s="31" t="s">
        <v>1112</v>
      </c>
      <c r="U284" s="31">
        <v>55.083529595249999</v>
      </c>
      <c r="V284" s="31" t="s">
        <v>1113</v>
      </c>
      <c r="W284" s="57">
        <v>55.083529595249999</v>
      </c>
    </row>
    <row r="285" spans="1:23" x14ac:dyDescent="0.3">
      <c r="A285" s="8" t="s">
        <v>316</v>
      </c>
      <c r="B285" s="8" t="s">
        <v>317</v>
      </c>
      <c r="C285" s="9" t="s">
        <v>578</v>
      </c>
      <c r="D285" s="9" t="s">
        <v>819</v>
      </c>
      <c r="E285" s="27" t="s">
        <v>912</v>
      </c>
      <c r="F285" s="9" t="s">
        <v>550</v>
      </c>
      <c r="G285" s="8" t="s">
        <v>313</v>
      </c>
      <c r="H285" s="36" t="s">
        <v>313</v>
      </c>
      <c r="I285" s="29">
        <v>51682.46</v>
      </c>
      <c r="J285" s="11" t="s">
        <v>928</v>
      </c>
      <c r="K285" s="41" t="s">
        <v>343</v>
      </c>
      <c r="L285" s="47" t="s">
        <v>454</v>
      </c>
      <c r="M285" s="31" t="str">
        <f>_xlfn.XLOOKUP(Calculations[[#This Row],[For XLOOKUP]],Factors[For XLOOKUP],Factors[Factor],"")</f>
        <v>Σ.Ε. CO₂ eq</v>
      </c>
      <c r="N285" s="31">
        <f>_xlfn.XLOOKUP(Calculations[[#This Row],[For XLOOKUP]],Factors[For XLOOKUP],Factors[Value],"")</f>
        <v>2.2370000000000002E-4</v>
      </c>
      <c r="O285" s="31" t="str">
        <f>_xlfn.XLOOKUP(Calculations[[#This Row],[For XLOOKUP]],Factors[For XLOOKUP],Factors[Units],"")</f>
        <v>tn CO2 eq/ €</v>
      </c>
      <c r="P285" s="12" t="str">
        <f>_xlfn.XLOOKUP(Calculations[[#This Row],[For XLOOKUP]],Factors[For XLOOKUP],Factors[Source],"")</f>
        <v>EXIOBASE 2019 - GR</v>
      </c>
      <c r="Q285" s="31" t="s">
        <v>1112</v>
      </c>
      <c r="R285" s="31" t="s">
        <v>1112</v>
      </c>
      <c r="S285" s="31" t="s">
        <v>1112</v>
      </c>
      <c r="T285" s="31" t="s">
        <v>1112</v>
      </c>
      <c r="U285" s="31">
        <v>11.561366302000001</v>
      </c>
      <c r="V285" s="31" t="s">
        <v>1113</v>
      </c>
      <c r="W285" s="57">
        <v>11.561366302000001</v>
      </c>
    </row>
    <row r="286" spans="1:23" x14ac:dyDescent="0.3">
      <c r="A286" s="8" t="s">
        <v>316</v>
      </c>
      <c r="B286" s="8" t="s">
        <v>317</v>
      </c>
      <c r="C286" s="9" t="s">
        <v>578</v>
      </c>
      <c r="D286" s="9" t="s">
        <v>819</v>
      </c>
      <c r="E286" s="27" t="s">
        <v>913</v>
      </c>
      <c r="F286" s="9" t="s">
        <v>550</v>
      </c>
      <c r="G286" s="8" t="s">
        <v>313</v>
      </c>
      <c r="H286" s="36" t="s">
        <v>313</v>
      </c>
      <c r="I286" s="29">
        <v>2636405.41</v>
      </c>
      <c r="J286" s="11" t="s">
        <v>928</v>
      </c>
      <c r="K286" s="41" t="s">
        <v>324</v>
      </c>
      <c r="L286" s="47" t="s">
        <v>435</v>
      </c>
      <c r="M286" s="31" t="str">
        <f>_xlfn.XLOOKUP(Calculations[[#This Row],[For XLOOKUP]],Factors[For XLOOKUP],Factors[Factor],"")</f>
        <v>Σ.Ε. CO₂ eq</v>
      </c>
      <c r="N286" s="31">
        <f>_xlfn.XLOOKUP(Calculations[[#This Row],[For XLOOKUP]],Factors[For XLOOKUP],Factors[Value],"")</f>
        <v>3.4749000000000002E-5</v>
      </c>
      <c r="O286" s="31" t="str">
        <f>_xlfn.XLOOKUP(Calculations[[#This Row],[For XLOOKUP]],Factors[For XLOOKUP],Factors[Units],"")</f>
        <v>tn CO2 eq/ €</v>
      </c>
      <c r="P286" s="12" t="str">
        <f>_xlfn.XLOOKUP(Calculations[[#This Row],[For XLOOKUP]],Factors[For XLOOKUP],Factors[Source],"")</f>
        <v>EPA 2022</v>
      </c>
      <c r="Q286" s="31" t="s">
        <v>1112</v>
      </c>
      <c r="R286" s="31" t="s">
        <v>1112</v>
      </c>
      <c r="S286" s="31" t="s">
        <v>1112</v>
      </c>
      <c r="T286" s="31" t="s">
        <v>1112</v>
      </c>
      <c r="U286" s="31">
        <v>91.612451592090011</v>
      </c>
      <c r="V286" s="31" t="s">
        <v>1113</v>
      </c>
      <c r="W286" s="57">
        <v>91.612451592090011</v>
      </c>
    </row>
    <row r="287" spans="1:23" x14ac:dyDescent="0.3">
      <c r="A287" s="8" t="s">
        <v>316</v>
      </c>
      <c r="B287" s="8" t="s">
        <v>317</v>
      </c>
      <c r="C287" s="9" t="s">
        <v>578</v>
      </c>
      <c r="D287" s="9" t="s">
        <v>819</v>
      </c>
      <c r="E287" s="27" t="s">
        <v>913</v>
      </c>
      <c r="F287" s="9" t="s">
        <v>550</v>
      </c>
      <c r="G287" s="8" t="s">
        <v>313</v>
      </c>
      <c r="H287" s="36" t="s">
        <v>313</v>
      </c>
      <c r="I287" s="29">
        <v>675212.28</v>
      </c>
      <c r="J287" s="11" t="s">
        <v>928</v>
      </c>
      <c r="K287" s="41" t="s">
        <v>327</v>
      </c>
      <c r="L287" s="47" t="s">
        <v>438</v>
      </c>
      <c r="M287" s="31" t="str">
        <f>_xlfn.XLOOKUP(Calculations[[#This Row],[For XLOOKUP]],Factors[For XLOOKUP],Factors[Factor],"")</f>
        <v>Σ.Ε. CO₂ eq</v>
      </c>
      <c r="N287" s="31">
        <f>_xlfn.XLOOKUP(Calculations[[#This Row],[For XLOOKUP]],Factors[For XLOOKUP],Factors[Value],"")</f>
        <v>4.2049999999999998E-4</v>
      </c>
      <c r="O287" s="31" t="str">
        <f>_xlfn.XLOOKUP(Calculations[[#This Row],[For XLOOKUP]],Factors[For XLOOKUP],Factors[Units],"")</f>
        <v>tn CO2 eq/ €</v>
      </c>
      <c r="P287" s="12" t="str">
        <f>_xlfn.XLOOKUP(Calculations[[#This Row],[For XLOOKUP]],Factors[For XLOOKUP],Factors[Source],"")</f>
        <v>EXIOBASE 2019 - GR</v>
      </c>
      <c r="Q287" s="31" t="s">
        <v>1112</v>
      </c>
      <c r="R287" s="31" t="s">
        <v>1112</v>
      </c>
      <c r="S287" s="31" t="s">
        <v>1112</v>
      </c>
      <c r="T287" s="31" t="s">
        <v>1112</v>
      </c>
      <c r="U287" s="31">
        <v>283.92676374000001</v>
      </c>
      <c r="V287" s="31" t="s">
        <v>1113</v>
      </c>
      <c r="W287" s="57">
        <v>283.92676374000001</v>
      </c>
    </row>
    <row r="288" spans="1:23" x14ac:dyDescent="0.3">
      <c r="A288" s="8" t="s">
        <v>316</v>
      </c>
      <c r="B288" s="8" t="s">
        <v>317</v>
      </c>
      <c r="C288" s="9" t="s">
        <v>578</v>
      </c>
      <c r="D288" s="9" t="s">
        <v>819</v>
      </c>
      <c r="E288" s="27" t="s">
        <v>913</v>
      </c>
      <c r="F288" s="9" t="s">
        <v>550</v>
      </c>
      <c r="G288" s="8" t="s">
        <v>313</v>
      </c>
      <c r="H288" s="36" t="s">
        <v>313</v>
      </c>
      <c r="I288" s="29">
        <v>459874.73</v>
      </c>
      <c r="J288" s="11" t="s">
        <v>928</v>
      </c>
      <c r="K288" s="41" t="s">
        <v>343</v>
      </c>
      <c r="L288" s="47" t="s">
        <v>454</v>
      </c>
      <c r="M288" s="31" t="str">
        <f>_xlfn.XLOOKUP(Calculations[[#This Row],[For XLOOKUP]],Factors[For XLOOKUP],Factors[Factor],"")</f>
        <v>Σ.Ε. CO₂ eq</v>
      </c>
      <c r="N288" s="31">
        <f>_xlfn.XLOOKUP(Calculations[[#This Row],[For XLOOKUP]],Factors[For XLOOKUP],Factors[Value],"")</f>
        <v>2.2370000000000002E-4</v>
      </c>
      <c r="O288" s="31" t="str">
        <f>_xlfn.XLOOKUP(Calculations[[#This Row],[For XLOOKUP]],Factors[For XLOOKUP],Factors[Units],"")</f>
        <v>tn CO2 eq/ €</v>
      </c>
      <c r="P288" s="12" t="str">
        <f>_xlfn.XLOOKUP(Calculations[[#This Row],[For XLOOKUP]],Factors[For XLOOKUP],Factors[Source],"")</f>
        <v>EXIOBASE 2019 - GR</v>
      </c>
      <c r="Q288" s="31" t="s">
        <v>1112</v>
      </c>
      <c r="R288" s="31" t="s">
        <v>1112</v>
      </c>
      <c r="S288" s="31" t="s">
        <v>1112</v>
      </c>
      <c r="T288" s="31" t="s">
        <v>1112</v>
      </c>
      <c r="U288" s="31">
        <v>102.87397710100001</v>
      </c>
      <c r="V288" s="31" t="s">
        <v>1113</v>
      </c>
      <c r="W288" s="57">
        <v>102.87397710100001</v>
      </c>
    </row>
    <row r="289" spans="1:23" x14ac:dyDescent="0.3">
      <c r="A289" s="8" t="s">
        <v>316</v>
      </c>
      <c r="B289" s="8" t="s">
        <v>317</v>
      </c>
      <c r="C289" s="9" t="s">
        <v>578</v>
      </c>
      <c r="D289" s="9" t="s">
        <v>819</v>
      </c>
      <c r="E289" s="9" t="s">
        <v>913</v>
      </c>
      <c r="F289" s="9" t="s">
        <v>550</v>
      </c>
      <c r="G289" s="8" t="s">
        <v>313</v>
      </c>
      <c r="H289" s="36" t="s">
        <v>313</v>
      </c>
      <c r="I289" s="29">
        <v>405835.81</v>
      </c>
      <c r="J289" s="11" t="s">
        <v>928</v>
      </c>
      <c r="K289" s="41" t="s">
        <v>319</v>
      </c>
      <c r="L289" s="47" t="s">
        <v>430</v>
      </c>
      <c r="M289" s="31" t="str">
        <f>_xlfn.XLOOKUP(Calculations[[#This Row],[For XLOOKUP]],Factors[For XLOOKUP],Factors[Factor],"")</f>
        <v>Σ.Ε. CO₂ eq</v>
      </c>
      <c r="N289" s="31">
        <f>_xlfn.XLOOKUP(Calculations[[#This Row],[For XLOOKUP]],Factors[For XLOOKUP],Factors[Value],"")</f>
        <v>5.8538760000000007E-5</v>
      </c>
      <c r="O289" s="31" t="str">
        <f>_xlfn.XLOOKUP(Calculations[[#This Row],[For XLOOKUP]],Factors[For XLOOKUP],Factors[Units],"")</f>
        <v>tn CO2 eq/ €</v>
      </c>
      <c r="P289" s="12" t="str">
        <f>_xlfn.XLOOKUP(Calculations[[#This Row],[For XLOOKUP]],Factors[For XLOOKUP],Factors[Source],"")</f>
        <v>BEIS 2021</v>
      </c>
      <c r="Q289" s="31" t="s">
        <v>1112</v>
      </c>
      <c r="R289" s="31" t="s">
        <v>1112</v>
      </c>
      <c r="S289" s="31" t="s">
        <v>1112</v>
      </c>
      <c r="T289" s="31" t="s">
        <v>1112</v>
      </c>
      <c r="U289" s="31">
        <v>23.757125080995603</v>
      </c>
      <c r="V289" s="31" t="s">
        <v>1113</v>
      </c>
      <c r="W289" s="57">
        <v>23.757125080995603</v>
      </c>
    </row>
    <row r="290" spans="1:23" x14ac:dyDescent="0.3">
      <c r="A290" s="8" t="s">
        <v>316</v>
      </c>
      <c r="B290" s="8" t="s">
        <v>317</v>
      </c>
      <c r="C290" s="9" t="s">
        <v>578</v>
      </c>
      <c r="D290" s="9" t="s">
        <v>819</v>
      </c>
      <c r="E290" s="27" t="s">
        <v>913</v>
      </c>
      <c r="F290" s="9" t="s">
        <v>550</v>
      </c>
      <c r="G290" s="8" t="s">
        <v>313</v>
      </c>
      <c r="H290" s="36" t="s">
        <v>313</v>
      </c>
      <c r="I290" s="29">
        <v>201752.28000000003</v>
      </c>
      <c r="J290" s="11" t="s">
        <v>928</v>
      </c>
      <c r="K290" s="41" t="s">
        <v>367</v>
      </c>
      <c r="L290" s="47" t="s">
        <v>478</v>
      </c>
      <c r="M290" s="31" t="str">
        <f>_xlfn.XLOOKUP(Calculations[[#This Row],[For XLOOKUP]],Factors[For XLOOKUP],Factors[Factor],"")</f>
        <v>Σ.Ε. CO₂ eq</v>
      </c>
      <c r="N290" s="31">
        <f>_xlfn.XLOOKUP(Calculations[[#This Row],[For XLOOKUP]],Factors[For XLOOKUP],Factors[Value],"")</f>
        <v>2.288E-4</v>
      </c>
      <c r="O290" s="31" t="str">
        <f>_xlfn.XLOOKUP(Calculations[[#This Row],[For XLOOKUP]],Factors[For XLOOKUP],Factors[Units],"")</f>
        <v>tn CO2 eq/ €</v>
      </c>
      <c r="P290" s="12" t="str">
        <f>_xlfn.XLOOKUP(Calculations[[#This Row],[For XLOOKUP]],Factors[For XLOOKUP],Factors[Source],"")</f>
        <v>EXIOBASE 2019 - GR</v>
      </c>
      <c r="Q290" s="31" t="s">
        <v>1112</v>
      </c>
      <c r="R290" s="31" t="s">
        <v>1112</v>
      </c>
      <c r="S290" s="31" t="s">
        <v>1112</v>
      </c>
      <c r="T290" s="31" t="s">
        <v>1112</v>
      </c>
      <c r="U290" s="31">
        <v>46.160921664000007</v>
      </c>
      <c r="V290" s="31" t="s">
        <v>1113</v>
      </c>
      <c r="W290" s="57">
        <v>46.160921664000007</v>
      </c>
    </row>
    <row r="291" spans="1:23" x14ac:dyDescent="0.3">
      <c r="A291" s="8" t="s">
        <v>316</v>
      </c>
      <c r="B291" s="8" t="s">
        <v>317</v>
      </c>
      <c r="C291" s="9" t="s">
        <v>578</v>
      </c>
      <c r="D291" s="9" t="s">
        <v>819</v>
      </c>
      <c r="E291" s="27" t="s">
        <v>913</v>
      </c>
      <c r="F291" s="9" t="s">
        <v>550</v>
      </c>
      <c r="G291" s="8" t="s">
        <v>313</v>
      </c>
      <c r="H291" s="36" t="s">
        <v>313</v>
      </c>
      <c r="I291" s="29">
        <v>180199.55</v>
      </c>
      <c r="J291" s="11" t="s">
        <v>928</v>
      </c>
      <c r="K291" s="41" t="s">
        <v>330</v>
      </c>
      <c r="L291" s="47" t="s">
        <v>441</v>
      </c>
      <c r="M291" s="31" t="str">
        <f>_xlfn.XLOOKUP(Calculations[[#This Row],[For XLOOKUP]],Factors[For XLOOKUP],Factors[Factor],"")</f>
        <v>Σ.Ε. CO₂ eq</v>
      </c>
      <c r="N291" s="31">
        <f>_xlfn.XLOOKUP(Calculations[[#This Row],[For XLOOKUP]],Factors[For XLOOKUP],Factors[Value],"")</f>
        <v>1.401148E-4</v>
      </c>
      <c r="O291" s="31" t="str">
        <f>_xlfn.XLOOKUP(Calculations[[#This Row],[For XLOOKUP]],Factors[For XLOOKUP],Factors[Units],"")</f>
        <v>tn CO2 eq/ €</v>
      </c>
      <c r="P291" s="12" t="str">
        <f>_xlfn.XLOOKUP(Calculations[[#This Row],[For XLOOKUP]],Factors[For XLOOKUP],Factors[Source],"")</f>
        <v>BEIS 2021</v>
      </c>
      <c r="Q291" s="31" t="s">
        <v>1112</v>
      </c>
      <c r="R291" s="31" t="s">
        <v>1112</v>
      </c>
      <c r="S291" s="31" t="s">
        <v>1112</v>
      </c>
      <c r="T291" s="31" t="s">
        <v>1112</v>
      </c>
      <c r="U291" s="31">
        <v>25.248623908339997</v>
      </c>
      <c r="V291" s="31" t="s">
        <v>1113</v>
      </c>
      <c r="W291" s="57">
        <v>25.248623908339997</v>
      </c>
    </row>
    <row r="292" spans="1:23" x14ac:dyDescent="0.3">
      <c r="A292" s="8" t="s">
        <v>316</v>
      </c>
      <c r="B292" s="8" t="s">
        <v>317</v>
      </c>
      <c r="C292" s="9" t="s">
        <v>578</v>
      </c>
      <c r="D292" s="9" t="s">
        <v>819</v>
      </c>
      <c r="E292" s="27" t="s">
        <v>913</v>
      </c>
      <c r="F292" s="9" t="s">
        <v>550</v>
      </c>
      <c r="G292" s="8" t="s">
        <v>313</v>
      </c>
      <c r="H292" s="36" t="s">
        <v>313</v>
      </c>
      <c r="I292" s="29">
        <v>168852.78</v>
      </c>
      <c r="J292" s="11" t="s">
        <v>928</v>
      </c>
      <c r="K292" s="41" t="s">
        <v>427</v>
      </c>
      <c r="L292" s="47" t="s">
        <v>538</v>
      </c>
      <c r="M292" s="31" t="str">
        <f>_xlfn.XLOOKUP(Calculations[[#This Row],[For XLOOKUP]],Factors[For XLOOKUP],Factors[Factor],"")</f>
        <v>Σ.Ε. CO₂ eq</v>
      </c>
      <c r="N292" s="31">
        <f>_xlfn.XLOOKUP(Calculations[[#This Row],[For XLOOKUP]],Factors[For XLOOKUP],Factors[Value],"")</f>
        <v>6.2126999999999997E-5</v>
      </c>
      <c r="O292" s="31" t="str">
        <f>_xlfn.XLOOKUP(Calculations[[#This Row],[For XLOOKUP]],Factors[For XLOOKUP],Factors[Units],"")</f>
        <v>tn CO2 eq/ €</v>
      </c>
      <c r="P292" s="12" t="str">
        <f>_xlfn.XLOOKUP(Calculations[[#This Row],[For XLOOKUP]],Factors[For XLOOKUP],Factors[Source],"")</f>
        <v>EPA 2022</v>
      </c>
      <c r="Q292" s="31" t="s">
        <v>1112</v>
      </c>
      <c r="R292" s="31" t="s">
        <v>1112</v>
      </c>
      <c r="S292" s="31" t="s">
        <v>1112</v>
      </c>
      <c r="T292" s="31" t="s">
        <v>1112</v>
      </c>
      <c r="U292" s="31">
        <v>10.49031666306</v>
      </c>
      <c r="V292" s="31" t="s">
        <v>1113</v>
      </c>
      <c r="W292" s="57">
        <v>10.49031666306</v>
      </c>
    </row>
    <row r="293" spans="1:23" x14ac:dyDescent="0.3">
      <c r="A293" s="8" t="s">
        <v>316</v>
      </c>
      <c r="B293" s="8" t="s">
        <v>317</v>
      </c>
      <c r="C293" s="9" t="s">
        <v>578</v>
      </c>
      <c r="D293" s="9" t="s">
        <v>819</v>
      </c>
      <c r="E293" s="27" t="s">
        <v>913</v>
      </c>
      <c r="F293" s="9" t="s">
        <v>550</v>
      </c>
      <c r="G293" s="8" t="s">
        <v>313</v>
      </c>
      <c r="H293" s="36" t="s">
        <v>313</v>
      </c>
      <c r="I293" s="29">
        <v>158791.66</v>
      </c>
      <c r="J293" s="11" t="s">
        <v>928</v>
      </c>
      <c r="K293" s="41" t="s">
        <v>329</v>
      </c>
      <c r="L293" s="47" t="s">
        <v>440</v>
      </c>
      <c r="M293" s="31" t="str">
        <f>_xlfn.XLOOKUP(Calculations[[#This Row],[For XLOOKUP]],Factors[For XLOOKUP],Factors[Factor],"")</f>
        <v>Σ.Ε. CO₂ eq</v>
      </c>
      <c r="N293" s="31">
        <f>_xlfn.XLOOKUP(Calculations[[#This Row],[For XLOOKUP]],Factors[For XLOOKUP],Factors[Value],"")</f>
        <v>1.1819500000000002E-4</v>
      </c>
      <c r="O293" s="31" t="str">
        <f>_xlfn.XLOOKUP(Calculations[[#This Row],[For XLOOKUP]],Factors[For XLOOKUP],Factors[Units],"")</f>
        <v>tn CO2 eq/ €</v>
      </c>
      <c r="P293" s="12" t="str">
        <f>_xlfn.XLOOKUP(Calculations[[#This Row],[For XLOOKUP]],Factors[For XLOOKUP],Factors[Source],"")</f>
        <v>BEIS 2021</v>
      </c>
      <c r="Q293" s="31" t="s">
        <v>1112</v>
      </c>
      <c r="R293" s="31" t="s">
        <v>1112</v>
      </c>
      <c r="S293" s="31" t="s">
        <v>1112</v>
      </c>
      <c r="T293" s="31" t="s">
        <v>1112</v>
      </c>
      <c r="U293" s="31">
        <v>18.768380253700002</v>
      </c>
      <c r="V293" s="31" t="s">
        <v>1113</v>
      </c>
      <c r="W293" s="57">
        <v>18.768380253700002</v>
      </c>
    </row>
    <row r="294" spans="1:23" x14ac:dyDescent="0.3">
      <c r="A294" s="8" t="s">
        <v>316</v>
      </c>
      <c r="B294" s="8" t="s">
        <v>317</v>
      </c>
      <c r="C294" s="9" t="s">
        <v>578</v>
      </c>
      <c r="D294" s="9" t="s">
        <v>819</v>
      </c>
      <c r="E294" s="9" t="s">
        <v>913</v>
      </c>
      <c r="F294" s="9" t="s">
        <v>550</v>
      </c>
      <c r="G294" s="8" t="s">
        <v>313</v>
      </c>
      <c r="H294" s="36" t="s">
        <v>313</v>
      </c>
      <c r="I294" s="29">
        <v>70672.13</v>
      </c>
      <c r="J294" s="11" t="s">
        <v>928</v>
      </c>
      <c r="K294" s="41" t="s">
        <v>323</v>
      </c>
      <c r="L294" s="47" t="s">
        <v>434</v>
      </c>
      <c r="M294" s="12" t="str">
        <f>_xlfn.XLOOKUP(Calculations[[#This Row],[For XLOOKUP]],Factors[For XLOOKUP],Factors[Factor],"")</f>
        <v>Σ.Ε. CO₂ eq</v>
      </c>
      <c r="N294" s="12">
        <f>_xlfn.XLOOKUP(Calculations[[#This Row],[For XLOOKUP]],Factors[For XLOOKUP],Factors[Value],"")</f>
        <v>3.7960000000000001E-4</v>
      </c>
      <c r="O294" s="12" t="str">
        <f>_xlfn.XLOOKUP(Calculations[[#This Row],[For XLOOKUP]],Factors[For XLOOKUP],Factors[Units],"")</f>
        <v>tn CO2 eq/ €</v>
      </c>
      <c r="P294" s="12" t="str">
        <f>_xlfn.XLOOKUP(Calculations[[#This Row],[For XLOOKUP]],Factors[For XLOOKUP],Factors[Source],"")</f>
        <v>EXIOBASE 2019 - GR</v>
      </c>
      <c r="Q294" s="12" t="s">
        <v>1112</v>
      </c>
      <c r="R294" s="12" t="s">
        <v>1112</v>
      </c>
      <c r="S294" s="12" t="s">
        <v>1112</v>
      </c>
      <c r="T294" s="12" t="s">
        <v>1112</v>
      </c>
      <c r="U294" s="12">
        <v>26.827140548000003</v>
      </c>
      <c r="V294" s="12" t="s">
        <v>1113</v>
      </c>
      <c r="W294" s="56">
        <v>26.827140548000003</v>
      </c>
    </row>
    <row r="295" spans="1:23" x14ac:dyDescent="0.3">
      <c r="A295" s="8" t="s">
        <v>316</v>
      </c>
      <c r="B295" s="8" t="s">
        <v>317</v>
      </c>
      <c r="C295" s="9" t="s">
        <v>578</v>
      </c>
      <c r="D295" s="9" t="s">
        <v>819</v>
      </c>
      <c r="E295" s="27" t="s">
        <v>913</v>
      </c>
      <c r="F295" s="9" t="s">
        <v>550</v>
      </c>
      <c r="G295" s="8" t="s">
        <v>313</v>
      </c>
      <c r="H295" s="36" t="s">
        <v>313</v>
      </c>
      <c r="I295" s="29">
        <v>198747.39000000004</v>
      </c>
      <c r="J295" s="11" t="s">
        <v>928</v>
      </c>
      <c r="K295" s="41" t="s">
        <v>349</v>
      </c>
      <c r="L295" s="47" t="s">
        <v>460</v>
      </c>
      <c r="M295" s="31" t="str">
        <f>_xlfn.XLOOKUP(Calculations[[#This Row],[For XLOOKUP]],Factors[For XLOOKUP],Factors[Factor],"")</f>
        <v>Σ.Ε. CO₂ eq</v>
      </c>
      <c r="N295" s="31">
        <f>_xlfn.XLOOKUP(Calculations[[#This Row],[For XLOOKUP]],Factors[For XLOOKUP],Factors[Value],"")</f>
        <v>1.3630000000000001E-3</v>
      </c>
      <c r="O295" s="31" t="str">
        <f>_xlfn.XLOOKUP(Calculations[[#This Row],[For XLOOKUP]],Factors[For XLOOKUP],Factors[Units],"")</f>
        <v>tn CO2 eq/ €</v>
      </c>
      <c r="P295" s="12" t="str">
        <f>_xlfn.XLOOKUP(Calculations[[#This Row],[For XLOOKUP]],Factors[For XLOOKUP],Factors[Source],"")</f>
        <v>EXIOBASE 2019 - GR</v>
      </c>
      <c r="Q295" s="31" t="s">
        <v>1112</v>
      </c>
      <c r="R295" s="31" t="s">
        <v>1112</v>
      </c>
      <c r="S295" s="31" t="s">
        <v>1112</v>
      </c>
      <c r="T295" s="31" t="s">
        <v>1112</v>
      </c>
      <c r="U295" s="31">
        <v>270.89269257000007</v>
      </c>
      <c r="V295" s="31" t="s">
        <v>1113</v>
      </c>
      <c r="W295" s="57">
        <v>270.89269257000007</v>
      </c>
    </row>
    <row r="296" spans="1:23" x14ac:dyDescent="0.3">
      <c r="A296" s="8" t="s">
        <v>316</v>
      </c>
      <c r="B296" s="8" t="s">
        <v>317</v>
      </c>
      <c r="C296" s="9" t="s">
        <v>578</v>
      </c>
      <c r="D296" s="9" t="s">
        <v>819</v>
      </c>
      <c r="E296" s="9" t="s">
        <v>913</v>
      </c>
      <c r="F296" s="9" t="s">
        <v>550</v>
      </c>
      <c r="G296" s="8" t="s">
        <v>313</v>
      </c>
      <c r="H296" s="36" t="s">
        <v>313</v>
      </c>
      <c r="I296" s="29">
        <v>26950</v>
      </c>
      <c r="J296" s="11" t="s">
        <v>928</v>
      </c>
      <c r="K296" s="41" t="s">
        <v>322</v>
      </c>
      <c r="L296" s="47" t="s">
        <v>433</v>
      </c>
      <c r="M296" s="31" t="str">
        <f>_xlfn.XLOOKUP(Calculations[[#This Row],[For XLOOKUP]],Factors[For XLOOKUP],Factors[Factor],"")</f>
        <v>Σ.Ε. CO₂ eq</v>
      </c>
      <c r="N296" s="31">
        <f>_xlfn.XLOOKUP(Calculations[[#This Row],[For XLOOKUP]],Factors[For XLOOKUP],Factors[Value],"")</f>
        <v>1.6994291999999998E-4</v>
      </c>
      <c r="O296" s="31" t="str">
        <f>_xlfn.XLOOKUP(Calculations[[#This Row],[For XLOOKUP]],Factors[For XLOOKUP],Factors[Units],"")</f>
        <v>tn CO2 eq/ €</v>
      </c>
      <c r="P296" s="12" t="str">
        <f>_xlfn.XLOOKUP(Calculations[[#This Row],[For XLOOKUP]],Factors[For XLOOKUP],Factors[Source],"")</f>
        <v>BEIS 2021</v>
      </c>
      <c r="Q296" s="31" t="s">
        <v>1112</v>
      </c>
      <c r="R296" s="31" t="s">
        <v>1112</v>
      </c>
      <c r="S296" s="31" t="s">
        <v>1112</v>
      </c>
      <c r="T296" s="31" t="s">
        <v>1112</v>
      </c>
      <c r="U296" s="31">
        <v>4.5799616939999996</v>
      </c>
      <c r="V296" s="31" t="s">
        <v>1113</v>
      </c>
      <c r="W296" s="57">
        <v>4.5799616939999996</v>
      </c>
    </row>
    <row r="297" spans="1:23" x14ac:dyDescent="0.3">
      <c r="A297" s="8" t="s">
        <v>316</v>
      </c>
      <c r="B297" s="8" t="s">
        <v>317</v>
      </c>
      <c r="C297" s="9" t="s">
        <v>578</v>
      </c>
      <c r="D297" s="9" t="s">
        <v>819</v>
      </c>
      <c r="E297" s="27" t="s">
        <v>913</v>
      </c>
      <c r="F297" s="9" t="s">
        <v>550</v>
      </c>
      <c r="G297" s="8" t="s">
        <v>313</v>
      </c>
      <c r="H297" s="36" t="s">
        <v>313</v>
      </c>
      <c r="I297" s="29">
        <v>21199.48</v>
      </c>
      <c r="J297" s="11" t="s">
        <v>928</v>
      </c>
      <c r="K297" s="41" t="s">
        <v>357</v>
      </c>
      <c r="L297" s="47" t="s">
        <v>468</v>
      </c>
      <c r="M297" s="31" t="str">
        <f>_xlfn.XLOOKUP(Calculations[[#This Row],[For XLOOKUP]],Factors[For XLOOKUP],Factors[Factor],"")</f>
        <v>Σ.Ε. CO₂ eq</v>
      </c>
      <c r="N297" s="31">
        <f>_xlfn.XLOOKUP(Calculations[[#This Row],[For XLOOKUP]],Factors[For XLOOKUP],Factors[Value],"")</f>
        <v>4.5980000000000001E-4</v>
      </c>
      <c r="O297" s="31" t="str">
        <f>_xlfn.XLOOKUP(Calculations[[#This Row],[For XLOOKUP]],Factors[For XLOOKUP],Factors[Units],"")</f>
        <v>tn CO2 eq/ €</v>
      </c>
      <c r="P297" s="12" t="str">
        <f>_xlfn.XLOOKUP(Calculations[[#This Row],[For XLOOKUP]],Factors[For XLOOKUP],Factors[Source],"")</f>
        <v>EXIOBASE 2019 - GR</v>
      </c>
      <c r="Q297" s="31" t="s">
        <v>1112</v>
      </c>
      <c r="R297" s="31" t="s">
        <v>1112</v>
      </c>
      <c r="S297" s="31" t="s">
        <v>1112</v>
      </c>
      <c r="T297" s="31" t="s">
        <v>1112</v>
      </c>
      <c r="U297" s="31">
        <v>9.7475209039999999</v>
      </c>
      <c r="V297" s="31" t="s">
        <v>1113</v>
      </c>
      <c r="W297" s="57">
        <v>9.7475209039999999</v>
      </c>
    </row>
    <row r="298" spans="1:23" x14ac:dyDescent="0.3">
      <c r="A298" s="8" t="s">
        <v>316</v>
      </c>
      <c r="B298" s="8" t="s">
        <v>317</v>
      </c>
      <c r="C298" s="9" t="s">
        <v>578</v>
      </c>
      <c r="D298" s="9" t="s">
        <v>819</v>
      </c>
      <c r="E298" s="27" t="s">
        <v>913</v>
      </c>
      <c r="F298" s="9" t="s">
        <v>550</v>
      </c>
      <c r="G298" s="8" t="s">
        <v>313</v>
      </c>
      <c r="H298" s="36" t="s">
        <v>313</v>
      </c>
      <c r="I298" s="29">
        <v>21143.25</v>
      </c>
      <c r="J298" s="11" t="s">
        <v>928</v>
      </c>
      <c r="K298" s="41" t="s">
        <v>370</v>
      </c>
      <c r="L298" s="47" t="s">
        <v>481</v>
      </c>
      <c r="M298" s="31" t="str">
        <f>_xlfn.XLOOKUP(Calculations[[#This Row],[For XLOOKUP]],Factors[For XLOOKUP],Factors[Factor],"")</f>
        <v>Σ.Ε. CO₂ eq</v>
      </c>
      <c r="N298" s="31">
        <f>_xlfn.XLOOKUP(Calculations[[#This Row],[For XLOOKUP]],Factors[For XLOOKUP],Factors[Value],"")</f>
        <v>2.1090000000000002E-3</v>
      </c>
      <c r="O298" s="31" t="str">
        <f>_xlfn.XLOOKUP(Calculations[[#This Row],[For XLOOKUP]],Factors[For XLOOKUP],Factors[Units],"")</f>
        <v>tn CO2 eq/ €</v>
      </c>
      <c r="P298" s="12" t="str">
        <f>_xlfn.XLOOKUP(Calculations[[#This Row],[For XLOOKUP]],Factors[For XLOOKUP],Factors[Source],"")</f>
        <v>EXIOBASE 2019 - GR</v>
      </c>
      <c r="Q298" s="31" t="s">
        <v>1112</v>
      </c>
      <c r="R298" s="31" t="s">
        <v>1112</v>
      </c>
      <c r="S298" s="31" t="s">
        <v>1112</v>
      </c>
      <c r="T298" s="31" t="s">
        <v>1112</v>
      </c>
      <c r="U298" s="31">
        <v>44.591114250000004</v>
      </c>
      <c r="V298" s="31" t="s">
        <v>1113</v>
      </c>
      <c r="W298" s="57">
        <v>44.591114250000004</v>
      </c>
    </row>
    <row r="299" spans="1:23" x14ac:dyDescent="0.3">
      <c r="A299" s="8" t="s">
        <v>316</v>
      </c>
      <c r="B299" s="8" t="s">
        <v>317</v>
      </c>
      <c r="C299" s="9" t="s">
        <v>578</v>
      </c>
      <c r="D299" s="9" t="s">
        <v>819</v>
      </c>
      <c r="E299" s="27" t="s">
        <v>913</v>
      </c>
      <c r="F299" s="9" t="s">
        <v>550</v>
      </c>
      <c r="G299" s="8" t="s">
        <v>313</v>
      </c>
      <c r="H299" s="36" t="s">
        <v>313</v>
      </c>
      <c r="I299" s="29">
        <v>36521.710000000006</v>
      </c>
      <c r="J299" s="11" t="s">
        <v>928</v>
      </c>
      <c r="K299" s="41" t="s">
        <v>371</v>
      </c>
      <c r="L299" s="47" t="s">
        <v>482</v>
      </c>
      <c r="M299" s="31" t="str">
        <f>_xlfn.XLOOKUP(Calculations[[#This Row],[For XLOOKUP]],Factors[For XLOOKUP],Factors[Factor],"")</f>
        <v>Σ.Ε. CO₂ eq</v>
      </c>
      <c r="N299" s="31">
        <f>_xlfn.XLOOKUP(Calculations[[#This Row],[For XLOOKUP]],Factors[For XLOOKUP],Factors[Value],"")</f>
        <v>7.6868999999999999E-5</v>
      </c>
      <c r="O299" s="31" t="str">
        <f>_xlfn.XLOOKUP(Calculations[[#This Row],[For XLOOKUP]],Factors[For XLOOKUP],Factors[Units],"")</f>
        <v>tn CO2 eq/ €</v>
      </c>
      <c r="P299" s="12" t="str">
        <f>_xlfn.XLOOKUP(Calculations[[#This Row],[For XLOOKUP]],Factors[For XLOOKUP],Factors[Source],"")</f>
        <v>EPA 2022</v>
      </c>
      <c r="Q299" s="31" t="s">
        <v>1112</v>
      </c>
      <c r="R299" s="31" t="s">
        <v>1112</v>
      </c>
      <c r="S299" s="31" t="s">
        <v>1112</v>
      </c>
      <c r="T299" s="31" t="s">
        <v>1112</v>
      </c>
      <c r="U299" s="31">
        <v>2.8073873259900006</v>
      </c>
      <c r="V299" s="31" t="s">
        <v>1113</v>
      </c>
      <c r="W299" s="57">
        <v>2.8073873259900006</v>
      </c>
    </row>
    <row r="300" spans="1:23" x14ac:dyDescent="0.3">
      <c r="A300" s="8" t="s">
        <v>316</v>
      </c>
      <c r="B300" s="8" t="s">
        <v>317</v>
      </c>
      <c r="C300" s="9" t="s">
        <v>578</v>
      </c>
      <c r="D300" s="9" t="s">
        <v>819</v>
      </c>
      <c r="E300" s="9" t="s">
        <v>913</v>
      </c>
      <c r="F300" s="9" t="s">
        <v>550</v>
      </c>
      <c r="G300" s="8" t="s">
        <v>313</v>
      </c>
      <c r="H300" s="36" t="s">
        <v>313</v>
      </c>
      <c r="I300" s="29">
        <v>18678.250000000004</v>
      </c>
      <c r="J300" s="11" t="s">
        <v>928</v>
      </c>
      <c r="K300" s="41" t="s">
        <v>338</v>
      </c>
      <c r="L300" s="47" t="s">
        <v>449</v>
      </c>
      <c r="M300" s="31" t="str">
        <f>_xlfn.XLOOKUP(Calculations[[#This Row],[For XLOOKUP]],Factors[For XLOOKUP],Factors[Factor],"")</f>
        <v>Σ.Ε. CO₂ eq</v>
      </c>
      <c r="N300" s="31">
        <f>_xlfn.XLOOKUP(Calculations[[#This Row],[For XLOOKUP]],Factors[For XLOOKUP],Factors[Value],"")</f>
        <v>8.7399000000000008E-5</v>
      </c>
      <c r="O300" s="31" t="str">
        <f>_xlfn.XLOOKUP(Calculations[[#This Row],[For XLOOKUP]],Factors[For XLOOKUP],Factors[Units],"")</f>
        <v>tn CO2 eq/ €</v>
      </c>
      <c r="P300" s="12" t="str">
        <f>_xlfn.XLOOKUP(Calculations[[#This Row],[For XLOOKUP]],Factors[For XLOOKUP],Factors[Source],"")</f>
        <v>EPA 2022</v>
      </c>
      <c r="Q300" s="31" t="s">
        <v>1112</v>
      </c>
      <c r="R300" s="31" t="s">
        <v>1112</v>
      </c>
      <c r="S300" s="31" t="s">
        <v>1112</v>
      </c>
      <c r="T300" s="31" t="s">
        <v>1112</v>
      </c>
      <c r="U300" s="31">
        <v>1.6324603717500004</v>
      </c>
      <c r="V300" s="31" t="s">
        <v>1113</v>
      </c>
      <c r="W300" s="57">
        <v>1.6324603717500004</v>
      </c>
    </row>
    <row r="301" spans="1:23" x14ac:dyDescent="0.3">
      <c r="A301" s="8" t="s">
        <v>316</v>
      </c>
      <c r="B301" s="8" t="s">
        <v>317</v>
      </c>
      <c r="C301" s="9" t="s">
        <v>578</v>
      </c>
      <c r="D301" s="9" t="s">
        <v>819</v>
      </c>
      <c r="E301" s="9" t="s">
        <v>913</v>
      </c>
      <c r="F301" s="9" t="s">
        <v>550</v>
      </c>
      <c r="G301" s="8" t="s">
        <v>313</v>
      </c>
      <c r="H301" s="36" t="s">
        <v>313</v>
      </c>
      <c r="I301" s="29">
        <v>22518.75</v>
      </c>
      <c r="J301" s="11" t="s">
        <v>928</v>
      </c>
      <c r="K301" s="41" t="s">
        <v>379</v>
      </c>
      <c r="L301" s="47" t="s">
        <v>490</v>
      </c>
      <c r="M301" s="31" t="str">
        <f>_xlfn.XLOOKUP(Calculations[[#This Row],[For XLOOKUP]],Factors[For XLOOKUP],Factors[Factor],"")</f>
        <v>Σ.Ε. CO₂ eq</v>
      </c>
      <c r="N301" s="31">
        <f>_xlfn.XLOOKUP(Calculations[[#This Row],[For XLOOKUP]],Factors[For XLOOKUP],Factors[Value],"")</f>
        <v>1.03194E-4</v>
      </c>
      <c r="O301" s="31" t="str">
        <f>_xlfn.XLOOKUP(Calculations[[#This Row],[For XLOOKUP]],Factors[For XLOOKUP],Factors[Units],"")</f>
        <v>tn CO2 eq/ €</v>
      </c>
      <c r="P301" s="12" t="str">
        <f>_xlfn.XLOOKUP(Calculations[[#This Row],[For XLOOKUP]],Factors[For XLOOKUP],Factors[Source],"")</f>
        <v>EPA 2022</v>
      </c>
      <c r="Q301" s="31" t="s">
        <v>1112</v>
      </c>
      <c r="R301" s="31" t="s">
        <v>1112</v>
      </c>
      <c r="S301" s="31" t="s">
        <v>1112</v>
      </c>
      <c r="T301" s="31" t="s">
        <v>1112</v>
      </c>
      <c r="U301" s="31">
        <v>2.3237998874999999</v>
      </c>
      <c r="V301" s="31" t="s">
        <v>1113</v>
      </c>
      <c r="W301" s="57">
        <v>2.3237998874999999</v>
      </c>
    </row>
    <row r="302" spans="1:23" x14ac:dyDescent="0.3">
      <c r="A302" s="8" t="s">
        <v>316</v>
      </c>
      <c r="B302" s="8" t="s">
        <v>317</v>
      </c>
      <c r="C302" s="9" t="s">
        <v>578</v>
      </c>
      <c r="D302" s="9" t="s">
        <v>819</v>
      </c>
      <c r="E302" s="9" t="s">
        <v>913</v>
      </c>
      <c r="F302" s="9" t="s">
        <v>550</v>
      </c>
      <c r="G302" s="8" t="s">
        <v>313</v>
      </c>
      <c r="H302" s="36" t="s">
        <v>313</v>
      </c>
      <c r="I302" s="29">
        <v>20010.54</v>
      </c>
      <c r="J302" s="11" t="s">
        <v>928</v>
      </c>
      <c r="K302" s="41" t="s">
        <v>411</v>
      </c>
      <c r="L302" s="47" t="s">
        <v>522</v>
      </c>
      <c r="M302" s="31" t="str">
        <f>_xlfn.XLOOKUP(Calculations[[#This Row],[For XLOOKUP]],Factors[For XLOOKUP],Factors[Factor],"")</f>
        <v>Σ.Ε. CO₂ eq</v>
      </c>
      <c r="N302" s="31">
        <f>_xlfn.XLOOKUP(Calculations[[#This Row],[For XLOOKUP]],Factors[For XLOOKUP],Factors[Value],"")</f>
        <v>3.368E-4</v>
      </c>
      <c r="O302" s="31" t="str">
        <f>_xlfn.XLOOKUP(Calculations[[#This Row],[For XLOOKUP]],Factors[For XLOOKUP],Factors[Units],"")</f>
        <v>tn CO2 eq/ €</v>
      </c>
      <c r="P302" s="12" t="str">
        <f>_xlfn.XLOOKUP(Calculations[[#This Row],[For XLOOKUP]],Factors[For XLOOKUP],Factors[Source],"")</f>
        <v>EXIOBASE 2019 - GR</v>
      </c>
      <c r="Q302" s="31" t="s">
        <v>1112</v>
      </c>
      <c r="R302" s="31" t="s">
        <v>1112</v>
      </c>
      <c r="S302" s="31" t="s">
        <v>1112</v>
      </c>
      <c r="T302" s="31" t="s">
        <v>1112</v>
      </c>
      <c r="U302" s="31">
        <v>6.7395498720000004</v>
      </c>
      <c r="V302" s="31" t="s">
        <v>1113</v>
      </c>
      <c r="W302" s="57">
        <v>6.7395498720000004</v>
      </c>
    </row>
    <row r="303" spans="1:23" x14ac:dyDescent="0.3">
      <c r="A303" s="8" t="s">
        <v>316</v>
      </c>
      <c r="B303" s="8" t="s">
        <v>317</v>
      </c>
      <c r="C303" s="9" t="s">
        <v>578</v>
      </c>
      <c r="D303" s="9" t="s">
        <v>819</v>
      </c>
      <c r="E303" s="9" t="s">
        <v>913</v>
      </c>
      <c r="F303" s="9" t="s">
        <v>550</v>
      </c>
      <c r="G303" s="8" t="s">
        <v>313</v>
      </c>
      <c r="H303" s="36" t="s">
        <v>313</v>
      </c>
      <c r="I303" s="29">
        <v>12825.98</v>
      </c>
      <c r="J303" s="11" t="s">
        <v>928</v>
      </c>
      <c r="K303" s="41" t="s">
        <v>395</v>
      </c>
      <c r="L303" s="47" t="s">
        <v>506</v>
      </c>
      <c r="M303" s="31" t="str">
        <f>_xlfn.XLOOKUP(Calculations[[#This Row],[For XLOOKUP]],Factors[For XLOOKUP],Factors[Factor],"")</f>
        <v>Σ.Ε. CO₂ eq</v>
      </c>
      <c r="N303" s="31">
        <f>_xlfn.XLOOKUP(Calculations[[#This Row],[For XLOOKUP]],Factors[For XLOOKUP],Factors[Value],"")</f>
        <v>8.8451999999999999E-5</v>
      </c>
      <c r="O303" s="31" t="str">
        <f>_xlfn.XLOOKUP(Calculations[[#This Row],[For XLOOKUP]],Factors[For XLOOKUP],Factors[Units],"")</f>
        <v>tn CO2 eq/ €</v>
      </c>
      <c r="P303" s="12" t="str">
        <f>_xlfn.XLOOKUP(Calculations[[#This Row],[For XLOOKUP]],Factors[For XLOOKUP],Factors[Source],"")</f>
        <v>EPA 2022</v>
      </c>
      <c r="Q303" s="31" t="s">
        <v>1112</v>
      </c>
      <c r="R303" s="31" t="s">
        <v>1112</v>
      </c>
      <c r="S303" s="31" t="s">
        <v>1112</v>
      </c>
      <c r="T303" s="31" t="s">
        <v>1112</v>
      </c>
      <c r="U303" s="31">
        <v>1.13448358296</v>
      </c>
      <c r="V303" s="31" t="s">
        <v>1113</v>
      </c>
      <c r="W303" s="57">
        <v>1.13448358296</v>
      </c>
    </row>
    <row r="304" spans="1:23" x14ac:dyDescent="0.3">
      <c r="A304" s="8" t="s">
        <v>316</v>
      </c>
      <c r="B304" s="8" t="s">
        <v>317</v>
      </c>
      <c r="C304" s="9" t="s">
        <v>578</v>
      </c>
      <c r="D304" s="9" t="s">
        <v>819</v>
      </c>
      <c r="E304" s="9" t="s">
        <v>913</v>
      </c>
      <c r="F304" s="9" t="s">
        <v>550</v>
      </c>
      <c r="G304" s="8" t="s">
        <v>313</v>
      </c>
      <c r="H304" s="36" t="s">
        <v>313</v>
      </c>
      <c r="I304" s="29">
        <v>27075.950000000004</v>
      </c>
      <c r="J304" s="11" t="s">
        <v>928</v>
      </c>
      <c r="K304" s="41" t="s">
        <v>348</v>
      </c>
      <c r="L304" s="47" t="s">
        <v>459</v>
      </c>
      <c r="M304" s="31" t="str">
        <f>_xlfn.XLOOKUP(Calculations[[#This Row],[For XLOOKUP]],Factors[For XLOOKUP],Factors[Factor],"")</f>
        <v>Σ.Ε. CO₂ eq</v>
      </c>
      <c r="N304" s="31">
        <f>_xlfn.XLOOKUP(Calculations[[#This Row],[For XLOOKUP]],Factors[For XLOOKUP],Factors[Value],"")</f>
        <v>8.7299999999999997E-4</v>
      </c>
      <c r="O304" s="31" t="str">
        <f>_xlfn.XLOOKUP(Calculations[[#This Row],[For XLOOKUP]],Factors[For XLOOKUP],Factors[Units],"")</f>
        <v>tn CO2 eq/ €</v>
      </c>
      <c r="P304" s="12" t="str">
        <f>_xlfn.XLOOKUP(Calculations[[#This Row],[For XLOOKUP]],Factors[For XLOOKUP],Factors[Source],"")</f>
        <v>EXIOBASE 2019 - GR</v>
      </c>
      <c r="Q304" s="31" t="s">
        <v>1112</v>
      </c>
      <c r="R304" s="31" t="s">
        <v>1112</v>
      </c>
      <c r="S304" s="31" t="s">
        <v>1112</v>
      </c>
      <c r="T304" s="31" t="s">
        <v>1112</v>
      </c>
      <c r="U304" s="31">
        <v>23.637304350000004</v>
      </c>
      <c r="V304" s="31" t="s">
        <v>1113</v>
      </c>
      <c r="W304" s="57">
        <v>23.637304350000004</v>
      </c>
    </row>
    <row r="305" spans="1:23" x14ac:dyDescent="0.3">
      <c r="A305" s="8" t="s">
        <v>316</v>
      </c>
      <c r="B305" s="8" t="s">
        <v>317</v>
      </c>
      <c r="C305" s="9" t="s">
        <v>578</v>
      </c>
      <c r="D305" s="9" t="s">
        <v>819</v>
      </c>
      <c r="E305" s="9" t="s">
        <v>913</v>
      </c>
      <c r="F305" s="9" t="s">
        <v>550</v>
      </c>
      <c r="G305" s="8" t="s">
        <v>313</v>
      </c>
      <c r="H305" s="36" t="s">
        <v>313</v>
      </c>
      <c r="I305" s="29">
        <v>13826.42</v>
      </c>
      <c r="J305" s="11" t="s">
        <v>928</v>
      </c>
      <c r="K305" s="41" t="s">
        <v>350</v>
      </c>
      <c r="L305" s="47" t="s">
        <v>461</v>
      </c>
      <c r="M305" s="31" t="str">
        <f>_xlfn.XLOOKUP(Calculations[[#This Row],[For XLOOKUP]],Factors[For XLOOKUP],Factors[Factor],"")</f>
        <v>Σ.Ε. CO₂ eq</v>
      </c>
      <c r="N305" s="31">
        <f>_xlfn.XLOOKUP(Calculations[[#This Row],[For XLOOKUP]],Factors[For XLOOKUP],Factors[Value],"")</f>
        <v>8.4404124000000004E-4</v>
      </c>
      <c r="O305" s="31" t="str">
        <f>_xlfn.XLOOKUP(Calculations[[#This Row],[For XLOOKUP]],Factors[For XLOOKUP],Factors[Units],"")</f>
        <v>tn CO2 eq/ €</v>
      </c>
      <c r="P305" s="12" t="str">
        <f>_xlfn.XLOOKUP(Calculations[[#This Row],[For XLOOKUP]],Factors[For XLOOKUP],Factors[Source],"")</f>
        <v>BEIS 2021</v>
      </c>
      <c r="Q305" s="31" t="s">
        <v>1112</v>
      </c>
      <c r="R305" s="31" t="s">
        <v>1112</v>
      </c>
      <c r="S305" s="31" t="s">
        <v>1112</v>
      </c>
      <c r="T305" s="31" t="s">
        <v>1112</v>
      </c>
      <c r="U305" s="31">
        <v>11.670068681560801</v>
      </c>
      <c r="V305" s="31" t="s">
        <v>1113</v>
      </c>
      <c r="W305" s="57">
        <v>11.670068681560801</v>
      </c>
    </row>
    <row r="306" spans="1:23" x14ac:dyDescent="0.3">
      <c r="A306" s="8" t="s">
        <v>316</v>
      </c>
      <c r="B306" s="8" t="s">
        <v>317</v>
      </c>
      <c r="C306" s="9" t="s">
        <v>578</v>
      </c>
      <c r="D306" s="9" t="s">
        <v>819</v>
      </c>
      <c r="E306" s="9" t="s">
        <v>913</v>
      </c>
      <c r="F306" s="9" t="s">
        <v>550</v>
      </c>
      <c r="G306" s="8" t="s">
        <v>313</v>
      </c>
      <c r="H306" s="36" t="s">
        <v>313</v>
      </c>
      <c r="I306" s="29">
        <v>8635.1500000000015</v>
      </c>
      <c r="J306" s="11" t="s">
        <v>928</v>
      </c>
      <c r="K306" s="41" t="s">
        <v>419</v>
      </c>
      <c r="L306" s="47" t="s">
        <v>530</v>
      </c>
      <c r="M306" s="31" t="str">
        <f>_xlfn.XLOOKUP(Calculations[[#This Row],[For XLOOKUP]],Factors[For XLOOKUP],Factors[Factor],"")</f>
        <v>Σ.Ε. CO₂ eq</v>
      </c>
      <c r="N306" s="31">
        <f>_xlfn.XLOOKUP(Calculations[[#This Row],[For XLOOKUP]],Factors[For XLOOKUP],Factors[Value],"")</f>
        <v>1.1003849999999999E-3</v>
      </c>
      <c r="O306" s="31" t="str">
        <f>_xlfn.XLOOKUP(Calculations[[#This Row],[For XLOOKUP]],Factors[For XLOOKUP],Factors[Units],"")</f>
        <v>tn CO2 eq/ €</v>
      </c>
      <c r="P306" s="12" t="str">
        <f>_xlfn.XLOOKUP(Calculations[[#This Row],[For XLOOKUP]],Factors[For XLOOKUP],Factors[Source],"")</f>
        <v>EPA 2022</v>
      </c>
      <c r="Q306" s="31" t="s">
        <v>1112</v>
      </c>
      <c r="R306" s="31" t="s">
        <v>1112</v>
      </c>
      <c r="S306" s="31" t="s">
        <v>1112</v>
      </c>
      <c r="T306" s="31" t="s">
        <v>1112</v>
      </c>
      <c r="U306" s="31">
        <v>9.5019895327500006</v>
      </c>
      <c r="V306" s="31" t="s">
        <v>1113</v>
      </c>
      <c r="W306" s="57">
        <v>9.5019895327500006</v>
      </c>
    </row>
    <row r="307" spans="1:23" x14ac:dyDescent="0.3">
      <c r="A307" s="8" t="s">
        <v>316</v>
      </c>
      <c r="B307" s="8" t="s">
        <v>317</v>
      </c>
      <c r="C307" s="9" t="s">
        <v>578</v>
      </c>
      <c r="D307" s="9" t="s">
        <v>819</v>
      </c>
      <c r="E307" s="9" t="s">
        <v>913</v>
      </c>
      <c r="F307" s="9" t="s">
        <v>550</v>
      </c>
      <c r="G307" s="8" t="s">
        <v>313</v>
      </c>
      <c r="H307" s="36" t="s">
        <v>313</v>
      </c>
      <c r="I307" s="29">
        <v>46236.37</v>
      </c>
      <c r="J307" s="11" t="s">
        <v>928</v>
      </c>
      <c r="K307" s="41" t="s">
        <v>337</v>
      </c>
      <c r="L307" s="47" t="s">
        <v>448</v>
      </c>
      <c r="M307" s="31" t="str">
        <f>_xlfn.XLOOKUP(Calculations[[#This Row],[For XLOOKUP]],Factors[For XLOOKUP],Factors[Factor],"")</f>
        <v>Σ.Ε. CO₂ eq</v>
      </c>
      <c r="N307" s="31">
        <f>_xlfn.XLOOKUP(Calculations[[#This Row],[For XLOOKUP]],Factors[For XLOOKUP],Factors[Value],"")</f>
        <v>6.3481460000000003E-4</v>
      </c>
      <c r="O307" s="31" t="str">
        <f>_xlfn.XLOOKUP(Calculations[[#This Row],[For XLOOKUP]],Factors[For XLOOKUP],Factors[Units],"")</f>
        <v>tn CO2 eq/ €</v>
      </c>
      <c r="P307" s="12" t="str">
        <f>_xlfn.XLOOKUP(Calculations[[#This Row],[For XLOOKUP]],Factors[For XLOOKUP],Factors[Source],"")</f>
        <v>BEIS 2021</v>
      </c>
      <c r="Q307" s="31" t="s">
        <v>1112</v>
      </c>
      <c r="R307" s="31" t="s">
        <v>1112</v>
      </c>
      <c r="S307" s="31" t="s">
        <v>1112</v>
      </c>
      <c r="T307" s="31" t="s">
        <v>1112</v>
      </c>
      <c r="U307" s="31">
        <v>29.351522727002003</v>
      </c>
      <c r="V307" s="31" t="s">
        <v>1113</v>
      </c>
      <c r="W307" s="57">
        <v>29.351522727002003</v>
      </c>
    </row>
    <row r="308" spans="1:23" x14ac:dyDescent="0.3">
      <c r="A308" s="8" t="s">
        <v>316</v>
      </c>
      <c r="B308" s="8" t="s">
        <v>317</v>
      </c>
      <c r="C308" s="9" t="s">
        <v>578</v>
      </c>
      <c r="D308" s="9" t="s">
        <v>819</v>
      </c>
      <c r="E308" s="9" t="s">
        <v>913</v>
      </c>
      <c r="F308" s="9" t="s">
        <v>550</v>
      </c>
      <c r="G308" s="8" t="s">
        <v>313</v>
      </c>
      <c r="H308" s="36" t="s">
        <v>313</v>
      </c>
      <c r="I308" s="29">
        <v>32165.789999999994</v>
      </c>
      <c r="J308" s="11" t="s">
        <v>928</v>
      </c>
      <c r="K308" s="41" t="s">
        <v>356</v>
      </c>
      <c r="L308" s="47" t="s">
        <v>467</v>
      </c>
      <c r="M308" s="31" t="str">
        <f>_xlfn.XLOOKUP(Calculations[[#This Row],[For XLOOKUP]],Factors[For XLOOKUP],Factors[Factor],"")</f>
        <v>Σ.Ε. CO₂ eq</v>
      </c>
      <c r="N308" s="31">
        <f>_xlfn.XLOOKUP(Calculations[[#This Row],[For XLOOKUP]],Factors[For XLOOKUP],Factors[Value],"")</f>
        <v>1.9480499999999999E-4</v>
      </c>
      <c r="O308" s="31" t="str">
        <f>_xlfn.XLOOKUP(Calculations[[#This Row],[For XLOOKUP]],Factors[For XLOOKUP],Factors[Units],"")</f>
        <v>tn CO2 eq/ €</v>
      </c>
      <c r="P308" s="12" t="str">
        <f>_xlfn.XLOOKUP(Calculations[[#This Row],[For XLOOKUP]],Factors[For XLOOKUP],Factors[Source],"")</f>
        <v>EPA 2022</v>
      </c>
      <c r="Q308" s="31" t="s">
        <v>1112</v>
      </c>
      <c r="R308" s="31" t="s">
        <v>1112</v>
      </c>
      <c r="S308" s="31" t="s">
        <v>1112</v>
      </c>
      <c r="T308" s="31" t="s">
        <v>1112</v>
      </c>
      <c r="U308" s="31">
        <v>6.2660567209499982</v>
      </c>
      <c r="V308" s="31" t="s">
        <v>1113</v>
      </c>
      <c r="W308" s="57">
        <v>6.2660567209499982</v>
      </c>
    </row>
    <row r="309" spans="1:23" x14ac:dyDescent="0.3">
      <c r="A309" s="8" t="s">
        <v>316</v>
      </c>
      <c r="B309" s="8" t="s">
        <v>317</v>
      </c>
      <c r="C309" s="9" t="s">
        <v>578</v>
      </c>
      <c r="D309" s="9" t="s">
        <v>819</v>
      </c>
      <c r="E309" s="9" t="s">
        <v>913</v>
      </c>
      <c r="F309" s="9" t="s">
        <v>550</v>
      </c>
      <c r="G309" s="8" t="s">
        <v>313</v>
      </c>
      <c r="H309" s="36" t="s">
        <v>313</v>
      </c>
      <c r="I309" s="29">
        <v>7702.9499999999989</v>
      </c>
      <c r="J309" s="11" t="s">
        <v>928</v>
      </c>
      <c r="K309" s="41" t="s">
        <v>355</v>
      </c>
      <c r="L309" s="47" t="s">
        <v>466</v>
      </c>
      <c r="M309" s="31" t="str">
        <f>_xlfn.XLOOKUP(Calculations[[#This Row],[For XLOOKUP]],Factors[For XLOOKUP],Factors[Factor],"")</f>
        <v>Σ.Ε. CO₂ eq</v>
      </c>
      <c r="N309" s="31">
        <f>_xlfn.XLOOKUP(Calculations[[#This Row],[For XLOOKUP]],Factors[For XLOOKUP],Factors[Value],"")</f>
        <v>4.3550000000000001E-4</v>
      </c>
      <c r="O309" s="31" t="str">
        <f>_xlfn.XLOOKUP(Calculations[[#This Row],[For XLOOKUP]],Factors[For XLOOKUP],Factors[Units],"")</f>
        <v>tn CO2 eq/ €</v>
      </c>
      <c r="P309" s="12" t="str">
        <f>_xlfn.XLOOKUP(Calculations[[#This Row],[For XLOOKUP]],Factors[For XLOOKUP],Factors[Source],"")</f>
        <v>EXIOBASE 2019 - GR</v>
      </c>
      <c r="Q309" s="31" t="s">
        <v>1112</v>
      </c>
      <c r="R309" s="31" t="s">
        <v>1112</v>
      </c>
      <c r="S309" s="31" t="s">
        <v>1112</v>
      </c>
      <c r="T309" s="31" t="s">
        <v>1112</v>
      </c>
      <c r="U309" s="31">
        <v>3.3546347249999995</v>
      </c>
      <c r="V309" s="31" t="s">
        <v>1113</v>
      </c>
      <c r="W309" s="57">
        <v>3.3546347249999995</v>
      </c>
    </row>
    <row r="310" spans="1:23" x14ac:dyDescent="0.3">
      <c r="A310" s="8" t="s">
        <v>316</v>
      </c>
      <c r="B310" s="8" t="s">
        <v>317</v>
      </c>
      <c r="C310" s="9" t="s">
        <v>578</v>
      </c>
      <c r="D310" s="9" t="s">
        <v>819</v>
      </c>
      <c r="E310" s="9" t="s">
        <v>913</v>
      </c>
      <c r="F310" s="9" t="s">
        <v>550</v>
      </c>
      <c r="G310" s="8" t="s">
        <v>313</v>
      </c>
      <c r="H310" s="36" t="s">
        <v>313</v>
      </c>
      <c r="I310" s="29">
        <v>16408.599999999999</v>
      </c>
      <c r="J310" s="11" t="s">
        <v>928</v>
      </c>
      <c r="K310" s="41" t="s">
        <v>362</v>
      </c>
      <c r="L310" s="47" t="s">
        <v>473</v>
      </c>
      <c r="M310" s="31" t="str">
        <f>_xlfn.XLOOKUP(Calculations[[#This Row],[For XLOOKUP]],Factors[For XLOOKUP],Factors[Factor],"")</f>
        <v>Σ.Ε. CO₂ eq</v>
      </c>
      <c r="N310" s="31">
        <f>_xlfn.XLOOKUP(Calculations[[#This Row],[For XLOOKUP]],Factors[For XLOOKUP],Factors[Value],"")</f>
        <v>7.6880000000000004E-4</v>
      </c>
      <c r="O310" s="31" t="str">
        <f>_xlfn.XLOOKUP(Calculations[[#This Row],[For XLOOKUP]],Factors[For XLOOKUP],Factors[Units],"")</f>
        <v>tn CO2 eq/ €</v>
      </c>
      <c r="P310" s="12" t="str">
        <f>_xlfn.XLOOKUP(Calculations[[#This Row],[For XLOOKUP]],Factors[For XLOOKUP],Factors[Source],"")</f>
        <v>EXIOBASE 2019 - GR</v>
      </c>
      <c r="Q310" s="31" t="s">
        <v>1112</v>
      </c>
      <c r="R310" s="31" t="s">
        <v>1112</v>
      </c>
      <c r="S310" s="31" t="s">
        <v>1112</v>
      </c>
      <c r="T310" s="31" t="s">
        <v>1112</v>
      </c>
      <c r="U310" s="31">
        <v>12.61493168</v>
      </c>
      <c r="V310" s="31" t="s">
        <v>1113</v>
      </c>
      <c r="W310" s="57">
        <v>12.61493168</v>
      </c>
    </row>
    <row r="311" spans="1:23" x14ac:dyDescent="0.3">
      <c r="A311" s="8" t="s">
        <v>316</v>
      </c>
      <c r="B311" s="8" t="s">
        <v>317</v>
      </c>
      <c r="C311" s="9" t="s">
        <v>578</v>
      </c>
      <c r="D311" s="9" t="s">
        <v>819</v>
      </c>
      <c r="E311" s="9" t="s">
        <v>913</v>
      </c>
      <c r="F311" s="9" t="s">
        <v>550</v>
      </c>
      <c r="G311" s="8" t="s">
        <v>313</v>
      </c>
      <c r="H311" s="36" t="s">
        <v>313</v>
      </c>
      <c r="I311" s="29">
        <v>22562.32</v>
      </c>
      <c r="J311" s="11" t="s">
        <v>928</v>
      </c>
      <c r="K311" s="41" t="s">
        <v>344</v>
      </c>
      <c r="L311" s="47" t="s">
        <v>455</v>
      </c>
      <c r="M311" s="31" t="str">
        <f>_xlfn.XLOOKUP(Calculations[[#This Row],[For XLOOKUP]],Factors[For XLOOKUP],Factors[Factor],"")</f>
        <v>Σ.Ε. CO₂ eq</v>
      </c>
      <c r="N311" s="31">
        <f>_xlfn.XLOOKUP(Calculations[[#This Row],[For XLOOKUP]],Factors[For XLOOKUP],Factors[Value],"")</f>
        <v>3.4710648E-4</v>
      </c>
      <c r="O311" s="31" t="str">
        <f>_xlfn.XLOOKUP(Calculations[[#This Row],[For XLOOKUP]],Factors[For XLOOKUP],Factors[Units],"")</f>
        <v>tn CO2 eq/ €</v>
      </c>
      <c r="P311" s="12" t="str">
        <f>_xlfn.XLOOKUP(Calculations[[#This Row],[For XLOOKUP]],Factors[For XLOOKUP],Factors[Source],"")</f>
        <v>BEIS 2021</v>
      </c>
      <c r="Q311" s="31" t="s">
        <v>1112</v>
      </c>
      <c r="R311" s="31" t="s">
        <v>1112</v>
      </c>
      <c r="S311" s="31" t="s">
        <v>1112</v>
      </c>
      <c r="T311" s="31" t="s">
        <v>1112</v>
      </c>
      <c r="U311" s="31">
        <v>7.8315274758335995</v>
      </c>
      <c r="V311" s="31" t="s">
        <v>1113</v>
      </c>
      <c r="W311" s="57">
        <v>7.8315274758335995</v>
      </c>
    </row>
    <row r="312" spans="1:23" x14ac:dyDescent="0.3">
      <c r="A312" s="8" t="s">
        <v>316</v>
      </c>
      <c r="B312" s="8" t="s">
        <v>317</v>
      </c>
      <c r="C312" s="9" t="s">
        <v>578</v>
      </c>
      <c r="D312" s="9" t="s">
        <v>819</v>
      </c>
      <c r="E312" s="9" t="s">
        <v>913</v>
      </c>
      <c r="F312" s="9" t="s">
        <v>550</v>
      </c>
      <c r="G312" s="8" t="s">
        <v>313</v>
      </c>
      <c r="H312" s="36" t="s">
        <v>313</v>
      </c>
      <c r="I312" s="29">
        <v>4005</v>
      </c>
      <c r="J312" s="11" t="s">
        <v>928</v>
      </c>
      <c r="K312" s="41" t="s">
        <v>345</v>
      </c>
      <c r="L312" s="47" t="s">
        <v>456</v>
      </c>
      <c r="M312" s="31" t="str">
        <f>_xlfn.XLOOKUP(Calculations[[#This Row],[For XLOOKUP]],Factors[For XLOOKUP],Factors[Factor],"")</f>
        <v>Σ.Ε. CO₂ eq</v>
      </c>
      <c r="N312" s="31">
        <f>_xlfn.XLOOKUP(Calculations[[#This Row],[For XLOOKUP]],Factors[For XLOOKUP],Factors[Value],"")</f>
        <v>6.8300000000000001E-4</v>
      </c>
      <c r="O312" s="31" t="str">
        <f>_xlfn.XLOOKUP(Calculations[[#This Row],[For XLOOKUP]],Factors[For XLOOKUP],Factors[Units],"")</f>
        <v>tn CO2 eq/ €</v>
      </c>
      <c r="P312" s="12" t="str">
        <f>_xlfn.XLOOKUP(Calculations[[#This Row],[For XLOOKUP]],Factors[For XLOOKUP],Factors[Source],"")</f>
        <v>EXIOBASE 2019 - GR</v>
      </c>
      <c r="Q312" s="31" t="s">
        <v>1112</v>
      </c>
      <c r="R312" s="31" t="s">
        <v>1112</v>
      </c>
      <c r="S312" s="31" t="s">
        <v>1112</v>
      </c>
      <c r="T312" s="31" t="s">
        <v>1112</v>
      </c>
      <c r="U312" s="31">
        <v>2.7354150000000002</v>
      </c>
      <c r="V312" s="31" t="s">
        <v>1113</v>
      </c>
      <c r="W312" s="57">
        <v>2.7354150000000002</v>
      </c>
    </row>
    <row r="313" spans="1:23" x14ac:dyDescent="0.3">
      <c r="A313" s="8" t="s">
        <v>316</v>
      </c>
      <c r="B313" s="8" t="s">
        <v>317</v>
      </c>
      <c r="C313" s="9" t="s">
        <v>578</v>
      </c>
      <c r="D313" s="9" t="s">
        <v>819</v>
      </c>
      <c r="E313" s="9" t="s">
        <v>913</v>
      </c>
      <c r="F313" s="9" t="s">
        <v>550</v>
      </c>
      <c r="G313" s="8" t="s">
        <v>313</v>
      </c>
      <c r="H313" s="36" t="s">
        <v>313</v>
      </c>
      <c r="I313" s="29">
        <v>6457.3799999999992</v>
      </c>
      <c r="J313" s="11" t="s">
        <v>928</v>
      </c>
      <c r="K313" s="41" t="s">
        <v>360</v>
      </c>
      <c r="L313" s="47" t="s">
        <v>471</v>
      </c>
      <c r="M313" s="31" t="str">
        <f>_xlfn.XLOOKUP(Calculations[[#This Row],[For XLOOKUP]],Factors[For XLOOKUP],Factors[Factor],"")</f>
        <v>Σ.Ε. CO₂ eq</v>
      </c>
      <c r="N313" s="31">
        <f>_xlfn.XLOOKUP(Calculations[[#This Row],[For XLOOKUP]],Factors[For XLOOKUP],Factors[Value],"")</f>
        <v>8.1360000000000004E-4</v>
      </c>
      <c r="O313" s="31" t="str">
        <f>_xlfn.XLOOKUP(Calculations[[#This Row],[For XLOOKUP]],Factors[For XLOOKUP],Factors[Units],"")</f>
        <v>tn CO2 eq/ €</v>
      </c>
      <c r="P313" s="12" t="str">
        <f>_xlfn.XLOOKUP(Calculations[[#This Row],[For XLOOKUP]],Factors[For XLOOKUP],Factors[Source],"")</f>
        <v>EXIOBASE 2019 - GR</v>
      </c>
      <c r="Q313" s="31" t="s">
        <v>1112</v>
      </c>
      <c r="R313" s="31" t="s">
        <v>1112</v>
      </c>
      <c r="S313" s="31" t="s">
        <v>1112</v>
      </c>
      <c r="T313" s="31" t="s">
        <v>1112</v>
      </c>
      <c r="U313" s="31">
        <v>5.2537243679999994</v>
      </c>
      <c r="V313" s="31" t="s">
        <v>1113</v>
      </c>
      <c r="W313" s="57">
        <v>5.2537243679999994</v>
      </c>
    </row>
    <row r="314" spans="1:23" x14ac:dyDescent="0.3">
      <c r="A314" s="8" t="s">
        <v>316</v>
      </c>
      <c r="B314" s="8" t="s">
        <v>317</v>
      </c>
      <c r="C314" s="9" t="s">
        <v>578</v>
      </c>
      <c r="D314" s="9" t="s">
        <v>819</v>
      </c>
      <c r="E314" s="9" t="s">
        <v>913</v>
      </c>
      <c r="F314" s="9" t="s">
        <v>550</v>
      </c>
      <c r="G314" s="8" t="s">
        <v>313</v>
      </c>
      <c r="H314" s="36" t="s">
        <v>313</v>
      </c>
      <c r="I314" s="29">
        <v>4181.84</v>
      </c>
      <c r="J314" s="11" t="s">
        <v>928</v>
      </c>
      <c r="K314" s="41" t="s">
        <v>401</v>
      </c>
      <c r="L314" s="47" t="s">
        <v>512</v>
      </c>
      <c r="M314" s="31" t="str">
        <f>_xlfn.XLOOKUP(Calculations[[#This Row],[For XLOOKUP]],Factors[For XLOOKUP],Factors[Factor],"")</f>
        <v>Σ.Ε. CO₂ eq</v>
      </c>
      <c r="N314" s="31">
        <f>_xlfn.XLOOKUP(Calculations[[#This Row],[For XLOOKUP]],Factors[For XLOOKUP],Factors[Value],"")</f>
        <v>5.7283200000000012E-4</v>
      </c>
      <c r="O314" s="31" t="str">
        <f>_xlfn.XLOOKUP(Calculations[[#This Row],[For XLOOKUP]],Factors[For XLOOKUP],Factors[Units],"")</f>
        <v>tn CO2 eq/ €</v>
      </c>
      <c r="P314" s="12" t="str">
        <f>_xlfn.XLOOKUP(Calculations[[#This Row],[For XLOOKUP]],Factors[For XLOOKUP],Factors[Source],"")</f>
        <v>EPA 2022</v>
      </c>
      <c r="Q314" s="31" t="s">
        <v>1112</v>
      </c>
      <c r="R314" s="31" t="s">
        <v>1112</v>
      </c>
      <c r="S314" s="31" t="s">
        <v>1112</v>
      </c>
      <c r="T314" s="31" t="s">
        <v>1112</v>
      </c>
      <c r="U314" s="31">
        <v>2.3954917708800005</v>
      </c>
      <c r="V314" s="31" t="s">
        <v>1113</v>
      </c>
      <c r="W314" s="57">
        <v>2.3954917708800005</v>
      </c>
    </row>
    <row r="315" spans="1:23" x14ac:dyDescent="0.3">
      <c r="A315" s="8" t="s">
        <v>316</v>
      </c>
      <c r="B315" s="8" t="s">
        <v>317</v>
      </c>
      <c r="C315" s="9" t="s">
        <v>578</v>
      </c>
      <c r="D315" s="9" t="s">
        <v>819</v>
      </c>
      <c r="E315" s="9" t="s">
        <v>913</v>
      </c>
      <c r="F315" s="9" t="s">
        <v>550</v>
      </c>
      <c r="G315" s="8" t="s">
        <v>313</v>
      </c>
      <c r="H315" s="36" t="s">
        <v>313</v>
      </c>
      <c r="I315" s="29">
        <v>6266.71</v>
      </c>
      <c r="J315" s="11" t="s">
        <v>928</v>
      </c>
      <c r="K315" s="41" t="s">
        <v>353</v>
      </c>
      <c r="L315" s="47" t="s">
        <v>464</v>
      </c>
      <c r="M315" s="31" t="str">
        <f>_xlfn.XLOOKUP(Calculations[[#This Row],[For XLOOKUP]],Factors[For XLOOKUP],Factors[Factor],"")</f>
        <v>Σ.Ε. CO₂ eq</v>
      </c>
      <c r="N315" s="31">
        <f>_xlfn.XLOOKUP(Calculations[[#This Row],[For XLOOKUP]],Factors[For XLOOKUP],Factors[Value],"")</f>
        <v>1.6539999999999999E-3</v>
      </c>
      <c r="O315" s="31" t="str">
        <f>_xlfn.XLOOKUP(Calculations[[#This Row],[For XLOOKUP]],Factors[For XLOOKUP],Factors[Units],"")</f>
        <v>tn CO2 eq/ €</v>
      </c>
      <c r="P315" s="12" t="str">
        <f>_xlfn.XLOOKUP(Calculations[[#This Row],[For XLOOKUP]],Factors[For XLOOKUP],Factors[Source],"")</f>
        <v>EXIOBASE 2019 - GR</v>
      </c>
      <c r="Q315" s="31" t="s">
        <v>1112</v>
      </c>
      <c r="R315" s="31" t="s">
        <v>1112</v>
      </c>
      <c r="S315" s="31" t="s">
        <v>1112</v>
      </c>
      <c r="T315" s="31" t="s">
        <v>1112</v>
      </c>
      <c r="U315" s="31">
        <v>10.36513834</v>
      </c>
      <c r="V315" s="31" t="s">
        <v>1113</v>
      </c>
      <c r="W315" s="57">
        <v>10.36513834</v>
      </c>
    </row>
    <row r="316" spans="1:23" x14ac:dyDescent="0.3">
      <c r="A316" s="8" t="s">
        <v>316</v>
      </c>
      <c r="B316" s="8" t="s">
        <v>317</v>
      </c>
      <c r="C316" s="9" t="s">
        <v>578</v>
      </c>
      <c r="D316" s="9" t="s">
        <v>819</v>
      </c>
      <c r="E316" s="9" t="s">
        <v>913</v>
      </c>
      <c r="F316" s="9" t="s">
        <v>550</v>
      </c>
      <c r="G316" s="8" t="s">
        <v>313</v>
      </c>
      <c r="H316" s="36" t="s">
        <v>313</v>
      </c>
      <c r="I316" s="29">
        <v>3659.38</v>
      </c>
      <c r="J316" s="11" t="s">
        <v>928</v>
      </c>
      <c r="K316" s="41" t="s">
        <v>354</v>
      </c>
      <c r="L316" s="47" t="s">
        <v>465</v>
      </c>
      <c r="M316" s="31" t="str">
        <f>_xlfn.XLOOKUP(Calculations[[#This Row],[For XLOOKUP]],Factors[For XLOOKUP],Factors[Factor],"")</f>
        <v>Σ.Ε. CO₂ eq</v>
      </c>
      <c r="N316" s="31">
        <f>_xlfn.XLOOKUP(Calculations[[#This Row],[For XLOOKUP]],Factors[For XLOOKUP],Factors[Value],"")</f>
        <v>2.93787E-4</v>
      </c>
      <c r="O316" s="31" t="str">
        <f>_xlfn.XLOOKUP(Calculations[[#This Row],[For XLOOKUP]],Factors[For XLOOKUP],Factors[Units],"")</f>
        <v>tn CO2 eq/ €</v>
      </c>
      <c r="P316" s="12" t="str">
        <f>_xlfn.XLOOKUP(Calculations[[#This Row],[For XLOOKUP]],Factors[For XLOOKUP],Factors[Source],"")</f>
        <v>EPA 2022</v>
      </c>
      <c r="Q316" s="31" t="s">
        <v>1112</v>
      </c>
      <c r="R316" s="31" t="s">
        <v>1112</v>
      </c>
      <c r="S316" s="31" t="s">
        <v>1112</v>
      </c>
      <c r="T316" s="31" t="s">
        <v>1112</v>
      </c>
      <c r="U316" s="31">
        <v>1.0750782720600001</v>
      </c>
      <c r="V316" s="31" t="s">
        <v>1113</v>
      </c>
      <c r="W316" s="57">
        <v>1.0750782720600001</v>
      </c>
    </row>
    <row r="317" spans="1:23" x14ac:dyDescent="0.3">
      <c r="A317" s="8" t="s">
        <v>316</v>
      </c>
      <c r="B317" s="8" t="s">
        <v>317</v>
      </c>
      <c r="C317" s="9" t="s">
        <v>578</v>
      </c>
      <c r="D317" s="9" t="s">
        <v>819</v>
      </c>
      <c r="E317" s="9" t="s">
        <v>913</v>
      </c>
      <c r="F317" s="9" t="s">
        <v>550</v>
      </c>
      <c r="G317" s="8" t="s">
        <v>313</v>
      </c>
      <c r="H317" s="36" t="s">
        <v>313</v>
      </c>
      <c r="I317" s="29">
        <v>2335.0100000000002</v>
      </c>
      <c r="J317" s="11" t="s">
        <v>928</v>
      </c>
      <c r="K317" s="41" t="s">
        <v>418</v>
      </c>
      <c r="L317" s="47" t="s">
        <v>529</v>
      </c>
      <c r="M317" s="31" t="str">
        <f>_xlfn.XLOOKUP(Calculations[[#This Row],[For XLOOKUP]],Factors[For XLOOKUP],Factors[Factor],"")</f>
        <v>Σ.Ε. CO₂ eq</v>
      </c>
      <c r="N317" s="31">
        <f>_xlfn.XLOOKUP(Calculations[[#This Row],[For XLOOKUP]],Factors[For XLOOKUP],Factors[Value],"")</f>
        <v>3.7907999999999996E-4</v>
      </c>
      <c r="O317" s="31" t="str">
        <f>_xlfn.XLOOKUP(Calculations[[#This Row],[For XLOOKUP]],Factors[For XLOOKUP],Factors[Units],"")</f>
        <v>tn CO2 eq/ €</v>
      </c>
      <c r="P317" s="12" t="str">
        <f>_xlfn.XLOOKUP(Calculations[[#This Row],[For XLOOKUP]],Factors[For XLOOKUP],Factors[Source],"")</f>
        <v>EPA 2022</v>
      </c>
      <c r="Q317" s="31" t="s">
        <v>1112</v>
      </c>
      <c r="R317" s="31" t="s">
        <v>1112</v>
      </c>
      <c r="S317" s="31" t="s">
        <v>1112</v>
      </c>
      <c r="T317" s="31" t="s">
        <v>1112</v>
      </c>
      <c r="U317" s="31">
        <v>0.88515559079999995</v>
      </c>
      <c r="V317" s="31" t="s">
        <v>1113</v>
      </c>
      <c r="W317" s="57">
        <v>0.88515559079999995</v>
      </c>
    </row>
    <row r="318" spans="1:23" x14ac:dyDescent="0.3">
      <c r="A318" s="8" t="s">
        <v>316</v>
      </c>
      <c r="B318" s="8" t="s">
        <v>317</v>
      </c>
      <c r="C318" s="9" t="s">
        <v>578</v>
      </c>
      <c r="D318" s="9" t="s">
        <v>819</v>
      </c>
      <c r="E318" s="9" t="s">
        <v>913</v>
      </c>
      <c r="F318" s="9" t="s">
        <v>550</v>
      </c>
      <c r="G318" s="8" t="s">
        <v>313</v>
      </c>
      <c r="H318" s="36" t="s">
        <v>313</v>
      </c>
      <c r="I318" s="29">
        <v>6756.57</v>
      </c>
      <c r="J318" s="11" t="s">
        <v>928</v>
      </c>
      <c r="K318" s="41" t="s">
        <v>331</v>
      </c>
      <c r="L318" s="47" t="s">
        <v>442</v>
      </c>
      <c r="M318" s="31" t="str">
        <f>_xlfn.XLOOKUP(Calculations[[#This Row],[For XLOOKUP]],Factors[For XLOOKUP],Factors[Factor],"")</f>
        <v>Σ.Ε. CO₂ eq</v>
      </c>
      <c r="N318" s="31">
        <f>_xlfn.XLOOKUP(Calculations[[#This Row],[For XLOOKUP]],Factors[For XLOOKUP],Factors[Value],"")</f>
        <v>1.93752E-4</v>
      </c>
      <c r="O318" s="31" t="str">
        <f>_xlfn.XLOOKUP(Calculations[[#This Row],[For XLOOKUP]],Factors[For XLOOKUP],Factors[Units],"")</f>
        <v>tn CO2 eq/ €</v>
      </c>
      <c r="P318" s="12" t="str">
        <f>_xlfn.XLOOKUP(Calculations[[#This Row],[For XLOOKUP]],Factors[For XLOOKUP],Factors[Source],"")</f>
        <v>EPA 2022</v>
      </c>
      <c r="Q318" s="31" t="s">
        <v>1112</v>
      </c>
      <c r="R318" s="31" t="s">
        <v>1112</v>
      </c>
      <c r="S318" s="31" t="s">
        <v>1112</v>
      </c>
      <c r="T318" s="31" t="s">
        <v>1112</v>
      </c>
      <c r="U318" s="31">
        <v>1.3090989506399999</v>
      </c>
      <c r="V318" s="31" t="s">
        <v>1113</v>
      </c>
      <c r="W318" s="57">
        <v>1.3090989506399999</v>
      </c>
    </row>
    <row r="319" spans="1:23" x14ac:dyDescent="0.3">
      <c r="A319" s="8" t="s">
        <v>316</v>
      </c>
      <c r="B319" s="8" t="s">
        <v>317</v>
      </c>
      <c r="C319" s="9" t="s">
        <v>578</v>
      </c>
      <c r="D319" s="9" t="s">
        <v>819</v>
      </c>
      <c r="E319" s="9" t="s">
        <v>913</v>
      </c>
      <c r="F319" s="9" t="s">
        <v>550</v>
      </c>
      <c r="G319" s="8" t="s">
        <v>313</v>
      </c>
      <c r="H319" s="36" t="s">
        <v>313</v>
      </c>
      <c r="I319" s="29">
        <v>3956.51</v>
      </c>
      <c r="J319" s="11" t="s">
        <v>928</v>
      </c>
      <c r="K319" s="41" t="s">
        <v>365</v>
      </c>
      <c r="L319" s="47" t="s">
        <v>476</v>
      </c>
      <c r="M319" s="31" t="str">
        <f>_xlfn.XLOOKUP(Calculations[[#This Row],[For XLOOKUP]],Factors[For XLOOKUP],Factors[Factor],"")</f>
        <v>Σ.Ε. CO₂ eq</v>
      </c>
      <c r="N319" s="31">
        <f>_xlfn.XLOOKUP(Calculations[[#This Row],[For XLOOKUP]],Factors[For XLOOKUP],Factors[Value],"")</f>
        <v>2.2112999999999999E-4</v>
      </c>
      <c r="O319" s="31" t="str">
        <f>_xlfn.XLOOKUP(Calculations[[#This Row],[For XLOOKUP]],Factors[For XLOOKUP],Factors[Units],"")</f>
        <v>tn CO2 eq/ €</v>
      </c>
      <c r="P319" s="12" t="str">
        <f>_xlfn.XLOOKUP(Calculations[[#This Row],[For XLOOKUP]],Factors[For XLOOKUP],Factors[Source],"")</f>
        <v>EPA 2022</v>
      </c>
      <c r="Q319" s="31" t="s">
        <v>1112</v>
      </c>
      <c r="R319" s="31" t="s">
        <v>1112</v>
      </c>
      <c r="S319" s="31" t="s">
        <v>1112</v>
      </c>
      <c r="T319" s="31" t="s">
        <v>1112</v>
      </c>
      <c r="U319" s="31">
        <v>0.87490305629999998</v>
      </c>
      <c r="V319" s="31" t="s">
        <v>1113</v>
      </c>
      <c r="W319" s="57">
        <v>0.87490305629999998</v>
      </c>
    </row>
    <row r="320" spans="1:23" x14ac:dyDescent="0.3">
      <c r="A320" s="8" t="s">
        <v>316</v>
      </c>
      <c r="B320" s="8" t="s">
        <v>317</v>
      </c>
      <c r="C320" s="9" t="s">
        <v>578</v>
      </c>
      <c r="D320" s="9" t="s">
        <v>819</v>
      </c>
      <c r="E320" s="9" t="s">
        <v>913</v>
      </c>
      <c r="F320" s="9" t="s">
        <v>550</v>
      </c>
      <c r="G320" s="8" t="s">
        <v>313</v>
      </c>
      <c r="H320" s="36" t="s">
        <v>313</v>
      </c>
      <c r="I320" s="29">
        <v>2630.7000000000003</v>
      </c>
      <c r="J320" s="11" t="s">
        <v>928</v>
      </c>
      <c r="K320" s="41" t="s">
        <v>351</v>
      </c>
      <c r="L320" s="47" t="s">
        <v>462</v>
      </c>
      <c r="M320" s="31" t="str">
        <f>_xlfn.XLOOKUP(Calculations[[#This Row],[For XLOOKUP]],Factors[For XLOOKUP],Factors[Factor],"")</f>
        <v>Σ.Ε. CO₂ eq</v>
      </c>
      <c r="N320" s="31">
        <f>_xlfn.XLOOKUP(Calculations[[#This Row],[For XLOOKUP]],Factors[For XLOOKUP],Factors[Value],"")</f>
        <v>7.1914136000000004E-4</v>
      </c>
      <c r="O320" s="31" t="str">
        <f>_xlfn.XLOOKUP(Calculations[[#This Row],[For XLOOKUP]],Factors[For XLOOKUP],Factors[Units],"")</f>
        <v>tn CO2 eq/ €</v>
      </c>
      <c r="P320" s="12" t="str">
        <f>_xlfn.XLOOKUP(Calculations[[#This Row],[For XLOOKUP]],Factors[For XLOOKUP],Factors[Source],"")</f>
        <v>BEIS 2021</v>
      </c>
      <c r="Q320" s="31" t="s">
        <v>1112</v>
      </c>
      <c r="R320" s="31" t="s">
        <v>1112</v>
      </c>
      <c r="S320" s="31" t="s">
        <v>1112</v>
      </c>
      <c r="T320" s="31" t="s">
        <v>1112</v>
      </c>
      <c r="U320" s="31">
        <v>1.8918451757520003</v>
      </c>
      <c r="V320" s="31" t="s">
        <v>1113</v>
      </c>
      <c r="W320" s="57">
        <v>1.8918451757520003</v>
      </c>
    </row>
    <row r="321" spans="1:23" x14ac:dyDescent="0.3">
      <c r="A321" s="8" t="s">
        <v>316</v>
      </c>
      <c r="B321" s="8" t="s">
        <v>317</v>
      </c>
      <c r="C321" s="9" t="s">
        <v>578</v>
      </c>
      <c r="D321" s="9" t="s">
        <v>819</v>
      </c>
      <c r="E321" s="9" t="s">
        <v>913</v>
      </c>
      <c r="F321" s="9" t="s">
        <v>550</v>
      </c>
      <c r="G321" s="8" t="s">
        <v>313</v>
      </c>
      <c r="H321" s="36" t="s">
        <v>313</v>
      </c>
      <c r="I321" s="29">
        <v>1141.6600000000001</v>
      </c>
      <c r="J321" s="11" t="s">
        <v>928</v>
      </c>
      <c r="K321" s="41" t="s">
        <v>369</v>
      </c>
      <c r="L321" s="47" t="s">
        <v>480</v>
      </c>
      <c r="M321" s="31" t="str">
        <f>_xlfn.XLOOKUP(Calculations[[#This Row],[For XLOOKUP]],Factors[For XLOOKUP],Factors[Factor],"")</f>
        <v>Σ.Ε. CO₂ eq</v>
      </c>
      <c r="N321" s="31">
        <f>_xlfn.XLOOKUP(Calculations[[#This Row],[For XLOOKUP]],Factors[For XLOOKUP],Factors[Value],"")</f>
        <v>1.5329999999999999E-3</v>
      </c>
      <c r="O321" s="31" t="str">
        <f>_xlfn.XLOOKUP(Calculations[[#This Row],[For XLOOKUP]],Factors[For XLOOKUP],Factors[Units],"")</f>
        <v>tn CO2 eq/ €</v>
      </c>
      <c r="P321" s="12" t="str">
        <f>_xlfn.XLOOKUP(Calculations[[#This Row],[For XLOOKUP]],Factors[For XLOOKUP],Factors[Source],"")</f>
        <v>EXIOBASE 2019 - GR</v>
      </c>
      <c r="Q321" s="31" t="s">
        <v>1112</v>
      </c>
      <c r="R321" s="31" t="s">
        <v>1112</v>
      </c>
      <c r="S321" s="31" t="s">
        <v>1112</v>
      </c>
      <c r="T321" s="31" t="s">
        <v>1112</v>
      </c>
      <c r="U321" s="31">
        <v>1.75016478</v>
      </c>
      <c r="V321" s="31" t="s">
        <v>1113</v>
      </c>
      <c r="W321" s="57">
        <v>1.75016478</v>
      </c>
    </row>
    <row r="322" spans="1:23" x14ac:dyDescent="0.3">
      <c r="A322" s="8" t="s">
        <v>316</v>
      </c>
      <c r="B322" s="8" t="s">
        <v>317</v>
      </c>
      <c r="C322" s="9" t="s">
        <v>578</v>
      </c>
      <c r="D322" s="9" t="s">
        <v>819</v>
      </c>
      <c r="E322" s="9" t="s">
        <v>913</v>
      </c>
      <c r="F322" s="9" t="s">
        <v>550</v>
      </c>
      <c r="G322" s="8" t="s">
        <v>313</v>
      </c>
      <c r="H322" s="36" t="s">
        <v>313</v>
      </c>
      <c r="I322" s="29">
        <v>2610.8500000000004</v>
      </c>
      <c r="J322" s="11" t="s">
        <v>928</v>
      </c>
      <c r="K322" s="41" t="s">
        <v>384</v>
      </c>
      <c r="L322" s="47" t="s">
        <v>495</v>
      </c>
      <c r="M322" s="31" t="str">
        <f>_xlfn.XLOOKUP(Calculations[[#This Row],[For XLOOKUP]],Factors[For XLOOKUP],Factors[Factor],"")</f>
        <v>Σ.Ε. CO₂ eq</v>
      </c>
      <c r="N322" s="31">
        <f>_xlfn.XLOOKUP(Calculations[[#This Row],[For XLOOKUP]],Factors[For XLOOKUP],Factors[Value],"")</f>
        <v>1.655E-3</v>
      </c>
      <c r="O322" s="31" t="str">
        <f>_xlfn.XLOOKUP(Calculations[[#This Row],[For XLOOKUP]],Factors[For XLOOKUP],Factors[Units],"")</f>
        <v>tn CO2 eq/ €</v>
      </c>
      <c r="P322" s="12" t="str">
        <f>_xlfn.XLOOKUP(Calculations[[#This Row],[For XLOOKUP]],Factors[For XLOOKUP],Factors[Source],"")</f>
        <v>EXIOBASE 2019 - GR</v>
      </c>
      <c r="Q322" s="31" t="s">
        <v>1112</v>
      </c>
      <c r="R322" s="31" t="s">
        <v>1112</v>
      </c>
      <c r="S322" s="31" t="s">
        <v>1112</v>
      </c>
      <c r="T322" s="31" t="s">
        <v>1112</v>
      </c>
      <c r="U322" s="31">
        <v>4.3209567500000006</v>
      </c>
      <c r="V322" s="31" t="s">
        <v>1113</v>
      </c>
      <c r="W322" s="57">
        <v>4.3209567500000006</v>
      </c>
    </row>
    <row r="323" spans="1:23" x14ac:dyDescent="0.3">
      <c r="A323" s="8" t="s">
        <v>316</v>
      </c>
      <c r="B323" s="8" t="s">
        <v>317</v>
      </c>
      <c r="C323" s="9" t="s">
        <v>578</v>
      </c>
      <c r="D323" s="9" t="s">
        <v>819</v>
      </c>
      <c r="E323" s="9" t="s">
        <v>913</v>
      </c>
      <c r="F323" s="9" t="s">
        <v>550</v>
      </c>
      <c r="G323" s="8" t="s">
        <v>313</v>
      </c>
      <c r="H323" s="36" t="s">
        <v>313</v>
      </c>
      <c r="I323" s="29">
        <v>1461.57</v>
      </c>
      <c r="J323" s="11" t="s">
        <v>928</v>
      </c>
      <c r="K323" s="41" t="s">
        <v>325</v>
      </c>
      <c r="L323" s="47" t="s">
        <v>436</v>
      </c>
      <c r="M323" s="31" t="str">
        <f>_xlfn.XLOOKUP(Calculations[[#This Row],[For XLOOKUP]],Factors[For XLOOKUP],Factors[Factor],"")</f>
        <v>Σ.Ε. CO₂ eq</v>
      </c>
      <c r="N323" s="31">
        <f>_xlfn.XLOOKUP(Calculations[[#This Row],[For XLOOKUP]],Factors[For XLOOKUP],Factors[Value],"")</f>
        <v>1.16883E-4</v>
      </c>
      <c r="O323" s="31" t="str">
        <f>_xlfn.XLOOKUP(Calculations[[#This Row],[For XLOOKUP]],Factors[For XLOOKUP],Factors[Units],"")</f>
        <v>tn CO2 eq/ €</v>
      </c>
      <c r="P323" s="12" t="str">
        <f>_xlfn.XLOOKUP(Calculations[[#This Row],[For XLOOKUP]],Factors[For XLOOKUP],Factors[Source],"")</f>
        <v>EPA 2022</v>
      </c>
      <c r="Q323" s="31" t="s">
        <v>1112</v>
      </c>
      <c r="R323" s="31" t="s">
        <v>1112</v>
      </c>
      <c r="S323" s="31" t="s">
        <v>1112</v>
      </c>
      <c r="T323" s="31" t="s">
        <v>1112</v>
      </c>
      <c r="U323" s="31">
        <v>0.17083268630999998</v>
      </c>
      <c r="V323" s="31" t="s">
        <v>1113</v>
      </c>
      <c r="W323" s="57">
        <v>0.17083268630999998</v>
      </c>
    </row>
    <row r="324" spans="1:23" x14ac:dyDescent="0.3">
      <c r="A324" s="8" t="s">
        <v>316</v>
      </c>
      <c r="B324" s="8" t="s">
        <v>317</v>
      </c>
      <c r="C324" s="9" t="s">
        <v>578</v>
      </c>
      <c r="D324" s="9" t="s">
        <v>819</v>
      </c>
      <c r="E324" s="9" t="s">
        <v>913</v>
      </c>
      <c r="F324" s="9" t="s">
        <v>550</v>
      </c>
      <c r="G324" s="8" t="s">
        <v>313</v>
      </c>
      <c r="H324" s="36" t="s">
        <v>313</v>
      </c>
      <c r="I324" s="29">
        <v>9289.43</v>
      </c>
      <c r="J324" s="11" t="s">
        <v>928</v>
      </c>
      <c r="K324" s="41" t="s">
        <v>328</v>
      </c>
      <c r="L324" s="47" t="s">
        <v>439</v>
      </c>
      <c r="M324" s="31" t="str">
        <f>_xlfn.XLOOKUP(Calculations[[#This Row],[For XLOOKUP]],Factors[For XLOOKUP],Factors[Factor],"")</f>
        <v>Σ.Ε. CO₂ eq</v>
      </c>
      <c r="N324" s="31">
        <f>_xlfn.XLOOKUP(Calculations[[#This Row],[For XLOOKUP]],Factors[For XLOOKUP],Factors[Value],"")</f>
        <v>2.6324999999999997E-4</v>
      </c>
      <c r="O324" s="31" t="str">
        <f>_xlfn.XLOOKUP(Calculations[[#This Row],[For XLOOKUP]],Factors[For XLOOKUP],Factors[Units],"")</f>
        <v>tn CO2 eq/ €</v>
      </c>
      <c r="P324" s="12" t="str">
        <f>_xlfn.XLOOKUP(Calculations[[#This Row],[For XLOOKUP]],Factors[For XLOOKUP],Factors[Source],"")</f>
        <v>EPA 2022</v>
      </c>
      <c r="Q324" s="31" t="s">
        <v>1112</v>
      </c>
      <c r="R324" s="31" t="s">
        <v>1112</v>
      </c>
      <c r="S324" s="31" t="s">
        <v>1112</v>
      </c>
      <c r="T324" s="31" t="s">
        <v>1112</v>
      </c>
      <c r="U324" s="31">
        <v>2.4454424475000001</v>
      </c>
      <c r="V324" s="31" t="s">
        <v>1113</v>
      </c>
      <c r="W324" s="57">
        <v>2.4454424475000001</v>
      </c>
    </row>
    <row r="325" spans="1:23" x14ac:dyDescent="0.3">
      <c r="A325" s="8" t="s">
        <v>316</v>
      </c>
      <c r="B325" s="8" t="s">
        <v>317</v>
      </c>
      <c r="C325" s="9" t="s">
        <v>578</v>
      </c>
      <c r="D325" s="9" t="s">
        <v>819</v>
      </c>
      <c r="E325" s="9" t="s">
        <v>913</v>
      </c>
      <c r="F325" s="9" t="s">
        <v>550</v>
      </c>
      <c r="G325" s="8" t="s">
        <v>313</v>
      </c>
      <c r="H325" s="36" t="s">
        <v>313</v>
      </c>
      <c r="I325" s="29">
        <v>2001.6199999999997</v>
      </c>
      <c r="J325" s="11" t="s">
        <v>928</v>
      </c>
      <c r="K325" s="41" t="s">
        <v>405</v>
      </c>
      <c r="L325" s="47" t="s">
        <v>516</v>
      </c>
      <c r="M325" s="31" t="str">
        <f>_xlfn.XLOOKUP(Calculations[[#This Row],[For XLOOKUP]],Factors[For XLOOKUP],Factors[Factor],"")</f>
        <v>Σ.Ε. CO₂ eq</v>
      </c>
      <c r="N325" s="31">
        <f>_xlfn.XLOOKUP(Calculations[[#This Row],[For XLOOKUP]],Factors[For XLOOKUP],Factors[Value],"")</f>
        <v>8.1689999999999996E-4</v>
      </c>
      <c r="O325" s="31" t="str">
        <f>_xlfn.XLOOKUP(Calculations[[#This Row],[For XLOOKUP]],Factors[For XLOOKUP],Factors[Units],"")</f>
        <v>tn CO2 eq/ €</v>
      </c>
      <c r="P325" s="12" t="str">
        <f>_xlfn.XLOOKUP(Calculations[[#This Row],[For XLOOKUP]],Factors[For XLOOKUP],Factors[Source],"")</f>
        <v>EXIOBASE 2019 - GR</v>
      </c>
      <c r="Q325" s="31" t="s">
        <v>1112</v>
      </c>
      <c r="R325" s="31" t="s">
        <v>1112</v>
      </c>
      <c r="S325" s="31" t="s">
        <v>1112</v>
      </c>
      <c r="T325" s="31" t="s">
        <v>1112</v>
      </c>
      <c r="U325" s="31">
        <v>1.6351233779999996</v>
      </c>
      <c r="V325" s="31" t="s">
        <v>1113</v>
      </c>
      <c r="W325" s="57">
        <v>1.6351233779999996</v>
      </c>
    </row>
    <row r="326" spans="1:23" x14ac:dyDescent="0.3">
      <c r="A326" s="8" t="s">
        <v>316</v>
      </c>
      <c r="B326" s="8" t="s">
        <v>317</v>
      </c>
      <c r="C326" s="9" t="s">
        <v>578</v>
      </c>
      <c r="D326" s="9" t="s">
        <v>819</v>
      </c>
      <c r="E326" s="9" t="s">
        <v>913</v>
      </c>
      <c r="F326" s="9" t="s">
        <v>550</v>
      </c>
      <c r="G326" s="8" t="s">
        <v>313</v>
      </c>
      <c r="H326" s="36" t="s">
        <v>313</v>
      </c>
      <c r="I326" s="29">
        <v>3351.8599999999997</v>
      </c>
      <c r="J326" s="11" t="s">
        <v>928</v>
      </c>
      <c r="K326" s="41" t="s">
        <v>381</v>
      </c>
      <c r="L326" s="47" t="s">
        <v>492</v>
      </c>
      <c r="M326" s="31" t="str">
        <f>_xlfn.XLOOKUP(Calculations[[#This Row],[For XLOOKUP]],Factors[For XLOOKUP],Factors[Factor],"")</f>
        <v>Σ.Ε. CO₂ eq</v>
      </c>
      <c r="N326" s="31">
        <f>_xlfn.XLOOKUP(Calculations[[#This Row],[For XLOOKUP]],Factors[For XLOOKUP],Factors[Value],"")</f>
        <v>3.5486099999999999E-4</v>
      </c>
      <c r="O326" s="31" t="str">
        <f>_xlfn.XLOOKUP(Calculations[[#This Row],[For XLOOKUP]],Factors[For XLOOKUP],Factors[Units],"")</f>
        <v>tn CO2 eq/ €</v>
      </c>
      <c r="P326" s="12" t="str">
        <f>_xlfn.XLOOKUP(Calculations[[#This Row],[For XLOOKUP]],Factors[For XLOOKUP],Factors[Source],"")</f>
        <v>EPA 2022</v>
      </c>
      <c r="Q326" s="31" t="s">
        <v>1112</v>
      </c>
      <c r="R326" s="31" t="s">
        <v>1112</v>
      </c>
      <c r="S326" s="31" t="s">
        <v>1112</v>
      </c>
      <c r="T326" s="31" t="s">
        <v>1112</v>
      </c>
      <c r="U326" s="31">
        <v>1.1894443914599999</v>
      </c>
      <c r="V326" s="31" t="s">
        <v>1113</v>
      </c>
      <c r="W326" s="57">
        <v>1.1894443914599999</v>
      </c>
    </row>
    <row r="327" spans="1:23" x14ac:dyDescent="0.3">
      <c r="A327" s="8" t="s">
        <v>316</v>
      </c>
      <c r="B327" s="8" t="s">
        <v>317</v>
      </c>
      <c r="C327" s="9" t="s">
        <v>578</v>
      </c>
      <c r="D327" s="9" t="s">
        <v>819</v>
      </c>
      <c r="E327" s="9" t="s">
        <v>913</v>
      </c>
      <c r="F327" s="9" t="s">
        <v>550</v>
      </c>
      <c r="G327" s="8" t="s">
        <v>313</v>
      </c>
      <c r="H327" s="36" t="s">
        <v>313</v>
      </c>
      <c r="I327" s="29">
        <v>2072.2199999999998</v>
      </c>
      <c r="J327" s="11" t="s">
        <v>928</v>
      </c>
      <c r="K327" s="41" t="s">
        <v>385</v>
      </c>
      <c r="L327" s="47" t="s">
        <v>496</v>
      </c>
      <c r="M327" s="31" t="str">
        <f>_xlfn.XLOOKUP(Calculations[[#This Row],[For XLOOKUP]],Factors[For XLOOKUP],Factors[Factor],"")</f>
        <v>Σ.Ε. CO₂ eq</v>
      </c>
      <c r="N327" s="31">
        <f>_xlfn.XLOOKUP(Calculations[[#This Row],[For XLOOKUP]],Factors[For XLOOKUP],Factors[Value],"")</f>
        <v>2.6114399999999999E-4</v>
      </c>
      <c r="O327" s="31" t="str">
        <f>_xlfn.XLOOKUP(Calculations[[#This Row],[For XLOOKUP]],Factors[For XLOOKUP],Factors[Units],"")</f>
        <v>tn CO2 eq/ €</v>
      </c>
      <c r="P327" s="12" t="str">
        <f>_xlfn.XLOOKUP(Calculations[[#This Row],[For XLOOKUP]],Factors[For XLOOKUP],Factors[Source],"")</f>
        <v>EPA 2022</v>
      </c>
      <c r="Q327" s="31" t="s">
        <v>1112</v>
      </c>
      <c r="R327" s="31" t="s">
        <v>1112</v>
      </c>
      <c r="S327" s="31" t="s">
        <v>1112</v>
      </c>
      <c r="T327" s="31" t="s">
        <v>1112</v>
      </c>
      <c r="U327" s="31">
        <v>0.54114781967999992</v>
      </c>
      <c r="V327" s="31" t="s">
        <v>1113</v>
      </c>
      <c r="W327" s="57">
        <v>0.54114781967999992</v>
      </c>
    </row>
    <row r="328" spans="1:23" x14ac:dyDescent="0.3">
      <c r="A328" s="8" t="s">
        <v>316</v>
      </c>
      <c r="B328" s="8" t="s">
        <v>317</v>
      </c>
      <c r="C328" s="9" t="s">
        <v>578</v>
      </c>
      <c r="D328" s="9" t="s">
        <v>819</v>
      </c>
      <c r="E328" s="9" t="s">
        <v>913</v>
      </c>
      <c r="F328" s="9" t="s">
        <v>550</v>
      </c>
      <c r="G328" s="8" t="s">
        <v>313</v>
      </c>
      <c r="H328" s="36" t="s">
        <v>313</v>
      </c>
      <c r="I328" s="29">
        <v>540</v>
      </c>
      <c r="J328" s="11" t="s">
        <v>928</v>
      </c>
      <c r="K328" s="41" t="s">
        <v>391</v>
      </c>
      <c r="L328" s="47" t="s">
        <v>502</v>
      </c>
      <c r="M328" s="31" t="str">
        <f>_xlfn.XLOOKUP(Calculations[[#This Row],[For XLOOKUP]],Factors[For XLOOKUP],Factors[Factor],"")</f>
        <v>Σ.Ε. CO₂ eq</v>
      </c>
      <c r="N328" s="31">
        <f>_xlfn.XLOOKUP(Calculations[[#This Row],[For XLOOKUP]],Factors[For XLOOKUP],Factors[Value],"")</f>
        <v>2.5061399999999997E-4</v>
      </c>
      <c r="O328" s="31" t="str">
        <f>_xlfn.XLOOKUP(Calculations[[#This Row],[For XLOOKUP]],Factors[For XLOOKUP],Factors[Units],"")</f>
        <v>tn CO2 eq/ €</v>
      </c>
      <c r="P328" s="12" t="str">
        <f>_xlfn.XLOOKUP(Calculations[[#This Row],[For XLOOKUP]],Factors[For XLOOKUP],Factors[Source],"")</f>
        <v>EPA 2022</v>
      </c>
      <c r="Q328" s="31" t="s">
        <v>1112</v>
      </c>
      <c r="R328" s="31" t="s">
        <v>1112</v>
      </c>
      <c r="S328" s="31" t="s">
        <v>1112</v>
      </c>
      <c r="T328" s="31" t="s">
        <v>1112</v>
      </c>
      <c r="U328" s="31">
        <v>0.13533155999999999</v>
      </c>
      <c r="V328" s="31" t="s">
        <v>1113</v>
      </c>
      <c r="W328" s="57">
        <v>0.13533155999999999</v>
      </c>
    </row>
    <row r="329" spans="1:23" x14ac:dyDescent="0.3">
      <c r="A329" s="8" t="s">
        <v>316</v>
      </c>
      <c r="B329" s="8" t="s">
        <v>317</v>
      </c>
      <c r="C329" s="9" t="s">
        <v>578</v>
      </c>
      <c r="D329" s="9" t="s">
        <v>819</v>
      </c>
      <c r="E329" s="9" t="s">
        <v>913</v>
      </c>
      <c r="F329" s="9" t="s">
        <v>550</v>
      </c>
      <c r="G329" s="8" t="s">
        <v>313</v>
      </c>
      <c r="H329" s="36" t="s">
        <v>313</v>
      </c>
      <c r="I329" s="29">
        <v>609.16000000000008</v>
      </c>
      <c r="J329" s="11" t="s">
        <v>928</v>
      </c>
      <c r="K329" s="41" t="s">
        <v>410</v>
      </c>
      <c r="L329" s="47" t="s">
        <v>521</v>
      </c>
      <c r="M329" s="31" t="str">
        <f>_xlfn.XLOOKUP(Calculations[[#This Row],[For XLOOKUP]],Factors[For XLOOKUP],Factors[Factor],"")</f>
        <v>Σ.Ε. CO₂ eq</v>
      </c>
      <c r="N329" s="31">
        <f>_xlfn.XLOOKUP(Calculations[[#This Row],[For XLOOKUP]],Factors[For XLOOKUP],Factors[Value],"")</f>
        <v>5.3740000000000005E-4</v>
      </c>
      <c r="O329" s="31" t="str">
        <f>_xlfn.XLOOKUP(Calculations[[#This Row],[For XLOOKUP]],Factors[For XLOOKUP],Factors[Units],"")</f>
        <v>tn CO2 eq/ €</v>
      </c>
      <c r="P329" s="12" t="str">
        <f>_xlfn.XLOOKUP(Calculations[[#This Row],[For XLOOKUP]],Factors[For XLOOKUP],Factors[Source],"")</f>
        <v>EXIOBASE 2019 - GR</v>
      </c>
      <c r="Q329" s="31" t="s">
        <v>1112</v>
      </c>
      <c r="R329" s="31" t="s">
        <v>1112</v>
      </c>
      <c r="S329" s="31" t="s">
        <v>1112</v>
      </c>
      <c r="T329" s="31" t="s">
        <v>1112</v>
      </c>
      <c r="U329" s="31">
        <v>0.32736258400000007</v>
      </c>
      <c r="V329" s="31" t="s">
        <v>1113</v>
      </c>
      <c r="W329" s="57">
        <v>0.32736258400000007</v>
      </c>
    </row>
    <row r="330" spans="1:23" x14ac:dyDescent="0.3">
      <c r="A330" s="8" t="s">
        <v>316</v>
      </c>
      <c r="B330" s="8" t="s">
        <v>317</v>
      </c>
      <c r="C330" s="9" t="s">
        <v>578</v>
      </c>
      <c r="D330" s="9" t="s">
        <v>819</v>
      </c>
      <c r="E330" s="9" t="s">
        <v>913</v>
      </c>
      <c r="F330" s="9" t="s">
        <v>550</v>
      </c>
      <c r="G330" s="8" t="s">
        <v>313</v>
      </c>
      <c r="H330" s="36" t="s">
        <v>313</v>
      </c>
      <c r="I330" s="29">
        <v>475</v>
      </c>
      <c r="J330" s="11" t="s">
        <v>928</v>
      </c>
      <c r="K330" s="41" t="s">
        <v>361</v>
      </c>
      <c r="L330" s="47" t="s">
        <v>472</v>
      </c>
      <c r="M330" s="31" t="str">
        <f>_xlfn.XLOOKUP(Calculations[[#This Row],[For XLOOKUP]],Factors[For XLOOKUP],Factors[Factor],"")</f>
        <v>Σ.Ε. CO₂ eq</v>
      </c>
      <c r="N330" s="31">
        <f>_xlfn.XLOOKUP(Calculations[[#This Row],[For XLOOKUP]],Factors[For XLOOKUP],Factors[Value],"")</f>
        <v>1.8216899999999998E-4</v>
      </c>
      <c r="O330" s="31" t="str">
        <f>_xlfn.XLOOKUP(Calculations[[#This Row],[For XLOOKUP]],Factors[For XLOOKUP],Factors[Units],"")</f>
        <v>tn CO2 eq/ €</v>
      </c>
      <c r="P330" s="12" t="str">
        <f>_xlfn.XLOOKUP(Calculations[[#This Row],[For XLOOKUP]],Factors[For XLOOKUP],Factors[Source],"")</f>
        <v>EPA 2022</v>
      </c>
      <c r="Q330" s="31" t="s">
        <v>1112</v>
      </c>
      <c r="R330" s="31" t="s">
        <v>1112</v>
      </c>
      <c r="S330" s="31" t="s">
        <v>1112</v>
      </c>
      <c r="T330" s="31" t="s">
        <v>1112</v>
      </c>
      <c r="U330" s="31">
        <v>8.653027499999999E-2</v>
      </c>
      <c r="V330" s="31" t="s">
        <v>1113</v>
      </c>
      <c r="W330" s="57">
        <v>8.653027499999999E-2</v>
      </c>
    </row>
    <row r="331" spans="1:23" x14ac:dyDescent="0.3">
      <c r="A331" s="8" t="s">
        <v>316</v>
      </c>
      <c r="B331" s="8" t="s">
        <v>317</v>
      </c>
      <c r="C331" s="9" t="s">
        <v>578</v>
      </c>
      <c r="D331" s="9" t="s">
        <v>819</v>
      </c>
      <c r="E331" s="9" t="s">
        <v>913</v>
      </c>
      <c r="F331" s="9" t="s">
        <v>550</v>
      </c>
      <c r="G331" s="8" t="s">
        <v>313</v>
      </c>
      <c r="H331" s="36" t="s">
        <v>313</v>
      </c>
      <c r="I331" s="29">
        <v>647.41999999999996</v>
      </c>
      <c r="J331" s="11" t="s">
        <v>928</v>
      </c>
      <c r="K331" s="41" t="s">
        <v>358</v>
      </c>
      <c r="L331" s="47" t="s">
        <v>469</v>
      </c>
      <c r="M331" s="31" t="str">
        <f>_xlfn.XLOOKUP(Calculations[[#This Row],[For XLOOKUP]],Factors[For XLOOKUP],Factors[Factor],"")</f>
        <v>Σ.Ε. CO₂ eq</v>
      </c>
      <c r="N331" s="31">
        <f>_xlfn.XLOOKUP(Calculations[[#This Row],[For XLOOKUP]],Factors[For XLOOKUP],Factors[Value],"")</f>
        <v>1.03194E-4</v>
      </c>
      <c r="O331" s="31" t="str">
        <f>_xlfn.XLOOKUP(Calculations[[#This Row],[For XLOOKUP]],Factors[For XLOOKUP],Factors[Units],"")</f>
        <v>tn CO2 eq/ €</v>
      </c>
      <c r="P331" s="12" t="str">
        <f>_xlfn.XLOOKUP(Calculations[[#This Row],[For XLOOKUP]],Factors[For XLOOKUP],Factors[Source],"")</f>
        <v>EPA 2022</v>
      </c>
      <c r="Q331" s="31" t="s">
        <v>1112</v>
      </c>
      <c r="R331" s="31" t="s">
        <v>1112</v>
      </c>
      <c r="S331" s="31" t="s">
        <v>1112</v>
      </c>
      <c r="T331" s="31" t="s">
        <v>1112</v>
      </c>
      <c r="U331" s="31">
        <v>6.6809859479999997E-2</v>
      </c>
      <c r="V331" s="31" t="s">
        <v>1113</v>
      </c>
      <c r="W331" s="57">
        <v>6.6809859479999997E-2</v>
      </c>
    </row>
    <row r="332" spans="1:23" x14ac:dyDescent="0.3">
      <c r="A332" s="8" t="s">
        <v>316</v>
      </c>
      <c r="B332" s="8" t="s">
        <v>317</v>
      </c>
      <c r="C332" s="9" t="s">
        <v>578</v>
      </c>
      <c r="D332" s="9" t="s">
        <v>819</v>
      </c>
      <c r="E332" s="9" t="s">
        <v>913</v>
      </c>
      <c r="F332" s="9" t="s">
        <v>550</v>
      </c>
      <c r="G332" s="8" t="s">
        <v>313</v>
      </c>
      <c r="H332" s="36" t="s">
        <v>313</v>
      </c>
      <c r="I332" s="29">
        <v>282.26</v>
      </c>
      <c r="J332" s="11" t="s">
        <v>928</v>
      </c>
      <c r="K332" s="41" t="s">
        <v>372</v>
      </c>
      <c r="L332" s="47" t="s">
        <v>483</v>
      </c>
      <c r="M332" s="31" t="str">
        <f>_xlfn.XLOOKUP(Calculations[[#This Row],[For XLOOKUP]],Factors[For XLOOKUP],Factors[Factor],"")</f>
        <v>Σ.Ε. CO₂ eq</v>
      </c>
      <c r="N332" s="31">
        <f>_xlfn.XLOOKUP(Calculations[[#This Row],[For XLOOKUP]],Factors[For XLOOKUP],Factors[Value],"")</f>
        <v>1.887E-3</v>
      </c>
      <c r="O332" s="31" t="str">
        <f>_xlfn.XLOOKUP(Calculations[[#This Row],[For XLOOKUP]],Factors[For XLOOKUP],Factors[Units],"")</f>
        <v>tn CO2 eq/ €</v>
      </c>
      <c r="P332" s="12" t="str">
        <f>_xlfn.XLOOKUP(Calculations[[#This Row],[For XLOOKUP]],Factors[For XLOOKUP],Factors[Source],"")</f>
        <v>EXIOBASE 2019 - GR</v>
      </c>
      <c r="Q332" s="31" t="s">
        <v>1112</v>
      </c>
      <c r="R332" s="31" t="s">
        <v>1112</v>
      </c>
      <c r="S332" s="31" t="s">
        <v>1112</v>
      </c>
      <c r="T332" s="31" t="s">
        <v>1112</v>
      </c>
      <c r="U332" s="31">
        <v>0.53262461999999999</v>
      </c>
      <c r="V332" s="31" t="s">
        <v>1113</v>
      </c>
      <c r="W332" s="57">
        <v>0.53262461999999999</v>
      </c>
    </row>
    <row r="333" spans="1:23" x14ac:dyDescent="0.3">
      <c r="A333" s="8" t="s">
        <v>316</v>
      </c>
      <c r="B333" s="8" t="s">
        <v>317</v>
      </c>
      <c r="C333" s="9" t="s">
        <v>578</v>
      </c>
      <c r="D333" s="9" t="s">
        <v>819</v>
      </c>
      <c r="E333" s="9" t="s">
        <v>913</v>
      </c>
      <c r="F333" s="9" t="s">
        <v>550</v>
      </c>
      <c r="G333" s="8" t="s">
        <v>313</v>
      </c>
      <c r="H333" s="36" t="s">
        <v>313</v>
      </c>
      <c r="I333" s="29">
        <v>268.62</v>
      </c>
      <c r="J333" s="11" t="s">
        <v>928</v>
      </c>
      <c r="K333" s="41" t="s">
        <v>374</v>
      </c>
      <c r="L333" s="47" t="s">
        <v>485</v>
      </c>
      <c r="M333" s="31" t="str">
        <f>_xlfn.XLOOKUP(Calculations[[#This Row],[For XLOOKUP]],Factors[For XLOOKUP],Factors[Factor],"")</f>
        <v>Σ.Ε. CO₂ eq</v>
      </c>
      <c r="N333" s="31">
        <f>_xlfn.XLOOKUP(Calculations[[#This Row],[For XLOOKUP]],Factors[For XLOOKUP],Factors[Value],"")</f>
        <v>3.2831800000000008E-4</v>
      </c>
      <c r="O333" s="31" t="str">
        <f>_xlfn.XLOOKUP(Calculations[[#This Row],[For XLOOKUP]],Factors[For XLOOKUP],Factors[Units],"")</f>
        <v>tn CO2 eq/ €</v>
      </c>
      <c r="P333" s="12" t="str">
        <f>_xlfn.XLOOKUP(Calculations[[#This Row],[For XLOOKUP]],Factors[For XLOOKUP],Factors[Source],"")</f>
        <v>EPA 2018</v>
      </c>
      <c r="Q333" s="31" t="s">
        <v>1112</v>
      </c>
      <c r="R333" s="31" t="s">
        <v>1112</v>
      </c>
      <c r="S333" s="31" t="s">
        <v>1112</v>
      </c>
      <c r="T333" s="31" t="s">
        <v>1112</v>
      </c>
      <c r="U333" s="31">
        <v>8.8192781160000025E-2</v>
      </c>
      <c r="V333" s="31" t="s">
        <v>1113</v>
      </c>
      <c r="W333" s="57">
        <v>8.8192781160000025E-2</v>
      </c>
    </row>
    <row r="334" spans="1:23" x14ac:dyDescent="0.3">
      <c r="A334" s="8" t="s">
        <v>316</v>
      </c>
      <c r="B334" s="8" t="s">
        <v>317</v>
      </c>
      <c r="C334" s="9" t="s">
        <v>578</v>
      </c>
      <c r="D334" s="9" t="s">
        <v>819</v>
      </c>
      <c r="E334" s="9" t="s">
        <v>913</v>
      </c>
      <c r="F334" s="9" t="s">
        <v>550</v>
      </c>
      <c r="G334" s="8" t="s">
        <v>313</v>
      </c>
      <c r="H334" s="36" t="s">
        <v>313</v>
      </c>
      <c r="I334" s="29">
        <v>197.5</v>
      </c>
      <c r="J334" s="11" t="s">
        <v>928</v>
      </c>
      <c r="K334" s="41" t="s">
        <v>375</v>
      </c>
      <c r="L334" s="47" t="s">
        <v>486</v>
      </c>
      <c r="M334" s="31" t="str">
        <f>_xlfn.XLOOKUP(Calculations[[#This Row],[For XLOOKUP]],Factors[For XLOOKUP],Factors[Factor],"")</f>
        <v>Σ.Ε. CO₂ eq</v>
      </c>
      <c r="N334" s="31">
        <f>_xlfn.XLOOKUP(Calculations[[#This Row],[For XLOOKUP]],Factors[For XLOOKUP],Factors[Value],"")</f>
        <v>3.2537700000000001E-4</v>
      </c>
      <c r="O334" s="31" t="str">
        <f>_xlfn.XLOOKUP(Calculations[[#This Row],[For XLOOKUP]],Factors[For XLOOKUP],Factors[Units],"")</f>
        <v>tn CO2 eq/ €</v>
      </c>
      <c r="P334" s="12" t="str">
        <f>_xlfn.XLOOKUP(Calculations[[#This Row],[For XLOOKUP]],Factors[For XLOOKUP],Factors[Source],"")</f>
        <v>EPA 2022</v>
      </c>
      <c r="Q334" s="31" t="s">
        <v>1112</v>
      </c>
      <c r="R334" s="31" t="s">
        <v>1112</v>
      </c>
      <c r="S334" s="31" t="s">
        <v>1112</v>
      </c>
      <c r="T334" s="31" t="s">
        <v>1112</v>
      </c>
      <c r="U334" s="31">
        <v>6.4261957500000008E-2</v>
      </c>
      <c r="V334" s="31" t="s">
        <v>1113</v>
      </c>
      <c r="W334" s="57">
        <v>6.4261957500000008E-2</v>
      </c>
    </row>
    <row r="335" spans="1:23" x14ac:dyDescent="0.3">
      <c r="A335" s="8" t="s">
        <v>316</v>
      </c>
      <c r="B335" s="8" t="s">
        <v>317</v>
      </c>
      <c r="C335" s="9" t="s">
        <v>578</v>
      </c>
      <c r="D335" s="9" t="s">
        <v>819</v>
      </c>
      <c r="E335" s="9" t="s">
        <v>913</v>
      </c>
      <c r="F335" s="9" t="s">
        <v>550</v>
      </c>
      <c r="G335" s="8" t="s">
        <v>313</v>
      </c>
      <c r="H335" s="36" t="s">
        <v>313</v>
      </c>
      <c r="I335" s="29">
        <v>602.59999999999991</v>
      </c>
      <c r="J335" s="11" t="s">
        <v>928</v>
      </c>
      <c r="K335" s="41" t="s">
        <v>364</v>
      </c>
      <c r="L335" s="47" t="s">
        <v>475</v>
      </c>
      <c r="M335" s="31" t="str">
        <f>_xlfn.XLOOKUP(Calculations[[#This Row],[For XLOOKUP]],Factors[For XLOOKUP],Factors[Factor],"")</f>
        <v>Σ.Ε. CO₂ eq</v>
      </c>
      <c r="N335" s="31">
        <f>_xlfn.XLOOKUP(Calculations[[#This Row],[For XLOOKUP]],Factors[For XLOOKUP],Factors[Value],"")</f>
        <v>1.275183E-3</v>
      </c>
      <c r="O335" s="31" t="str">
        <f>_xlfn.XLOOKUP(Calculations[[#This Row],[For XLOOKUP]],Factors[For XLOOKUP],Factors[Units],"")</f>
        <v>tn CO2 eq/ €</v>
      </c>
      <c r="P335" s="12" t="str">
        <f>_xlfn.XLOOKUP(Calculations[[#This Row],[For XLOOKUP]],Factors[For XLOOKUP],Factors[Source],"")</f>
        <v>EPA 2022</v>
      </c>
      <c r="Q335" s="31" t="s">
        <v>1112</v>
      </c>
      <c r="R335" s="31" t="s">
        <v>1112</v>
      </c>
      <c r="S335" s="31" t="s">
        <v>1112</v>
      </c>
      <c r="T335" s="31" t="s">
        <v>1112</v>
      </c>
      <c r="U335" s="31">
        <v>0.76842527579999986</v>
      </c>
      <c r="V335" s="31" t="s">
        <v>1113</v>
      </c>
      <c r="W335" s="57">
        <v>0.76842527579999986</v>
      </c>
    </row>
    <row r="336" spans="1:23" x14ac:dyDescent="0.3">
      <c r="A336" s="8" t="s">
        <v>316</v>
      </c>
      <c r="B336" s="8" t="s">
        <v>317</v>
      </c>
      <c r="C336" s="9" t="s">
        <v>578</v>
      </c>
      <c r="D336" s="9" t="s">
        <v>819</v>
      </c>
      <c r="E336" s="9" t="s">
        <v>913</v>
      </c>
      <c r="F336" s="9" t="s">
        <v>550</v>
      </c>
      <c r="G336" s="8" t="s">
        <v>313</v>
      </c>
      <c r="H336" s="36" t="s">
        <v>313</v>
      </c>
      <c r="I336" s="29">
        <v>250.45</v>
      </c>
      <c r="J336" s="11" t="s">
        <v>928</v>
      </c>
      <c r="K336" s="41" t="s">
        <v>397</v>
      </c>
      <c r="L336" s="47" t="s">
        <v>508</v>
      </c>
      <c r="M336" s="31" t="str">
        <f>_xlfn.XLOOKUP(Calculations[[#This Row],[For XLOOKUP]],Factors[For XLOOKUP],Factors[Factor],"")</f>
        <v>Σ.Ε. CO₂ eq</v>
      </c>
      <c r="N336" s="31">
        <f>_xlfn.XLOOKUP(Calculations[[#This Row],[For XLOOKUP]],Factors[For XLOOKUP],Factors[Value],"")</f>
        <v>2.2007699999999997E-4</v>
      </c>
      <c r="O336" s="31" t="str">
        <f>_xlfn.XLOOKUP(Calculations[[#This Row],[For XLOOKUP]],Factors[For XLOOKUP],Factors[Units],"")</f>
        <v>tn CO2 eq/ €</v>
      </c>
      <c r="P336" s="12" t="str">
        <f>_xlfn.XLOOKUP(Calculations[[#This Row],[For XLOOKUP]],Factors[For XLOOKUP],Factors[Source],"")</f>
        <v>EPA 2022</v>
      </c>
      <c r="Q336" s="31" t="s">
        <v>1112</v>
      </c>
      <c r="R336" s="31" t="s">
        <v>1112</v>
      </c>
      <c r="S336" s="31" t="s">
        <v>1112</v>
      </c>
      <c r="T336" s="31" t="s">
        <v>1112</v>
      </c>
      <c r="U336" s="31">
        <v>5.5118284649999988E-2</v>
      </c>
      <c r="V336" s="31" t="s">
        <v>1113</v>
      </c>
      <c r="W336" s="57">
        <v>5.5118284649999988E-2</v>
      </c>
    </row>
    <row r="337" spans="1:23" x14ac:dyDescent="0.3">
      <c r="A337" s="8" t="s">
        <v>316</v>
      </c>
      <c r="B337" s="8" t="s">
        <v>317</v>
      </c>
      <c r="C337" s="9" t="s">
        <v>578</v>
      </c>
      <c r="D337" s="9" t="s">
        <v>819</v>
      </c>
      <c r="E337" s="9" t="s">
        <v>913</v>
      </c>
      <c r="F337" s="9" t="s">
        <v>550</v>
      </c>
      <c r="G337" s="8" t="s">
        <v>313</v>
      </c>
      <c r="H337" s="36" t="s">
        <v>313</v>
      </c>
      <c r="I337" s="29">
        <v>94.82</v>
      </c>
      <c r="J337" s="11" t="s">
        <v>928</v>
      </c>
      <c r="K337" s="41" t="s">
        <v>389</v>
      </c>
      <c r="L337" s="47" t="s">
        <v>500</v>
      </c>
      <c r="M337" s="31" t="str">
        <f>_xlfn.XLOOKUP(Calculations[[#This Row],[For XLOOKUP]],Factors[For XLOOKUP],Factors[Factor],"")</f>
        <v>Σ.Ε. CO₂ eq</v>
      </c>
      <c r="N337" s="31">
        <f>_xlfn.XLOOKUP(Calculations[[#This Row],[For XLOOKUP]],Factors[For XLOOKUP],Factors[Value],"")</f>
        <v>9.4980599999999998E-4</v>
      </c>
      <c r="O337" s="31" t="str">
        <f>_xlfn.XLOOKUP(Calculations[[#This Row],[For XLOOKUP]],Factors[For XLOOKUP],Factors[Units],"")</f>
        <v>tn CO2 eq/ €</v>
      </c>
      <c r="P337" s="12" t="str">
        <f>_xlfn.XLOOKUP(Calculations[[#This Row],[For XLOOKUP]],Factors[For XLOOKUP],Factors[Source],"")</f>
        <v>EPA 2022</v>
      </c>
      <c r="Q337" s="31" t="s">
        <v>1112</v>
      </c>
      <c r="R337" s="31" t="s">
        <v>1112</v>
      </c>
      <c r="S337" s="31" t="s">
        <v>1112</v>
      </c>
      <c r="T337" s="31" t="s">
        <v>1112</v>
      </c>
      <c r="U337" s="31">
        <v>9.0060604919999995E-2</v>
      </c>
      <c r="V337" s="31" t="s">
        <v>1113</v>
      </c>
      <c r="W337" s="57">
        <v>9.0060604919999995E-2</v>
      </c>
    </row>
    <row r="338" spans="1:23" x14ac:dyDescent="0.3">
      <c r="A338" s="8" t="s">
        <v>316</v>
      </c>
      <c r="B338" s="8" t="s">
        <v>317</v>
      </c>
      <c r="C338" s="9" t="s">
        <v>578</v>
      </c>
      <c r="D338" s="9" t="s">
        <v>819</v>
      </c>
      <c r="E338" s="9" t="s">
        <v>913</v>
      </c>
      <c r="F338" s="9" t="s">
        <v>550</v>
      </c>
      <c r="G338" s="8" t="s">
        <v>313</v>
      </c>
      <c r="H338" s="36" t="s">
        <v>313</v>
      </c>
      <c r="I338" s="29">
        <v>74.039999999999992</v>
      </c>
      <c r="J338" s="11" t="s">
        <v>928</v>
      </c>
      <c r="K338" s="41" t="s">
        <v>404</v>
      </c>
      <c r="L338" s="47" t="s">
        <v>515</v>
      </c>
      <c r="M338" s="31" t="str">
        <f>_xlfn.XLOOKUP(Calculations[[#This Row],[For XLOOKUP]],Factors[For XLOOKUP],Factors[Factor],"")</f>
        <v>Σ.Ε. CO₂ eq</v>
      </c>
      <c r="N338" s="31">
        <f>_xlfn.XLOOKUP(Calculations[[#This Row],[For XLOOKUP]],Factors[For XLOOKUP],Factors[Value],"")</f>
        <v>6.715E-4</v>
      </c>
      <c r="O338" s="31" t="str">
        <f>_xlfn.XLOOKUP(Calculations[[#This Row],[For XLOOKUP]],Factors[For XLOOKUP],Factors[Units],"")</f>
        <v>tn CO2 eq/ €</v>
      </c>
      <c r="P338" s="12" t="str">
        <f>_xlfn.XLOOKUP(Calculations[[#This Row],[For XLOOKUP]],Factors[For XLOOKUP],Factors[Source],"")</f>
        <v>EXIOBASE 2019 - GR</v>
      </c>
      <c r="Q338" s="31" t="s">
        <v>1112</v>
      </c>
      <c r="R338" s="31" t="s">
        <v>1112</v>
      </c>
      <c r="S338" s="31" t="s">
        <v>1112</v>
      </c>
      <c r="T338" s="31" t="s">
        <v>1112</v>
      </c>
      <c r="U338" s="31">
        <v>4.9717859999999996E-2</v>
      </c>
      <c r="V338" s="31" t="s">
        <v>1113</v>
      </c>
      <c r="W338" s="57">
        <v>4.9717859999999996E-2</v>
      </c>
    </row>
    <row r="339" spans="1:23" x14ac:dyDescent="0.3">
      <c r="A339" s="8" t="s">
        <v>316</v>
      </c>
      <c r="B339" s="8" t="s">
        <v>317</v>
      </c>
      <c r="C339" s="9" t="s">
        <v>578</v>
      </c>
      <c r="D339" s="9" t="s">
        <v>819</v>
      </c>
      <c r="E339" s="9" t="s">
        <v>913</v>
      </c>
      <c r="F339" s="9" t="s">
        <v>550</v>
      </c>
      <c r="G339" s="8" t="s">
        <v>313</v>
      </c>
      <c r="H339" s="36" t="s">
        <v>313</v>
      </c>
      <c r="I339" s="29">
        <v>49.38</v>
      </c>
      <c r="J339" s="11" t="s">
        <v>928</v>
      </c>
      <c r="K339" s="41" t="s">
        <v>417</v>
      </c>
      <c r="L339" s="47" t="s">
        <v>528</v>
      </c>
      <c r="M339" s="31" t="str">
        <f>_xlfn.XLOOKUP(Calculations[[#This Row],[For XLOOKUP]],Factors[For XLOOKUP],Factors[Factor],"")</f>
        <v>Σ.Ε. CO₂ eq</v>
      </c>
      <c r="N339" s="31">
        <f>_xlfn.XLOOKUP(Calculations[[#This Row],[For XLOOKUP]],Factors[For XLOOKUP],Factors[Value],"")</f>
        <v>1.2636E-4</v>
      </c>
      <c r="O339" s="31" t="str">
        <f>_xlfn.XLOOKUP(Calculations[[#This Row],[For XLOOKUP]],Factors[For XLOOKUP],Factors[Units],"")</f>
        <v>tn CO2 eq/ €</v>
      </c>
      <c r="P339" s="12" t="str">
        <f>_xlfn.XLOOKUP(Calculations[[#This Row],[For XLOOKUP]],Factors[For XLOOKUP],Factors[Source],"")</f>
        <v>EPA 2022</v>
      </c>
      <c r="Q339" s="31" t="s">
        <v>1112</v>
      </c>
      <c r="R339" s="31" t="s">
        <v>1112</v>
      </c>
      <c r="S339" s="31" t="s">
        <v>1112</v>
      </c>
      <c r="T339" s="31" t="s">
        <v>1112</v>
      </c>
      <c r="U339" s="31">
        <v>6.2396568000000008E-3</v>
      </c>
      <c r="V339" s="31" t="s">
        <v>1113</v>
      </c>
      <c r="W339" s="57">
        <v>6.2396568000000008E-3</v>
      </c>
    </row>
    <row r="340" spans="1:23" x14ac:dyDescent="0.3">
      <c r="A340" s="8" t="s">
        <v>316</v>
      </c>
      <c r="B340" s="8" t="s">
        <v>317</v>
      </c>
      <c r="C340" s="9" t="s">
        <v>578</v>
      </c>
      <c r="D340" s="9" t="s">
        <v>819</v>
      </c>
      <c r="E340" s="9" t="s">
        <v>913</v>
      </c>
      <c r="F340" s="9" t="s">
        <v>550</v>
      </c>
      <c r="G340" s="8" t="s">
        <v>313</v>
      </c>
      <c r="H340" s="36" t="s">
        <v>313</v>
      </c>
      <c r="I340" s="29">
        <v>97.12</v>
      </c>
      <c r="J340" s="11" t="s">
        <v>928</v>
      </c>
      <c r="K340" s="41" t="s">
        <v>408</v>
      </c>
      <c r="L340" s="47" t="s">
        <v>519</v>
      </c>
      <c r="M340" s="31" t="str">
        <f>_xlfn.XLOOKUP(Calculations[[#This Row],[For XLOOKUP]],Factors[For XLOOKUP],Factors[Factor],"")</f>
        <v>Σ.Ε. CO₂ eq</v>
      </c>
      <c r="N340" s="31">
        <f>_xlfn.XLOOKUP(Calculations[[#This Row],[For XLOOKUP]],Factors[For XLOOKUP],Factors[Value],"")</f>
        <v>5.5914300000000001E-4</v>
      </c>
      <c r="O340" s="31" t="str">
        <f>_xlfn.XLOOKUP(Calculations[[#This Row],[For XLOOKUP]],Factors[For XLOOKUP],Factors[Units],"")</f>
        <v>tn CO2 eq/ €</v>
      </c>
      <c r="P340" s="12" t="str">
        <f>_xlfn.XLOOKUP(Calculations[[#This Row],[For XLOOKUP]],Factors[For XLOOKUP],Factors[Source],"")</f>
        <v>EPA 2022</v>
      </c>
      <c r="Q340" s="31" t="s">
        <v>1112</v>
      </c>
      <c r="R340" s="31" t="s">
        <v>1112</v>
      </c>
      <c r="S340" s="31" t="s">
        <v>1112</v>
      </c>
      <c r="T340" s="31" t="s">
        <v>1112</v>
      </c>
      <c r="U340" s="31">
        <v>5.430396816E-2</v>
      </c>
      <c r="V340" s="31" t="s">
        <v>1113</v>
      </c>
      <c r="W340" s="57">
        <v>5.430396816E-2</v>
      </c>
    </row>
    <row r="341" spans="1:23" x14ac:dyDescent="0.3">
      <c r="A341" s="8" t="s">
        <v>316</v>
      </c>
      <c r="B341" s="8" t="s">
        <v>317</v>
      </c>
      <c r="C341" s="9" t="s">
        <v>578</v>
      </c>
      <c r="D341" s="9" t="s">
        <v>819</v>
      </c>
      <c r="E341" s="9" t="s">
        <v>913</v>
      </c>
      <c r="F341" s="9" t="s">
        <v>550</v>
      </c>
      <c r="G341" s="8" t="s">
        <v>313</v>
      </c>
      <c r="H341" s="36" t="s">
        <v>313</v>
      </c>
      <c r="I341" s="29">
        <v>0</v>
      </c>
      <c r="J341" s="11" t="s">
        <v>928</v>
      </c>
      <c r="K341" s="41" t="s">
        <v>426</v>
      </c>
      <c r="L341" s="47" t="s">
        <v>537</v>
      </c>
      <c r="M341" s="31" t="str">
        <f>_xlfn.XLOOKUP(Calculations[[#This Row],[For XLOOKUP]],Factors[For XLOOKUP],Factors[Factor],"")</f>
        <v>Σ.Ε. CO₂ eq</v>
      </c>
      <c r="N341" s="31">
        <f>_xlfn.XLOOKUP(Calculations[[#This Row],[For XLOOKUP]],Factors[For XLOOKUP],Factors[Value],"")</f>
        <v>1.0667636E-4</v>
      </c>
      <c r="O341" s="31" t="str">
        <f>_xlfn.XLOOKUP(Calculations[[#This Row],[For XLOOKUP]],Factors[For XLOOKUP],Factors[Units],"")</f>
        <v>tn CO2 eq/ €</v>
      </c>
      <c r="P341" s="12" t="str">
        <f>_xlfn.XLOOKUP(Calculations[[#This Row],[For XLOOKUP]],Factors[For XLOOKUP],Factors[Source],"")</f>
        <v>BEIS 2021</v>
      </c>
      <c r="Q341" s="31" t="s">
        <v>1112</v>
      </c>
      <c r="R341" s="31" t="s">
        <v>1112</v>
      </c>
      <c r="S341" s="31" t="s">
        <v>1112</v>
      </c>
      <c r="T341" s="31" t="s">
        <v>1112</v>
      </c>
      <c r="U341" s="31">
        <v>0</v>
      </c>
      <c r="V341" s="31" t="s">
        <v>1113</v>
      </c>
      <c r="W341" s="57">
        <v>0</v>
      </c>
    </row>
    <row r="342" spans="1:23" x14ac:dyDescent="0.3">
      <c r="A342" s="8" t="s">
        <v>316</v>
      </c>
      <c r="B342" s="8" t="s">
        <v>317</v>
      </c>
      <c r="C342" s="9" t="s">
        <v>578</v>
      </c>
      <c r="D342" s="9" t="s">
        <v>821</v>
      </c>
      <c r="E342" s="9" t="s">
        <v>937</v>
      </c>
      <c r="F342" s="9" t="s">
        <v>550</v>
      </c>
      <c r="G342" s="8" t="s">
        <v>313</v>
      </c>
      <c r="H342" s="36" t="s">
        <v>313</v>
      </c>
      <c r="I342" s="29">
        <v>905291</v>
      </c>
      <c r="J342" s="11" t="s">
        <v>928</v>
      </c>
      <c r="K342" s="41" t="s">
        <v>320</v>
      </c>
      <c r="L342" s="47" t="s">
        <v>431</v>
      </c>
      <c r="M342" s="31" t="str">
        <f>_xlfn.XLOOKUP(Calculations[[#This Row],[For XLOOKUP]],Factors[For XLOOKUP],Factors[Factor],"")</f>
        <v>Σ.Ε. CO₂ eq</v>
      </c>
      <c r="N342" s="31">
        <f>_xlfn.XLOOKUP(Calculations[[#This Row],[For XLOOKUP]],Factors[For XLOOKUP],Factors[Value],"")</f>
        <v>9.6361160000000019E-5</v>
      </c>
      <c r="O342" s="31" t="str">
        <f>_xlfn.XLOOKUP(Calculations[[#This Row],[For XLOOKUP]],Factors[For XLOOKUP],Factors[Units],"")</f>
        <v>tn CO2 eq/ €</v>
      </c>
      <c r="P342" s="12" t="str">
        <f>_xlfn.XLOOKUP(Calculations[[#This Row],[For XLOOKUP]],Factors[For XLOOKUP],Factors[Source],"")</f>
        <v>BEIS 2021</v>
      </c>
      <c r="Q342" s="31" t="s">
        <v>1112</v>
      </c>
      <c r="R342" s="31" t="s">
        <v>1112</v>
      </c>
      <c r="S342" s="31" t="s">
        <v>1112</v>
      </c>
      <c r="T342" s="31" t="s">
        <v>1112</v>
      </c>
      <c r="U342" s="31">
        <v>87.234890897560021</v>
      </c>
      <c r="V342" s="31" t="s">
        <v>1113</v>
      </c>
      <c r="W342" s="57">
        <v>87.234890897560021</v>
      </c>
    </row>
    <row r="343" spans="1:23" x14ac:dyDescent="0.3">
      <c r="A343" s="8" t="s">
        <v>316</v>
      </c>
      <c r="B343" s="8" t="s">
        <v>317</v>
      </c>
      <c r="C343" s="9" t="s">
        <v>578</v>
      </c>
      <c r="D343" s="9" t="s">
        <v>821</v>
      </c>
      <c r="E343" s="9" t="s">
        <v>937</v>
      </c>
      <c r="F343" s="9" t="s">
        <v>550</v>
      </c>
      <c r="G343" s="8" t="s">
        <v>313</v>
      </c>
      <c r="H343" s="36" t="s">
        <v>313</v>
      </c>
      <c r="I343" s="29">
        <v>800531.79</v>
      </c>
      <c r="J343" s="11" t="s">
        <v>928</v>
      </c>
      <c r="K343" s="41" t="s">
        <v>339</v>
      </c>
      <c r="L343" s="47" t="s">
        <v>450</v>
      </c>
      <c r="M343" s="31" t="str">
        <f>_xlfn.XLOOKUP(Calculations[[#This Row],[For XLOOKUP]],Factors[For XLOOKUP],Factors[Factor],"")</f>
        <v>Σ.Ε. CO₂ eq</v>
      </c>
      <c r="N343" s="31">
        <f>_xlfn.XLOOKUP(Calculations[[#This Row],[For XLOOKUP]],Factors[For XLOOKUP],Factors[Value],"")</f>
        <v>1.4320800000000003E-4</v>
      </c>
      <c r="O343" s="31" t="str">
        <f>_xlfn.XLOOKUP(Calculations[[#This Row],[For XLOOKUP]],Factors[For XLOOKUP],Factors[Units],"")</f>
        <v>tn CO2 eq/ €</v>
      </c>
      <c r="P343" s="12" t="str">
        <f>_xlfn.XLOOKUP(Calculations[[#This Row],[For XLOOKUP]],Factors[For XLOOKUP],Factors[Source],"")</f>
        <v>EPA 2022</v>
      </c>
      <c r="Q343" s="31" t="s">
        <v>1112</v>
      </c>
      <c r="R343" s="31" t="s">
        <v>1112</v>
      </c>
      <c r="S343" s="31" t="s">
        <v>1112</v>
      </c>
      <c r="T343" s="31" t="s">
        <v>1112</v>
      </c>
      <c r="U343" s="31">
        <v>114.64255658232003</v>
      </c>
      <c r="V343" s="31" t="s">
        <v>1113</v>
      </c>
      <c r="W343" s="57">
        <v>114.64255658232003</v>
      </c>
    </row>
    <row r="344" spans="1:23" x14ac:dyDescent="0.3">
      <c r="A344" s="8" t="s">
        <v>316</v>
      </c>
      <c r="B344" s="8" t="s">
        <v>317</v>
      </c>
      <c r="C344" s="9" t="s">
        <v>578</v>
      </c>
      <c r="D344" s="9" t="s">
        <v>821</v>
      </c>
      <c r="E344" s="9" t="s">
        <v>937</v>
      </c>
      <c r="F344" s="9" t="s">
        <v>550</v>
      </c>
      <c r="G344" s="8" t="s">
        <v>313</v>
      </c>
      <c r="H344" s="36" t="s">
        <v>313</v>
      </c>
      <c r="I344" s="29">
        <v>308000</v>
      </c>
      <c r="J344" s="11" t="s">
        <v>928</v>
      </c>
      <c r="K344" s="41" t="s">
        <v>322</v>
      </c>
      <c r="L344" s="47" t="s">
        <v>433</v>
      </c>
      <c r="M344" s="31" t="str">
        <f>_xlfn.XLOOKUP(Calculations[[#This Row],[For XLOOKUP]],Factors[For XLOOKUP],Factors[Factor],"")</f>
        <v>Σ.Ε. CO₂ eq</v>
      </c>
      <c r="N344" s="31">
        <f>_xlfn.XLOOKUP(Calculations[[#This Row],[For XLOOKUP]],Factors[For XLOOKUP],Factors[Value],"")</f>
        <v>1.6994291999999998E-4</v>
      </c>
      <c r="O344" s="31" t="str">
        <f>_xlfn.XLOOKUP(Calculations[[#This Row],[For XLOOKUP]],Factors[For XLOOKUP],Factors[Units],"")</f>
        <v>tn CO2 eq/ €</v>
      </c>
      <c r="P344" s="12" t="str">
        <f>_xlfn.XLOOKUP(Calculations[[#This Row],[For XLOOKUP]],Factors[For XLOOKUP],Factors[Source],"")</f>
        <v>BEIS 2021</v>
      </c>
      <c r="Q344" s="31" t="s">
        <v>1112</v>
      </c>
      <c r="R344" s="31" t="s">
        <v>1112</v>
      </c>
      <c r="S344" s="31" t="s">
        <v>1112</v>
      </c>
      <c r="T344" s="31" t="s">
        <v>1112</v>
      </c>
      <c r="U344" s="31">
        <v>52.342419359999994</v>
      </c>
      <c r="V344" s="31" t="s">
        <v>1113</v>
      </c>
      <c r="W344" s="57">
        <v>52.342419359999994</v>
      </c>
    </row>
    <row r="345" spans="1:23" x14ac:dyDescent="0.3">
      <c r="A345" s="8" t="s">
        <v>316</v>
      </c>
      <c r="B345" s="8" t="s">
        <v>317</v>
      </c>
      <c r="C345" s="9" t="s">
        <v>578</v>
      </c>
      <c r="D345" s="9" t="s">
        <v>821</v>
      </c>
      <c r="E345" s="9" t="s">
        <v>937</v>
      </c>
      <c r="F345" s="9" t="s">
        <v>550</v>
      </c>
      <c r="G345" s="8" t="s">
        <v>313</v>
      </c>
      <c r="H345" s="36" t="s">
        <v>313</v>
      </c>
      <c r="I345" s="29">
        <v>234502.21</v>
      </c>
      <c r="J345" s="11" t="s">
        <v>928</v>
      </c>
      <c r="K345" s="41" t="s">
        <v>324</v>
      </c>
      <c r="L345" s="47" t="s">
        <v>435</v>
      </c>
      <c r="M345" s="31" t="str">
        <f>_xlfn.XLOOKUP(Calculations[[#This Row],[For XLOOKUP]],Factors[For XLOOKUP],Factors[Factor],"")</f>
        <v>Σ.Ε. CO₂ eq</v>
      </c>
      <c r="N345" s="31">
        <f>_xlfn.XLOOKUP(Calculations[[#This Row],[For XLOOKUP]],Factors[For XLOOKUP],Factors[Value],"")</f>
        <v>3.4749000000000002E-5</v>
      </c>
      <c r="O345" s="31" t="str">
        <f>_xlfn.XLOOKUP(Calculations[[#This Row],[For XLOOKUP]],Factors[For XLOOKUP],Factors[Units],"")</f>
        <v>tn CO2 eq/ €</v>
      </c>
      <c r="P345" s="12" t="str">
        <f>_xlfn.XLOOKUP(Calculations[[#This Row],[For XLOOKUP]],Factors[For XLOOKUP],Factors[Source],"")</f>
        <v>EPA 2022</v>
      </c>
      <c r="Q345" s="31" t="s">
        <v>1112</v>
      </c>
      <c r="R345" s="31" t="s">
        <v>1112</v>
      </c>
      <c r="S345" s="31" t="s">
        <v>1112</v>
      </c>
      <c r="T345" s="31" t="s">
        <v>1112</v>
      </c>
      <c r="U345" s="31">
        <v>8.14871729529</v>
      </c>
      <c r="V345" s="31" t="s">
        <v>1113</v>
      </c>
      <c r="W345" s="57">
        <v>8.14871729529</v>
      </c>
    </row>
    <row r="346" spans="1:23" x14ac:dyDescent="0.3">
      <c r="A346" s="8" t="s">
        <v>316</v>
      </c>
      <c r="B346" s="8" t="s">
        <v>317</v>
      </c>
      <c r="C346" s="9" t="s">
        <v>578</v>
      </c>
      <c r="D346" s="9" t="s">
        <v>821</v>
      </c>
      <c r="E346" s="9" t="s">
        <v>937</v>
      </c>
      <c r="F346" s="9" t="s">
        <v>550</v>
      </c>
      <c r="G346" s="8" t="s">
        <v>313</v>
      </c>
      <c r="H346" s="36" t="s">
        <v>313</v>
      </c>
      <c r="I346" s="29">
        <v>119771.37999999999</v>
      </c>
      <c r="J346" s="11" t="s">
        <v>928</v>
      </c>
      <c r="K346" s="41" t="s">
        <v>330</v>
      </c>
      <c r="L346" s="47" t="s">
        <v>441</v>
      </c>
      <c r="M346" s="31" t="str">
        <f>_xlfn.XLOOKUP(Calculations[[#This Row],[For XLOOKUP]],Factors[For XLOOKUP],Factors[Factor],"")</f>
        <v>Σ.Ε. CO₂ eq</v>
      </c>
      <c r="N346" s="31">
        <f>_xlfn.XLOOKUP(Calculations[[#This Row],[For XLOOKUP]],Factors[For XLOOKUP],Factors[Value],"")</f>
        <v>1.401148E-4</v>
      </c>
      <c r="O346" s="31" t="str">
        <f>_xlfn.XLOOKUP(Calculations[[#This Row],[For XLOOKUP]],Factors[For XLOOKUP],Factors[Units],"")</f>
        <v>tn CO2 eq/ €</v>
      </c>
      <c r="P346" s="12" t="str">
        <f>_xlfn.XLOOKUP(Calculations[[#This Row],[For XLOOKUP]],Factors[For XLOOKUP],Factors[Source],"")</f>
        <v>BEIS 2021</v>
      </c>
      <c r="Q346" s="31" t="s">
        <v>1112</v>
      </c>
      <c r="R346" s="31" t="s">
        <v>1112</v>
      </c>
      <c r="S346" s="31" t="s">
        <v>1112</v>
      </c>
      <c r="T346" s="31" t="s">
        <v>1112</v>
      </c>
      <c r="U346" s="31">
        <v>16.781742954423997</v>
      </c>
      <c r="V346" s="31" t="s">
        <v>1113</v>
      </c>
      <c r="W346" s="57">
        <v>16.781742954423997</v>
      </c>
    </row>
    <row r="347" spans="1:23" x14ac:dyDescent="0.3">
      <c r="A347" s="8" t="s">
        <v>316</v>
      </c>
      <c r="B347" s="8" t="s">
        <v>317</v>
      </c>
      <c r="C347" s="9" t="s">
        <v>578</v>
      </c>
      <c r="D347" s="9" t="s">
        <v>821</v>
      </c>
      <c r="E347" s="9" t="s">
        <v>937</v>
      </c>
      <c r="F347" s="9" t="s">
        <v>550</v>
      </c>
      <c r="G347" s="8" t="s">
        <v>313</v>
      </c>
      <c r="H347" s="36" t="s">
        <v>313</v>
      </c>
      <c r="I347" s="29">
        <v>45579.5</v>
      </c>
      <c r="J347" s="11" t="s">
        <v>928</v>
      </c>
      <c r="K347" s="41" t="s">
        <v>319</v>
      </c>
      <c r="L347" s="47" t="s">
        <v>430</v>
      </c>
      <c r="M347" s="31" t="str">
        <f>_xlfn.XLOOKUP(Calculations[[#This Row],[For XLOOKUP]],Factors[For XLOOKUP],Factors[Factor],"")</f>
        <v>Σ.Ε. CO₂ eq</v>
      </c>
      <c r="N347" s="31">
        <f>_xlfn.XLOOKUP(Calculations[[#This Row],[For XLOOKUP]],Factors[For XLOOKUP],Factors[Value],"")</f>
        <v>5.8538760000000007E-5</v>
      </c>
      <c r="O347" s="31" t="str">
        <f>_xlfn.XLOOKUP(Calculations[[#This Row],[For XLOOKUP]],Factors[For XLOOKUP],Factors[Units],"")</f>
        <v>tn CO2 eq/ €</v>
      </c>
      <c r="P347" s="12" t="str">
        <f>_xlfn.XLOOKUP(Calculations[[#This Row],[For XLOOKUP]],Factors[For XLOOKUP],Factors[Source],"")</f>
        <v>BEIS 2021</v>
      </c>
      <c r="Q347" s="31" t="s">
        <v>1112</v>
      </c>
      <c r="R347" s="31" t="s">
        <v>1112</v>
      </c>
      <c r="S347" s="31" t="s">
        <v>1112</v>
      </c>
      <c r="T347" s="31" t="s">
        <v>1112</v>
      </c>
      <c r="U347" s="31">
        <v>2.6681674114200002</v>
      </c>
      <c r="V347" s="31" t="s">
        <v>1113</v>
      </c>
      <c r="W347" s="57">
        <v>2.6681674114200002</v>
      </c>
    </row>
    <row r="348" spans="1:23" x14ac:dyDescent="0.3">
      <c r="A348" s="8" t="s">
        <v>316</v>
      </c>
      <c r="B348" s="8" t="s">
        <v>317</v>
      </c>
      <c r="C348" s="9" t="s">
        <v>578</v>
      </c>
      <c r="D348" s="9" t="s">
        <v>821</v>
      </c>
      <c r="E348" s="9" t="s">
        <v>937</v>
      </c>
      <c r="F348" s="9" t="s">
        <v>550</v>
      </c>
      <c r="G348" s="8" t="s">
        <v>313</v>
      </c>
      <c r="H348" s="36" t="s">
        <v>313</v>
      </c>
      <c r="I348" s="29">
        <v>32681.89</v>
      </c>
      <c r="J348" s="11" t="s">
        <v>928</v>
      </c>
      <c r="K348" s="41" t="s">
        <v>343</v>
      </c>
      <c r="L348" s="47" t="s">
        <v>454</v>
      </c>
      <c r="M348" s="31" t="str">
        <f>_xlfn.XLOOKUP(Calculations[[#This Row],[For XLOOKUP]],Factors[For XLOOKUP],Factors[Factor],"")</f>
        <v>Σ.Ε. CO₂ eq</v>
      </c>
      <c r="N348" s="31">
        <f>_xlfn.XLOOKUP(Calculations[[#This Row],[For XLOOKUP]],Factors[For XLOOKUP],Factors[Value],"")</f>
        <v>2.2370000000000002E-4</v>
      </c>
      <c r="O348" s="31" t="str">
        <f>_xlfn.XLOOKUP(Calculations[[#This Row],[For XLOOKUP]],Factors[For XLOOKUP],Factors[Units],"")</f>
        <v>tn CO2 eq/ €</v>
      </c>
      <c r="P348" s="12" t="str">
        <f>_xlfn.XLOOKUP(Calculations[[#This Row],[For XLOOKUP]],Factors[For XLOOKUP],Factors[Source],"")</f>
        <v>EXIOBASE 2019 - GR</v>
      </c>
      <c r="Q348" s="31" t="s">
        <v>1112</v>
      </c>
      <c r="R348" s="31" t="s">
        <v>1112</v>
      </c>
      <c r="S348" s="31" t="s">
        <v>1112</v>
      </c>
      <c r="T348" s="31" t="s">
        <v>1112</v>
      </c>
      <c r="U348" s="31">
        <v>7.310938793</v>
      </c>
      <c r="V348" s="31" t="s">
        <v>1113</v>
      </c>
      <c r="W348" s="57">
        <v>7.310938793</v>
      </c>
    </row>
    <row r="349" spans="1:23" x14ac:dyDescent="0.3">
      <c r="A349" s="8" t="s">
        <v>316</v>
      </c>
      <c r="B349" s="8" t="s">
        <v>317</v>
      </c>
      <c r="C349" s="9" t="s">
        <v>578</v>
      </c>
      <c r="D349" s="9" t="s">
        <v>821</v>
      </c>
      <c r="E349" s="9" t="s">
        <v>937</v>
      </c>
      <c r="F349" s="9" t="s">
        <v>550</v>
      </c>
      <c r="G349" s="8" t="s">
        <v>313</v>
      </c>
      <c r="H349" s="36" t="s">
        <v>313</v>
      </c>
      <c r="I349" s="29">
        <v>27500</v>
      </c>
      <c r="J349" s="11" t="s">
        <v>928</v>
      </c>
      <c r="K349" s="41" t="s">
        <v>329</v>
      </c>
      <c r="L349" s="47" t="s">
        <v>440</v>
      </c>
      <c r="M349" s="31" t="str">
        <f>_xlfn.XLOOKUP(Calculations[[#This Row],[For XLOOKUP]],Factors[For XLOOKUP],Factors[Factor],"")</f>
        <v>Σ.Ε. CO₂ eq</v>
      </c>
      <c r="N349" s="31">
        <f>_xlfn.XLOOKUP(Calculations[[#This Row],[For XLOOKUP]],Factors[For XLOOKUP],Factors[Value],"")</f>
        <v>1.1819500000000002E-4</v>
      </c>
      <c r="O349" s="31" t="str">
        <f>_xlfn.XLOOKUP(Calculations[[#This Row],[For XLOOKUP]],Factors[For XLOOKUP],Factors[Units],"")</f>
        <v>tn CO2 eq/ €</v>
      </c>
      <c r="P349" s="12" t="str">
        <f>_xlfn.XLOOKUP(Calculations[[#This Row],[For XLOOKUP]],Factors[For XLOOKUP],Factors[Source],"")</f>
        <v>BEIS 2021</v>
      </c>
      <c r="Q349" s="31" t="s">
        <v>1112</v>
      </c>
      <c r="R349" s="31" t="s">
        <v>1112</v>
      </c>
      <c r="S349" s="31" t="s">
        <v>1112</v>
      </c>
      <c r="T349" s="31" t="s">
        <v>1112</v>
      </c>
      <c r="U349" s="31">
        <v>3.2503625000000005</v>
      </c>
      <c r="V349" s="31" t="s">
        <v>1113</v>
      </c>
      <c r="W349" s="57">
        <v>3.2503625000000005</v>
      </c>
    </row>
    <row r="350" spans="1:23" x14ac:dyDescent="0.3">
      <c r="A350" s="8" t="s">
        <v>316</v>
      </c>
      <c r="B350" s="8" t="s">
        <v>317</v>
      </c>
      <c r="C350" s="9" t="s">
        <v>578</v>
      </c>
      <c r="D350" s="9" t="s">
        <v>821</v>
      </c>
      <c r="E350" s="9" t="s">
        <v>937</v>
      </c>
      <c r="F350" s="9" t="s">
        <v>550</v>
      </c>
      <c r="G350" s="8" t="s">
        <v>313</v>
      </c>
      <c r="H350" s="36" t="s">
        <v>313</v>
      </c>
      <c r="I350" s="29">
        <v>36334.680000000008</v>
      </c>
      <c r="J350" s="11" t="s">
        <v>928</v>
      </c>
      <c r="K350" s="41" t="s">
        <v>335</v>
      </c>
      <c r="L350" s="47" t="s">
        <v>446</v>
      </c>
      <c r="M350" s="31" t="str">
        <f>_xlfn.XLOOKUP(Calculations[[#This Row],[For XLOOKUP]],Factors[For XLOOKUP],Factors[Factor],"")</f>
        <v>Σ.Ε. CO₂ eq</v>
      </c>
      <c r="N350" s="31">
        <f>_xlfn.XLOOKUP(Calculations[[#This Row],[For XLOOKUP]],Factors[For XLOOKUP],Factors[Value],"")</f>
        <v>1.1372399999999998E-4</v>
      </c>
      <c r="O350" s="31" t="str">
        <f>_xlfn.XLOOKUP(Calculations[[#This Row],[For XLOOKUP]],Factors[For XLOOKUP],Factors[Units],"")</f>
        <v>tn CO2 eq/ €</v>
      </c>
      <c r="P350" s="12" t="str">
        <f>_xlfn.XLOOKUP(Calculations[[#This Row],[For XLOOKUP]],Factors[For XLOOKUP],Factors[Source],"")</f>
        <v>EPA 2022</v>
      </c>
      <c r="Q350" s="31" t="s">
        <v>1112</v>
      </c>
      <c r="R350" s="31" t="s">
        <v>1112</v>
      </c>
      <c r="S350" s="31" t="s">
        <v>1112</v>
      </c>
      <c r="T350" s="31" t="s">
        <v>1112</v>
      </c>
      <c r="U350" s="31">
        <v>4.1321251483200001</v>
      </c>
      <c r="V350" s="31" t="s">
        <v>1113</v>
      </c>
      <c r="W350" s="57">
        <v>4.1321251483200001</v>
      </c>
    </row>
    <row r="351" spans="1:23" x14ac:dyDescent="0.3">
      <c r="A351" s="8" t="s">
        <v>316</v>
      </c>
      <c r="B351" s="8" t="s">
        <v>317</v>
      </c>
      <c r="C351" s="9" t="s">
        <v>578</v>
      </c>
      <c r="D351" s="9" t="s">
        <v>821</v>
      </c>
      <c r="E351" s="9" t="s">
        <v>937</v>
      </c>
      <c r="F351" s="9" t="s">
        <v>550</v>
      </c>
      <c r="G351" s="8" t="s">
        <v>313</v>
      </c>
      <c r="H351" s="36" t="s">
        <v>313</v>
      </c>
      <c r="I351" s="29">
        <v>42244.659999999996</v>
      </c>
      <c r="J351" s="11" t="s">
        <v>928</v>
      </c>
      <c r="K351" s="41" t="s">
        <v>341</v>
      </c>
      <c r="L351" s="47" t="s">
        <v>452</v>
      </c>
      <c r="M351" s="31" t="str">
        <f>_xlfn.XLOOKUP(Calculations[[#This Row],[For XLOOKUP]],Factors[For XLOOKUP],Factors[Factor],"")</f>
        <v>Σ.Ε. CO₂ eq</v>
      </c>
      <c r="N351" s="31">
        <f>_xlfn.XLOOKUP(Calculations[[#This Row],[For XLOOKUP]],Factors[For XLOOKUP],Factors[Value],"")</f>
        <v>9.4769999999999989E-5</v>
      </c>
      <c r="O351" s="31" t="str">
        <f>_xlfn.XLOOKUP(Calculations[[#This Row],[For XLOOKUP]],Factors[For XLOOKUP],Factors[Units],"")</f>
        <v>tn CO2 eq/ €</v>
      </c>
      <c r="P351" s="12" t="str">
        <f>_xlfn.XLOOKUP(Calculations[[#This Row],[For XLOOKUP]],Factors[For XLOOKUP],Factors[Source],"")</f>
        <v>EPA 2022</v>
      </c>
      <c r="Q351" s="31" t="s">
        <v>1112</v>
      </c>
      <c r="R351" s="31" t="s">
        <v>1112</v>
      </c>
      <c r="S351" s="31" t="s">
        <v>1112</v>
      </c>
      <c r="T351" s="31" t="s">
        <v>1112</v>
      </c>
      <c r="U351" s="31">
        <v>4.0035264281999989</v>
      </c>
      <c r="V351" s="31" t="s">
        <v>1113</v>
      </c>
      <c r="W351" s="57">
        <v>4.0035264281999989</v>
      </c>
    </row>
    <row r="352" spans="1:23" x14ac:dyDescent="0.3">
      <c r="A352" s="8" t="s">
        <v>316</v>
      </c>
      <c r="B352" s="8" t="s">
        <v>317</v>
      </c>
      <c r="C352" s="9" t="s">
        <v>578</v>
      </c>
      <c r="D352" s="9" t="s">
        <v>821</v>
      </c>
      <c r="E352" s="9" t="s">
        <v>937</v>
      </c>
      <c r="F352" s="9" t="s">
        <v>550</v>
      </c>
      <c r="G352" s="8" t="s">
        <v>313</v>
      </c>
      <c r="H352" s="36" t="s">
        <v>313</v>
      </c>
      <c r="I352" s="29">
        <v>10569.41</v>
      </c>
      <c r="J352" s="11" t="s">
        <v>928</v>
      </c>
      <c r="K352" s="41" t="s">
        <v>332</v>
      </c>
      <c r="L352" s="47" t="s">
        <v>443</v>
      </c>
      <c r="M352" s="31" t="str">
        <f>_xlfn.XLOOKUP(Calculations[[#This Row],[For XLOOKUP]],Factors[For XLOOKUP],Factors[Factor],"")</f>
        <v>Σ.Ε. CO₂ eq</v>
      </c>
      <c r="N352" s="31">
        <f>_xlfn.XLOOKUP(Calculations[[#This Row],[For XLOOKUP]],Factors[For XLOOKUP],Factors[Value],"")</f>
        <v>1.9958900000000002E-4</v>
      </c>
      <c r="O352" s="31" t="str">
        <f>_xlfn.XLOOKUP(Calculations[[#This Row],[For XLOOKUP]],Factors[For XLOOKUP],Factors[Units],"")</f>
        <v>tn CO2 eq/ €</v>
      </c>
      <c r="P352" s="12" t="str">
        <f>_xlfn.XLOOKUP(Calculations[[#This Row],[For XLOOKUP]],Factors[For XLOOKUP],Factors[Source],"")</f>
        <v>EPA 2018</v>
      </c>
      <c r="Q352" s="31" t="s">
        <v>1112</v>
      </c>
      <c r="R352" s="31" t="s">
        <v>1112</v>
      </c>
      <c r="S352" s="31" t="s">
        <v>1112</v>
      </c>
      <c r="T352" s="31" t="s">
        <v>1112</v>
      </c>
      <c r="U352" s="31">
        <v>2.1095379724900001</v>
      </c>
      <c r="V352" s="31" t="s">
        <v>1113</v>
      </c>
      <c r="W352" s="57">
        <v>2.1095379724900001</v>
      </c>
    </row>
    <row r="353" spans="1:23" x14ac:dyDescent="0.3">
      <c r="A353" s="8" t="s">
        <v>316</v>
      </c>
      <c r="B353" s="8" t="s">
        <v>317</v>
      </c>
      <c r="C353" s="9" t="s">
        <v>578</v>
      </c>
      <c r="D353" s="9" t="s">
        <v>821</v>
      </c>
      <c r="E353" s="9" t="s">
        <v>937</v>
      </c>
      <c r="F353" s="9" t="s">
        <v>550</v>
      </c>
      <c r="G353" s="8" t="s">
        <v>313</v>
      </c>
      <c r="H353" s="36" t="s">
        <v>313</v>
      </c>
      <c r="I353" s="29">
        <v>17860.78</v>
      </c>
      <c r="J353" s="11" t="s">
        <v>928</v>
      </c>
      <c r="K353" s="41" t="s">
        <v>323</v>
      </c>
      <c r="L353" s="47" t="s">
        <v>434</v>
      </c>
      <c r="M353" s="31" t="str">
        <f>_xlfn.XLOOKUP(Calculations[[#This Row],[For XLOOKUP]],Factors[For XLOOKUP],Factors[Factor],"")</f>
        <v>Σ.Ε. CO₂ eq</v>
      </c>
      <c r="N353" s="31">
        <f>_xlfn.XLOOKUP(Calculations[[#This Row],[For XLOOKUP]],Factors[For XLOOKUP],Factors[Value],"")</f>
        <v>3.7960000000000001E-4</v>
      </c>
      <c r="O353" s="31" t="str">
        <f>_xlfn.XLOOKUP(Calculations[[#This Row],[For XLOOKUP]],Factors[For XLOOKUP],Factors[Units],"")</f>
        <v>tn CO2 eq/ €</v>
      </c>
      <c r="P353" s="12" t="str">
        <f>_xlfn.XLOOKUP(Calculations[[#This Row],[For XLOOKUP]],Factors[For XLOOKUP],Factors[Source],"")</f>
        <v>EXIOBASE 2019 - GR</v>
      </c>
      <c r="Q353" s="31" t="s">
        <v>1112</v>
      </c>
      <c r="R353" s="31" t="s">
        <v>1112</v>
      </c>
      <c r="S353" s="31" t="s">
        <v>1112</v>
      </c>
      <c r="T353" s="31" t="s">
        <v>1112</v>
      </c>
      <c r="U353" s="31">
        <v>6.7799520879999999</v>
      </c>
      <c r="V353" s="31" t="s">
        <v>1113</v>
      </c>
      <c r="W353" s="57">
        <v>6.7799520879999999</v>
      </c>
    </row>
    <row r="354" spans="1:23" x14ac:dyDescent="0.3">
      <c r="A354" s="8" t="s">
        <v>316</v>
      </c>
      <c r="B354" s="8" t="s">
        <v>317</v>
      </c>
      <c r="C354" s="9" t="s">
        <v>578</v>
      </c>
      <c r="D354" s="9" t="s">
        <v>821</v>
      </c>
      <c r="E354" s="9" t="s">
        <v>937</v>
      </c>
      <c r="F354" s="9" t="s">
        <v>550</v>
      </c>
      <c r="G354" s="8" t="s">
        <v>313</v>
      </c>
      <c r="H354" s="36" t="s">
        <v>313</v>
      </c>
      <c r="I354" s="29">
        <v>18477.22</v>
      </c>
      <c r="J354" s="11" t="s">
        <v>928</v>
      </c>
      <c r="K354" s="41" t="s">
        <v>338</v>
      </c>
      <c r="L354" s="47" t="s">
        <v>449</v>
      </c>
      <c r="M354" s="31" t="str">
        <f>_xlfn.XLOOKUP(Calculations[[#This Row],[For XLOOKUP]],Factors[For XLOOKUP],Factors[Factor],"")</f>
        <v>Σ.Ε. CO₂ eq</v>
      </c>
      <c r="N354" s="31">
        <f>_xlfn.XLOOKUP(Calculations[[#This Row],[For XLOOKUP]],Factors[For XLOOKUP],Factors[Value],"")</f>
        <v>8.7399000000000008E-5</v>
      </c>
      <c r="O354" s="31" t="str">
        <f>_xlfn.XLOOKUP(Calculations[[#This Row],[For XLOOKUP]],Factors[For XLOOKUP],Factors[Units],"")</f>
        <v>tn CO2 eq/ €</v>
      </c>
      <c r="P354" s="12" t="str">
        <f>_xlfn.XLOOKUP(Calculations[[#This Row],[For XLOOKUP]],Factors[For XLOOKUP],Factors[Source],"")</f>
        <v>EPA 2022</v>
      </c>
      <c r="Q354" s="31" t="s">
        <v>1112</v>
      </c>
      <c r="R354" s="31" t="s">
        <v>1112</v>
      </c>
      <c r="S354" s="31" t="s">
        <v>1112</v>
      </c>
      <c r="T354" s="31" t="s">
        <v>1112</v>
      </c>
      <c r="U354" s="31">
        <v>1.6148905507800002</v>
      </c>
      <c r="V354" s="31" t="s">
        <v>1113</v>
      </c>
      <c r="W354" s="57">
        <v>1.6148905507800002</v>
      </c>
    </row>
    <row r="355" spans="1:23" x14ac:dyDescent="0.3">
      <c r="A355" s="8" t="s">
        <v>316</v>
      </c>
      <c r="B355" s="8" t="s">
        <v>317</v>
      </c>
      <c r="C355" s="9" t="s">
        <v>578</v>
      </c>
      <c r="D355" s="9" t="s">
        <v>821</v>
      </c>
      <c r="E355" s="9" t="s">
        <v>937</v>
      </c>
      <c r="F355" s="9" t="s">
        <v>550</v>
      </c>
      <c r="G355" s="8" t="s">
        <v>313</v>
      </c>
      <c r="H355" s="36" t="s">
        <v>313</v>
      </c>
      <c r="I355" s="29">
        <v>12416.51</v>
      </c>
      <c r="J355" s="11" t="s">
        <v>928</v>
      </c>
      <c r="K355" s="41" t="s">
        <v>325</v>
      </c>
      <c r="L355" s="47" t="s">
        <v>436</v>
      </c>
      <c r="M355" s="31" t="str">
        <f>_xlfn.XLOOKUP(Calculations[[#This Row],[For XLOOKUP]],Factors[For XLOOKUP],Factors[Factor],"")</f>
        <v>Σ.Ε. CO₂ eq</v>
      </c>
      <c r="N355" s="31">
        <f>_xlfn.XLOOKUP(Calculations[[#This Row],[For XLOOKUP]],Factors[For XLOOKUP],Factors[Value],"")</f>
        <v>1.16883E-4</v>
      </c>
      <c r="O355" s="31" t="str">
        <f>_xlfn.XLOOKUP(Calculations[[#This Row],[For XLOOKUP]],Factors[For XLOOKUP],Factors[Units],"")</f>
        <v>tn CO2 eq/ €</v>
      </c>
      <c r="P355" s="12" t="str">
        <f>_xlfn.XLOOKUP(Calculations[[#This Row],[For XLOOKUP]],Factors[For XLOOKUP],Factors[Source],"")</f>
        <v>EPA 2022</v>
      </c>
      <c r="Q355" s="31" t="s">
        <v>1112</v>
      </c>
      <c r="R355" s="31" t="s">
        <v>1112</v>
      </c>
      <c r="S355" s="31" t="s">
        <v>1112</v>
      </c>
      <c r="T355" s="31" t="s">
        <v>1112</v>
      </c>
      <c r="U355" s="31">
        <v>1.45127893833</v>
      </c>
      <c r="V355" s="31" t="s">
        <v>1113</v>
      </c>
      <c r="W355" s="57">
        <v>1.45127893833</v>
      </c>
    </row>
    <row r="356" spans="1:23" x14ac:dyDescent="0.3">
      <c r="A356" s="8" t="s">
        <v>316</v>
      </c>
      <c r="B356" s="8" t="s">
        <v>317</v>
      </c>
      <c r="C356" s="9" t="s">
        <v>578</v>
      </c>
      <c r="D356" s="9" t="s">
        <v>821</v>
      </c>
      <c r="E356" s="9" t="s">
        <v>937</v>
      </c>
      <c r="F356" s="9" t="s">
        <v>550</v>
      </c>
      <c r="G356" s="8" t="s">
        <v>313</v>
      </c>
      <c r="H356" s="36" t="s">
        <v>313</v>
      </c>
      <c r="I356" s="29">
        <v>4411.99</v>
      </c>
      <c r="J356" s="11" t="s">
        <v>928</v>
      </c>
      <c r="K356" s="41" t="s">
        <v>934</v>
      </c>
      <c r="L356" s="47" t="s">
        <v>931</v>
      </c>
      <c r="M356" s="31" t="str">
        <f>_xlfn.XLOOKUP(Calculations[[#This Row],[For XLOOKUP]],Factors[For XLOOKUP],Factors[Factor],"")</f>
        <v>Σ.Ε. CO₂ eq</v>
      </c>
      <c r="N356" s="31">
        <f>_xlfn.XLOOKUP(Calculations[[#This Row],[For XLOOKUP]],Factors[For XLOOKUP],Factors[Value],"")</f>
        <v>2.2534199999999998E-4</v>
      </c>
      <c r="O356" s="31" t="str">
        <f>_xlfn.XLOOKUP(Calculations[[#This Row],[For XLOOKUP]],Factors[For XLOOKUP],Factors[Units],"")</f>
        <v>tn CO2 eq/ €</v>
      </c>
      <c r="P356" s="12" t="str">
        <f>_xlfn.XLOOKUP(Calculations[[#This Row],[For XLOOKUP]],Factors[For XLOOKUP],Factors[Source],"")</f>
        <v>EPA 2022</v>
      </c>
      <c r="Q356" s="31" t="s">
        <v>1112</v>
      </c>
      <c r="R356" s="31" t="s">
        <v>1112</v>
      </c>
      <c r="S356" s="31" t="s">
        <v>1112</v>
      </c>
      <c r="T356" s="31" t="s">
        <v>1112</v>
      </c>
      <c r="U356" s="31">
        <v>0.99420665057999991</v>
      </c>
      <c r="V356" s="31" t="s">
        <v>1113</v>
      </c>
      <c r="W356" s="57">
        <v>0.99420665057999991</v>
      </c>
    </row>
    <row r="357" spans="1:23" x14ac:dyDescent="0.3">
      <c r="A357" s="8" t="s">
        <v>316</v>
      </c>
      <c r="B357" s="8" t="s">
        <v>317</v>
      </c>
      <c r="C357" s="9" t="s">
        <v>578</v>
      </c>
      <c r="D357" s="9" t="s">
        <v>821</v>
      </c>
      <c r="E357" s="9" t="s">
        <v>937</v>
      </c>
      <c r="F357" s="9" t="s">
        <v>550</v>
      </c>
      <c r="G357" s="8" t="s">
        <v>313</v>
      </c>
      <c r="H357" s="36" t="s">
        <v>313</v>
      </c>
      <c r="I357" s="29">
        <v>4960</v>
      </c>
      <c r="J357" s="11" t="s">
        <v>928</v>
      </c>
      <c r="K357" s="41" t="s">
        <v>342</v>
      </c>
      <c r="L357" s="47" t="s">
        <v>453</v>
      </c>
      <c r="M357" s="31" t="str">
        <f>_xlfn.XLOOKUP(Calculations[[#This Row],[For XLOOKUP]],Factors[For XLOOKUP],Factors[Factor],"")</f>
        <v>Σ.Ε. CO₂ eq</v>
      </c>
      <c r="N357" s="31">
        <f>_xlfn.XLOOKUP(Calculations[[#This Row],[For XLOOKUP]],Factors[For XLOOKUP],Factors[Value],"")</f>
        <v>6.2126999999999997E-5</v>
      </c>
      <c r="O357" s="31" t="str">
        <f>_xlfn.XLOOKUP(Calculations[[#This Row],[For XLOOKUP]],Factors[For XLOOKUP],Factors[Units],"")</f>
        <v>tn CO2 eq/ €</v>
      </c>
      <c r="P357" s="12" t="str">
        <f>_xlfn.XLOOKUP(Calculations[[#This Row],[For XLOOKUP]],Factors[For XLOOKUP],Factors[Source],"")</f>
        <v>EPA 2022</v>
      </c>
      <c r="Q357" s="31" t="s">
        <v>1112</v>
      </c>
      <c r="R357" s="31" t="s">
        <v>1112</v>
      </c>
      <c r="S357" s="31" t="s">
        <v>1112</v>
      </c>
      <c r="T357" s="31" t="s">
        <v>1112</v>
      </c>
      <c r="U357" s="31">
        <v>0.30814991999999997</v>
      </c>
      <c r="V357" s="31" t="s">
        <v>1113</v>
      </c>
      <c r="W357" s="57">
        <v>0.30814991999999997</v>
      </c>
    </row>
    <row r="358" spans="1:23" x14ac:dyDescent="0.3">
      <c r="A358" s="8" t="s">
        <v>316</v>
      </c>
      <c r="B358" s="8" t="s">
        <v>317</v>
      </c>
      <c r="C358" s="9" t="s">
        <v>578</v>
      </c>
      <c r="D358" s="9" t="s">
        <v>821</v>
      </c>
      <c r="E358" s="9" t="s">
        <v>937</v>
      </c>
      <c r="F358" s="9" t="s">
        <v>550</v>
      </c>
      <c r="G358" s="8" t="s">
        <v>313</v>
      </c>
      <c r="H358" s="36" t="s">
        <v>313</v>
      </c>
      <c r="I358" s="29">
        <v>7314.14</v>
      </c>
      <c r="J358" s="11" t="s">
        <v>928</v>
      </c>
      <c r="K358" s="41" t="s">
        <v>333</v>
      </c>
      <c r="L358" s="47" t="s">
        <v>444</v>
      </c>
      <c r="M358" s="31" t="str">
        <f>_xlfn.XLOOKUP(Calculations[[#This Row],[For XLOOKUP]],Factors[For XLOOKUP],Factors[Factor],"")</f>
        <v>Σ.Ε. CO₂ eq</v>
      </c>
      <c r="N358" s="31">
        <f>_xlfn.XLOOKUP(Calculations[[#This Row],[For XLOOKUP]],Factors[For XLOOKUP],Factors[Value],"")</f>
        <v>2.06388E-4</v>
      </c>
      <c r="O358" s="31" t="str">
        <f>_xlfn.XLOOKUP(Calculations[[#This Row],[For XLOOKUP]],Factors[For XLOOKUP],Factors[Units],"")</f>
        <v>tn CO2 eq/ €</v>
      </c>
      <c r="P358" s="12" t="str">
        <f>_xlfn.XLOOKUP(Calculations[[#This Row],[For XLOOKUP]],Factors[For XLOOKUP],Factors[Source],"")</f>
        <v>EPA 2022</v>
      </c>
      <c r="Q358" s="31" t="s">
        <v>1112</v>
      </c>
      <c r="R358" s="31" t="s">
        <v>1112</v>
      </c>
      <c r="S358" s="31" t="s">
        <v>1112</v>
      </c>
      <c r="T358" s="31" t="s">
        <v>1112</v>
      </c>
      <c r="U358" s="31">
        <v>1.5095507263200001</v>
      </c>
      <c r="V358" s="31" t="s">
        <v>1113</v>
      </c>
      <c r="W358" s="57">
        <v>1.5095507263200001</v>
      </c>
    </row>
    <row r="359" spans="1:23" x14ac:dyDescent="0.3">
      <c r="A359" s="8" t="s">
        <v>316</v>
      </c>
      <c r="B359" s="8" t="s">
        <v>317</v>
      </c>
      <c r="C359" s="9" t="s">
        <v>578</v>
      </c>
      <c r="D359" s="9" t="s">
        <v>821</v>
      </c>
      <c r="E359" s="9" t="s">
        <v>937</v>
      </c>
      <c r="F359" s="9" t="s">
        <v>550</v>
      </c>
      <c r="G359" s="8" t="s">
        <v>313</v>
      </c>
      <c r="H359" s="36" t="s">
        <v>313</v>
      </c>
      <c r="I359" s="29">
        <v>2000</v>
      </c>
      <c r="J359" s="11" t="s">
        <v>928</v>
      </c>
      <c r="K359" s="41" t="s">
        <v>390</v>
      </c>
      <c r="L359" s="47" t="s">
        <v>501</v>
      </c>
      <c r="M359" s="31" t="str">
        <f>_xlfn.XLOOKUP(Calculations[[#This Row],[For XLOOKUP]],Factors[For XLOOKUP],Factors[Factor],"")</f>
        <v>Σ.Ε. CO₂ eq</v>
      </c>
      <c r="N359" s="31">
        <f>_xlfn.XLOOKUP(Calculations[[#This Row],[For XLOOKUP]],Factors[For XLOOKUP],Factors[Value],"")</f>
        <v>1.758E-3</v>
      </c>
      <c r="O359" s="31" t="str">
        <f>_xlfn.XLOOKUP(Calculations[[#This Row],[For XLOOKUP]],Factors[For XLOOKUP],Factors[Units],"")</f>
        <v>tn CO2 eq/ €</v>
      </c>
      <c r="P359" s="12" t="str">
        <f>_xlfn.XLOOKUP(Calculations[[#This Row],[For XLOOKUP]],Factors[For XLOOKUP],Factors[Source],"")</f>
        <v>EXIOBASE 2019 - GR</v>
      </c>
      <c r="Q359" s="31" t="s">
        <v>1112</v>
      </c>
      <c r="R359" s="31" t="s">
        <v>1112</v>
      </c>
      <c r="S359" s="31" t="s">
        <v>1112</v>
      </c>
      <c r="T359" s="31" t="s">
        <v>1112</v>
      </c>
      <c r="U359" s="31">
        <v>3.516</v>
      </c>
      <c r="V359" s="31" t="s">
        <v>1113</v>
      </c>
      <c r="W359" s="57">
        <v>3.516</v>
      </c>
    </row>
    <row r="360" spans="1:23" x14ac:dyDescent="0.3">
      <c r="A360" s="8" t="s">
        <v>316</v>
      </c>
      <c r="B360" s="8" t="s">
        <v>317</v>
      </c>
      <c r="C360" s="9" t="s">
        <v>578</v>
      </c>
      <c r="D360" s="9" t="s">
        <v>821</v>
      </c>
      <c r="E360" s="9" t="s">
        <v>937</v>
      </c>
      <c r="F360" s="9" t="s">
        <v>550</v>
      </c>
      <c r="G360" s="8" t="s">
        <v>313</v>
      </c>
      <c r="H360" s="36" t="s">
        <v>313</v>
      </c>
      <c r="I360" s="29">
        <v>3364.1</v>
      </c>
      <c r="J360" s="11" t="s">
        <v>928</v>
      </c>
      <c r="K360" s="41" t="s">
        <v>337</v>
      </c>
      <c r="L360" s="47" t="s">
        <v>448</v>
      </c>
      <c r="M360" s="31" t="str">
        <f>_xlfn.XLOOKUP(Calculations[[#This Row],[For XLOOKUP]],Factors[For XLOOKUP],Factors[Factor],"")</f>
        <v>Σ.Ε. CO₂ eq</v>
      </c>
      <c r="N360" s="31">
        <f>_xlfn.XLOOKUP(Calculations[[#This Row],[For XLOOKUP]],Factors[For XLOOKUP],Factors[Value],"")</f>
        <v>6.3481460000000003E-4</v>
      </c>
      <c r="O360" s="31" t="str">
        <f>_xlfn.XLOOKUP(Calculations[[#This Row],[For XLOOKUP]],Factors[For XLOOKUP],Factors[Units],"")</f>
        <v>tn CO2 eq/ €</v>
      </c>
      <c r="P360" s="12" t="str">
        <f>_xlfn.XLOOKUP(Calculations[[#This Row],[For XLOOKUP]],Factors[For XLOOKUP],Factors[Source],"")</f>
        <v>BEIS 2021</v>
      </c>
      <c r="Q360" s="31" t="s">
        <v>1112</v>
      </c>
      <c r="R360" s="31" t="s">
        <v>1112</v>
      </c>
      <c r="S360" s="31" t="s">
        <v>1112</v>
      </c>
      <c r="T360" s="31" t="s">
        <v>1112</v>
      </c>
      <c r="U360" s="31">
        <v>2.13557979586</v>
      </c>
      <c r="V360" s="31" t="s">
        <v>1113</v>
      </c>
      <c r="W360" s="57">
        <v>2.13557979586</v>
      </c>
    </row>
    <row r="361" spans="1:23" x14ac:dyDescent="0.3">
      <c r="A361" s="8" t="s">
        <v>316</v>
      </c>
      <c r="B361" s="8" t="s">
        <v>317</v>
      </c>
      <c r="C361" s="9" t="s">
        <v>578</v>
      </c>
      <c r="D361" s="9" t="s">
        <v>821</v>
      </c>
      <c r="E361" s="9" t="s">
        <v>937</v>
      </c>
      <c r="F361" s="9" t="s">
        <v>550</v>
      </c>
      <c r="G361" s="8" t="s">
        <v>313</v>
      </c>
      <c r="H361" s="36" t="s">
        <v>313</v>
      </c>
      <c r="I361" s="29">
        <v>2717.1</v>
      </c>
      <c r="J361" s="11" t="s">
        <v>928</v>
      </c>
      <c r="K361" s="41" t="s">
        <v>328</v>
      </c>
      <c r="L361" s="47" t="s">
        <v>439</v>
      </c>
      <c r="M361" s="31" t="str">
        <f>_xlfn.XLOOKUP(Calculations[[#This Row],[For XLOOKUP]],Factors[For XLOOKUP],Factors[Factor],"")</f>
        <v>Σ.Ε. CO₂ eq</v>
      </c>
      <c r="N361" s="31">
        <f>_xlfn.XLOOKUP(Calculations[[#This Row],[For XLOOKUP]],Factors[For XLOOKUP],Factors[Value],"")</f>
        <v>2.6324999999999997E-4</v>
      </c>
      <c r="O361" s="31" t="str">
        <f>_xlfn.XLOOKUP(Calculations[[#This Row],[For XLOOKUP]],Factors[For XLOOKUP],Factors[Units],"")</f>
        <v>tn CO2 eq/ €</v>
      </c>
      <c r="P361" s="12" t="str">
        <f>_xlfn.XLOOKUP(Calculations[[#This Row],[For XLOOKUP]],Factors[For XLOOKUP],Factors[Source],"")</f>
        <v>EPA 2022</v>
      </c>
      <c r="Q361" s="31" t="s">
        <v>1112</v>
      </c>
      <c r="R361" s="31" t="s">
        <v>1112</v>
      </c>
      <c r="S361" s="31" t="s">
        <v>1112</v>
      </c>
      <c r="T361" s="31" t="s">
        <v>1112</v>
      </c>
      <c r="U361" s="31">
        <v>0.71527657499999986</v>
      </c>
      <c r="V361" s="31" t="s">
        <v>1113</v>
      </c>
      <c r="W361" s="57">
        <v>0.71527657499999986</v>
      </c>
    </row>
    <row r="362" spans="1:23" x14ac:dyDescent="0.3">
      <c r="A362" s="8" t="s">
        <v>316</v>
      </c>
      <c r="B362" s="8" t="s">
        <v>317</v>
      </c>
      <c r="C362" s="9" t="s">
        <v>578</v>
      </c>
      <c r="D362" s="9" t="s">
        <v>819</v>
      </c>
      <c r="E362" s="43" t="s">
        <v>1026</v>
      </c>
      <c r="F362" s="9" t="s">
        <v>550</v>
      </c>
      <c r="G362" s="8" t="s">
        <v>313</v>
      </c>
      <c r="H362" s="36" t="s">
        <v>313</v>
      </c>
      <c r="I362" s="29">
        <v>4113</v>
      </c>
      <c r="J362" s="11" t="s">
        <v>928</v>
      </c>
      <c r="K362" s="41" t="s">
        <v>320</v>
      </c>
      <c r="L362" s="47" t="s">
        <v>431</v>
      </c>
      <c r="M362" s="31" t="str">
        <f>_xlfn.XLOOKUP(Calculations[[#This Row],[For XLOOKUP]],Factors[For XLOOKUP],Factors[Factor],"")</f>
        <v>Σ.Ε. CO₂ eq</v>
      </c>
      <c r="N362" s="31">
        <f>_xlfn.XLOOKUP(Calculations[[#This Row],[For XLOOKUP]],Factors[For XLOOKUP],Factors[Value],"")</f>
        <v>9.6361160000000019E-5</v>
      </c>
      <c r="O362" s="31" t="str">
        <f>_xlfn.XLOOKUP(Calculations[[#This Row],[For XLOOKUP]],Factors[For XLOOKUP],Factors[Units],"")</f>
        <v>tn CO2 eq/ €</v>
      </c>
      <c r="P362" s="12" t="str">
        <f>_xlfn.XLOOKUP(Calculations[[#This Row],[For XLOOKUP]],Factors[For XLOOKUP],Factors[Source],"")</f>
        <v>BEIS 2021</v>
      </c>
      <c r="Q362" s="31" t="s">
        <v>1112</v>
      </c>
      <c r="R362" s="31" t="s">
        <v>1112</v>
      </c>
      <c r="S362" s="31" t="s">
        <v>1112</v>
      </c>
      <c r="T362" s="31" t="s">
        <v>1112</v>
      </c>
      <c r="U362" s="31">
        <v>0.39633345108000007</v>
      </c>
      <c r="V362" s="31" t="s">
        <v>1113</v>
      </c>
      <c r="W362" s="57">
        <v>0.39633345108000007</v>
      </c>
    </row>
    <row r="363" spans="1:23" x14ac:dyDescent="0.3">
      <c r="A363" s="8" t="s">
        <v>316</v>
      </c>
      <c r="B363" s="8" t="s">
        <v>317</v>
      </c>
      <c r="C363" s="9" t="s">
        <v>578</v>
      </c>
      <c r="D363" s="9" t="s">
        <v>819</v>
      </c>
      <c r="E363" s="43" t="s">
        <v>1026</v>
      </c>
      <c r="F363" s="9" t="s">
        <v>550</v>
      </c>
      <c r="G363" s="8" t="s">
        <v>313</v>
      </c>
      <c r="H363" s="36" t="s">
        <v>313</v>
      </c>
      <c r="I363" s="29">
        <v>2060</v>
      </c>
      <c r="J363" s="11" t="s">
        <v>928</v>
      </c>
      <c r="K363" s="41" t="s">
        <v>329</v>
      </c>
      <c r="L363" s="47" t="s">
        <v>440</v>
      </c>
      <c r="M363" s="31" t="str">
        <f>_xlfn.XLOOKUP(Calculations[[#This Row],[For XLOOKUP]],Factors[For XLOOKUP],Factors[Factor],"")</f>
        <v>Σ.Ε. CO₂ eq</v>
      </c>
      <c r="N363" s="31">
        <f>_xlfn.XLOOKUP(Calculations[[#This Row],[For XLOOKUP]],Factors[For XLOOKUP],Factors[Value],"")</f>
        <v>1.1819500000000002E-4</v>
      </c>
      <c r="O363" s="31" t="str">
        <f>_xlfn.XLOOKUP(Calculations[[#This Row],[For XLOOKUP]],Factors[For XLOOKUP],Factors[Units],"")</f>
        <v>tn CO2 eq/ €</v>
      </c>
      <c r="P363" s="12" t="str">
        <f>_xlfn.XLOOKUP(Calculations[[#This Row],[For XLOOKUP]],Factors[For XLOOKUP],Factors[Source],"")</f>
        <v>BEIS 2021</v>
      </c>
      <c r="Q363" s="31" t="s">
        <v>1112</v>
      </c>
      <c r="R363" s="31" t="s">
        <v>1112</v>
      </c>
      <c r="S363" s="31" t="s">
        <v>1112</v>
      </c>
      <c r="T363" s="31" t="s">
        <v>1112</v>
      </c>
      <c r="U363" s="31">
        <v>0.24348170000000002</v>
      </c>
      <c r="V363" s="31" t="s">
        <v>1113</v>
      </c>
      <c r="W363" s="57">
        <v>0.24348170000000002</v>
      </c>
    </row>
    <row r="364" spans="1:23" x14ac:dyDescent="0.3">
      <c r="A364" s="8" t="s">
        <v>316</v>
      </c>
      <c r="B364" s="8" t="s">
        <v>317</v>
      </c>
      <c r="C364" s="9" t="s">
        <v>578</v>
      </c>
      <c r="D364" s="9" t="s">
        <v>819</v>
      </c>
      <c r="E364" s="58" t="s">
        <v>911</v>
      </c>
      <c r="F364" s="9" t="s">
        <v>550</v>
      </c>
      <c r="G364" s="8" t="s">
        <v>313</v>
      </c>
      <c r="H364" s="36" t="s">
        <v>313</v>
      </c>
      <c r="I364" s="29">
        <v>7557.76</v>
      </c>
      <c r="J364" s="11" t="s">
        <v>928</v>
      </c>
      <c r="K364" s="41" t="s">
        <v>320</v>
      </c>
      <c r="L364" s="47" t="s">
        <v>431</v>
      </c>
      <c r="M364" s="31" t="str">
        <f>_xlfn.XLOOKUP(Calculations[[#This Row],[For XLOOKUP]],Factors[For XLOOKUP],Factors[Factor],"")</f>
        <v>Σ.Ε. CO₂ eq</v>
      </c>
      <c r="N364" s="31">
        <f>_xlfn.XLOOKUP(Calculations[[#This Row],[For XLOOKUP]],Factors[For XLOOKUP],Factors[Value],"")</f>
        <v>9.6361160000000019E-5</v>
      </c>
      <c r="O364" s="31" t="str">
        <f>_xlfn.XLOOKUP(Calculations[[#This Row],[For XLOOKUP]],Factors[For XLOOKUP],Factors[Units],"")</f>
        <v>tn CO2 eq/ €</v>
      </c>
      <c r="P364" s="12" t="str">
        <f>_xlfn.XLOOKUP(Calculations[[#This Row],[For XLOOKUP]],Factors[For XLOOKUP],Factors[Source],"")</f>
        <v>BEIS 2021</v>
      </c>
      <c r="Q364" s="31" t="s">
        <v>1112</v>
      </c>
      <c r="R364" s="31" t="s">
        <v>1112</v>
      </c>
      <c r="S364" s="31" t="s">
        <v>1112</v>
      </c>
      <c r="T364" s="31" t="s">
        <v>1112</v>
      </c>
      <c r="U364" s="31">
        <v>0.72827452060160014</v>
      </c>
      <c r="V364" s="31" t="s">
        <v>1113</v>
      </c>
      <c r="W364" s="57">
        <v>0.72827452060160014</v>
      </c>
    </row>
    <row r="365" spans="1:23" x14ac:dyDescent="0.3">
      <c r="A365" s="8" t="s">
        <v>316</v>
      </c>
      <c r="B365" s="8" t="s">
        <v>317</v>
      </c>
      <c r="C365" s="9" t="s">
        <v>578</v>
      </c>
      <c r="D365" s="9" t="s">
        <v>819</v>
      </c>
      <c r="E365" s="58" t="s">
        <v>911</v>
      </c>
      <c r="F365" s="9" t="s">
        <v>550</v>
      </c>
      <c r="G365" s="8" t="s">
        <v>313</v>
      </c>
      <c r="H365" s="36" t="s">
        <v>313</v>
      </c>
      <c r="I365" s="29">
        <v>8977.9</v>
      </c>
      <c r="J365" s="11" t="s">
        <v>928</v>
      </c>
      <c r="K365" s="41" t="s">
        <v>343</v>
      </c>
      <c r="L365" s="47" t="s">
        <v>454</v>
      </c>
      <c r="M365" s="31" t="str">
        <f>_xlfn.XLOOKUP(Calculations[[#This Row],[For XLOOKUP]],Factors[For XLOOKUP],Factors[Factor],"")</f>
        <v>Σ.Ε. CO₂ eq</v>
      </c>
      <c r="N365" s="31">
        <f>_xlfn.XLOOKUP(Calculations[[#This Row],[For XLOOKUP]],Factors[For XLOOKUP],Factors[Value],"")</f>
        <v>2.2370000000000002E-4</v>
      </c>
      <c r="O365" s="31" t="str">
        <f>_xlfn.XLOOKUP(Calculations[[#This Row],[For XLOOKUP]],Factors[For XLOOKUP],Factors[Units],"")</f>
        <v>tn CO2 eq/ €</v>
      </c>
      <c r="P365" s="12" t="str">
        <f>_xlfn.XLOOKUP(Calculations[[#This Row],[For XLOOKUP]],Factors[For XLOOKUP],Factors[Source],"")</f>
        <v>EXIOBASE 2019 - GR</v>
      </c>
      <c r="Q365" s="31" t="s">
        <v>1112</v>
      </c>
      <c r="R365" s="31" t="s">
        <v>1112</v>
      </c>
      <c r="S365" s="31" t="s">
        <v>1112</v>
      </c>
      <c r="T365" s="31" t="s">
        <v>1112</v>
      </c>
      <c r="U365" s="31">
        <v>2.00835623</v>
      </c>
      <c r="V365" s="31" t="s">
        <v>1113</v>
      </c>
      <c r="W365" s="57">
        <v>2.00835623</v>
      </c>
    </row>
    <row r="366" spans="1:23" x14ac:dyDescent="0.3">
      <c r="A366" s="8" t="s">
        <v>316</v>
      </c>
      <c r="B366" s="8" t="s">
        <v>317</v>
      </c>
      <c r="C366" s="9" t="s">
        <v>578</v>
      </c>
      <c r="D366" s="9" t="s">
        <v>819</v>
      </c>
      <c r="E366" s="58" t="s">
        <v>911</v>
      </c>
      <c r="F366" s="9" t="s">
        <v>550</v>
      </c>
      <c r="G366" s="8" t="s">
        <v>313</v>
      </c>
      <c r="H366" s="36" t="s">
        <v>313</v>
      </c>
      <c r="I366" s="29">
        <v>1193.32</v>
      </c>
      <c r="J366" s="11" t="s">
        <v>928</v>
      </c>
      <c r="K366" s="41" t="s">
        <v>323</v>
      </c>
      <c r="L366" s="47" t="s">
        <v>434</v>
      </c>
      <c r="M366" s="31" t="str">
        <f>_xlfn.XLOOKUP(Calculations[[#This Row],[For XLOOKUP]],Factors[For XLOOKUP],Factors[Factor],"")</f>
        <v>Σ.Ε. CO₂ eq</v>
      </c>
      <c r="N366" s="31">
        <f>_xlfn.XLOOKUP(Calculations[[#This Row],[For XLOOKUP]],Factors[For XLOOKUP],Factors[Value],"")</f>
        <v>3.7960000000000001E-4</v>
      </c>
      <c r="O366" s="31" t="str">
        <f>_xlfn.XLOOKUP(Calculations[[#This Row],[For XLOOKUP]],Factors[For XLOOKUP],Factors[Units],"")</f>
        <v>tn CO2 eq/ €</v>
      </c>
      <c r="P366" s="12" t="str">
        <f>_xlfn.XLOOKUP(Calculations[[#This Row],[For XLOOKUP]],Factors[For XLOOKUP],Factors[Source],"")</f>
        <v>EXIOBASE 2019 - GR</v>
      </c>
      <c r="Q366" s="31" t="s">
        <v>1112</v>
      </c>
      <c r="R366" s="31" t="s">
        <v>1112</v>
      </c>
      <c r="S366" s="31" t="s">
        <v>1112</v>
      </c>
      <c r="T366" s="31" t="s">
        <v>1112</v>
      </c>
      <c r="U366" s="31">
        <v>0.45298427199999997</v>
      </c>
      <c r="V366" s="31" t="s">
        <v>1113</v>
      </c>
      <c r="W366" s="57">
        <v>0.45298427199999997</v>
      </c>
    </row>
    <row r="367" spans="1:23" x14ac:dyDescent="0.3">
      <c r="A367" s="8" t="s">
        <v>316</v>
      </c>
      <c r="B367" s="8" t="s">
        <v>317</v>
      </c>
      <c r="C367" s="9" t="s">
        <v>578</v>
      </c>
      <c r="D367" s="9" t="s">
        <v>916</v>
      </c>
      <c r="E367" s="9" t="s">
        <v>930</v>
      </c>
      <c r="F367" s="9" t="s">
        <v>550</v>
      </c>
      <c r="G367" s="8" t="s">
        <v>313</v>
      </c>
      <c r="H367" s="36" t="s">
        <v>313</v>
      </c>
      <c r="I367" s="29">
        <v>165</v>
      </c>
      <c r="J367" s="11" t="s">
        <v>928</v>
      </c>
      <c r="K367" s="41" t="s">
        <v>330</v>
      </c>
      <c r="L367" s="47" t="s">
        <v>441</v>
      </c>
      <c r="M367" s="31" t="str">
        <f>_xlfn.XLOOKUP(Calculations[[#This Row],[For XLOOKUP]],Factors[For XLOOKUP],Factors[Factor],"")</f>
        <v>Σ.Ε. CO₂ eq</v>
      </c>
      <c r="N367" s="31">
        <f>_xlfn.XLOOKUP(Calculations[[#This Row],[For XLOOKUP]],Factors[For XLOOKUP],Factors[Value],"")</f>
        <v>1.401148E-4</v>
      </c>
      <c r="O367" s="31" t="str">
        <f>_xlfn.XLOOKUP(Calculations[[#This Row],[For XLOOKUP]],Factors[For XLOOKUP],Factors[Units],"")</f>
        <v>tn CO2 eq/ €</v>
      </c>
      <c r="P367" s="12" t="str">
        <f>_xlfn.XLOOKUP(Calculations[[#This Row],[For XLOOKUP]],Factors[For XLOOKUP],Factors[Source],"")</f>
        <v>BEIS 2021</v>
      </c>
      <c r="Q367" s="31" t="s">
        <v>1112</v>
      </c>
      <c r="R367" s="31" t="s">
        <v>1112</v>
      </c>
      <c r="S367" s="31" t="s">
        <v>1112</v>
      </c>
      <c r="T367" s="31" t="s">
        <v>1112</v>
      </c>
      <c r="U367" s="31">
        <v>2.3118942E-2</v>
      </c>
      <c r="V367" s="31" t="s">
        <v>1113</v>
      </c>
      <c r="W367" s="57">
        <v>2.3118942E-2</v>
      </c>
    </row>
    <row r="368" spans="1:23" x14ac:dyDescent="0.3">
      <c r="A368" s="8" t="s">
        <v>316</v>
      </c>
      <c r="B368" s="8" t="s">
        <v>317</v>
      </c>
      <c r="C368" s="9" t="s">
        <v>578</v>
      </c>
      <c r="D368" s="9" t="s">
        <v>916</v>
      </c>
      <c r="E368" s="9" t="s">
        <v>930</v>
      </c>
      <c r="F368" s="9" t="s">
        <v>550</v>
      </c>
      <c r="G368" s="8" t="s">
        <v>313</v>
      </c>
      <c r="H368" s="36" t="s">
        <v>313</v>
      </c>
      <c r="I368" s="29">
        <v>5000</v>
      </c>
      <c r="J368" s="11" t="s">
        <v>928</v>
      </c>
      <c r="K368" s="41" t="s">
        <v>329</v>
      </c>
      <c r="L368" s="47" t="s">
        <v>440</v>
      </c>
      <c r="M368" s="31" t="str">
        <f>_xlfn.XLOOKUP(Calculations[[#This Row],[For XLOOKUP]],Factors[For XLOOKUP],Factors[Factor],"")</f>
        <v>Σ.Ε. CO₂ eq</v>
      </c>
      <c r="N368" s="31">
        <f>_xlfn.XLOOKUP(Calculations[[#This Row],[For XLOOKUP]],Factors[For XLOOKUP],Factors[Value],"")</f>
        <v>1.1819500000000002E-4</v>
      </c>
      <c r="O368" s="31" t="str">
        <f>_xlfn.XLOOKUP(Calculations[[#This Row],[For XLOOKUP]],Factors[For XLOOKUP],Factors[Units],"")</f>
        <v>tn CO2 eq/ €</v>
      </c>
      <c r="P368" s="12" t="str">
        <f>_xlfn.XLOOKUP(Calculations[[#This Row],[For XLOOKUP]],Factors[For XLOOKUP],Factors[Source],"")</f>
        <v>BEIS 2021</v>
      </c>
      <c r="Q368" s="31" t="s">
        <v>1112</v>
      </c>
      <c r="R368" s="31" t="s">
        <v>1112</v>
      </c>
      <c r="S368" s="31" t="s">
        <v>1112</v>
      </c>
      <c r="T368" s="31" t="s">
        <v>1112</v>
      </c>
      <c r="U368" s="31">
        <v>0.59097500000000003</v>
      </c>
      <c r="V368" s="31" t="s">
        <v>1113</v>
      </c>
      <c r="W368" s="57">
        <v>0.59097500000000003</v>
      </c>
    </row>
    <row r="369" spans="1:23" x14ac:dyDescent="0.3">
      <c r="A369" s="8" t="s">
        <v>316</v>
      </c>
      <c r="B369" s="8" t="s">
        <v>317</v>
      </c>
      <c r="C369" s="9" t="s">
        <v>578</v>
      </c>
      <c r="D369" s="9" t="s">
        <v>916</v>
      </c>
      <c r="E369" s="9" t="s">
        <v>930</v>
      </c>
      <c r="F369" s="9" t="s">
        <v>550</v>
      </c>
      <c r="G369" s="8" t="s">
        <v>313</v>
      </c>
      <c r="H369" s="36" t="s">
        <v>313</v>
      </c>
      <c r="I369" s="29">
        <v>14.489999999999998</v>
      </c>
      <c r="J369" s="11" t="s">
        <v>928</v>
      </c>
      <c r="K369" s="41" t="s">
        <v>427</v>
      </c>
      <c r="L369" s="47" t="s">
        <v>538</v>
      </c>
      <c r="M369" s="31" t="str">
        <f>_xlfn.XLOOKUP(Calculations[[#This Row],[For XLOOKUP]],Factors[For XLOOKUP],Factors[Factor],"")</f>
        <v>Σ.Ε. CO₂ eq</v>
      </c>
      <c r="N369" s="31">
        <f>_xlfn.XLOOKUP(Calculations[[#This Row],[For XLOOKUP]],Factors[For XLOOKUP],Factors[Value],"")</f>
        <v>6.2126999999999997E-5</v>
      </c>
      <c r="O369" s="31" t="str">
        <f>_xlfn.XLOOKUP(Calculations[[#This Row],[For XLOOKUP]],Factors[For XLOOKUP],Factors[Units],"")</f>
        <v>tn CO2 eq/ €</v>
      </c>
      <c r="P369" s="12" t="str">
        <f>_xlfn.XLOOKUP(Calculations[[#This Row],[For XLOOKUP]],Factors[For XLOOKUP],Factors[Source],"")</f>
        <v>EPA 2022</v>
      </c>
      <c r="Q369" s="31" t="s">
        <v>1112</v>
      </c>
      <c r="R369" s="31" t="s">
        <v>1112</v>
      </c>
      <c r="S369" s="31" t="s">
        <v>1112</v>
      </c>
      <c r="T369" s="31" t="s">
        <v>1112</v>
      </c>
      <c r="U369" s="31">
        <v>9.0022022999999981E-4</v>
      </c>
      <c r="V369" s="31" t="s">
        <v>1113</v>
      </c>
      <c r="W369" s="57">
        <v>9.0022022999999981E-4</v>
      </c>
    </row>
    <row r="370" spans="1:23" x14ac:dyDescent="0.3">
      <c r="A370" s="8" t="s">
        <v>316</v>
      </c>
      <c r="B370" s="8" t="s">
        <v>317</v>
      </c>
      <c r="C370" s="9" t="s">
        <v>578</v>
      </c>
      <c r="D370" s="9" t="s">
        <v>916</v>
      </c>
      <c r="E370" s="9" t="s">
        <v>930</v>
      </c>
      <c r="F370" s="9" t="s">
        <v>550</v>
      </c>
      <c r="G370" s="8" t="s">
        <v>313</v>
      </c>
      <c r="H370" s="36" t="s">
        <v>313</v>
      </c>
      <c r="I370" s="29">
        <v>2019.5</v>
      </c>
      <c r="J370" s="11" t="s">
        <v>928</v>
      </c>
      <c r="K370" s="41" t="s">
        <v>319</v>
      </c>
      <c r="L370" s="47" t="s">
        <v>430</v>
      </c>
      <c r="M370" s="31" t="str">
        <f>_xlfn.XLOOKUP(Calculations[[#This Row],[For XLOOKUP]],Factors[For XLOOKUP],Factors[Factor],"")</f>
        <v>Σ.Ε. CO₂ eq</v>
      </c>
      <c r="N370" s="31">
        <f>_xlfn.XLOOKUP(Calculations[[#This Row],[For XLOOKUP]],Factors[For XLOOKUP],Factors[Value],"")</f>
        <v>5.8538760000000007E-5</v>
      </c>
      <c r="O370" s="31" t="str">
        <f>_xlfn.XLOOKUP(Calculations[[#This Row],[For XLOOKUP]],Factors[For XLOOKUP],Factors[Units],"")</f>
        <v>tn CO2 eq/ €</v>
      </c>
      <c r="P370" s="12" t="str">
        <f>_xlfn.XLOOKUP(Calculations[[#This Row],[For XLOOKUP]],Factors[For XLOOKUP],Factors[Source],"")</f>
        <v>BEIS 2021</v>
      </c>
      <c r="Q370" s="31" t="s">
        <v>1112</v>
      </c>
      <c r="R370" s="31" t="s">
        <v>1112</v>
      </c>
      <c r="S370" s="31" t="s">
        <v>1112</v>
      </c>
      <c r="T370" s="31" t="s">
        <v>1112</v>
      </c>
      <c r="U370" s="31">
        <v>0.11821902582000002</v>
      </c>
      <c r="V370" s="31" t="s">
        <v>1113</v>
      </c>
      <c r="W370" s="57">
        <v>0.11821902582000002</v>
      </c>
    </row>
    <row r="371" spans="1:23" x14ac:dyDescent="0.3">
      <c r="A371" s="8" t="s">
        <v>316</v>
      </c>
      <c r="B371" s="8" t="s">
        <v>317</v>
      </c>
      <c r="C371" s="9" t="s">
        <v>578</v>
      </c>
      <c r="D371" s="9" t="s">
        <v>916</v>
      </c>
      <c r="E371" s="9" t="s">
        <v>930</v>
      </c>
      <c r="F371" s="9" t="s">
        <v>550</v>
      </c>
      <c r="G371" s="8" t="s">
        <v>313</v>
      </c>
      <c r="H371" s="36" t="s">
        <v>313</v>
      </c>
      <c r="I371" s="29">
        <v>620</v>
      </c>
      <c r="J371" s="11" t="s">
        <v>928</v>
      </c>
      <c r="K371" s="41" t="s">
        <v>420</v>
      </c>
      <c r="L371" s="47" t="s">
        <v>531</v>
      </c>
      <c r="M371" s="31" t="str">
        <f>_xlfn.XLOOKUP(Calculations[[#This Row],[For XLOOKUP]],Factors[For XLOOKUP],Factors[Factor],"")</f>
        <v>Σ.Ε. CO₂ eq</v>
      </c>
      <c r="N371" s="31">
        <f>_xlfn.XLOOKUP(Calculations[[#This Row],[For XLOOKUP]],Factors[For XLOOKUP],Factors[Value],"")</f>
        <v>1.3478399999999999E-4</v>
      </c>
      <c r="O371" s="31" t="str">
        <f>_xlfn.XLOOKUP(Calculations[[#This Row],[For XLOOKUP]],Factors[For XLOOKUP],Factors[Units],"")</f>
        <v>tn CO2 eq/ €</v>
      </c>
      <c r="P371" s="12" t="str">
        <f>_xlfn.XLOOKUP(Calculations[[#This Row],[For XLOOKUP]],Factors[For XLOOKUP],Factors[Source],"")</f>
        <v>EPA 2022</v>
      </c>
      <c r="Q371" s="31" t="s">
        <v>1112</v>
      </c>
      <c r="R371" s="31" t="s">
        <v>1112</v>
      </c>
      <c r="S371" s="31" t="s">
        <v>1112</v>
      </c>
      <c r="T371" s="31" t="s">
        <v>1112</v>
      </c>
      <c r="U371" s="31">
        <v>8.3566079999999987E-2</v>
      </c>
      <c r="V371" s="31" t="s">
        <v>1113</v>
      </c>
      <c r="W371" s="57">
        <v>8.3566079999999987E-2</v>
      </c>
    </row>
    <row r="372" spans="1:23" x14ac:dyDescent="0.3">
      <c r="A372" s="8" t="s">
        <v>316</v>
      </c>
      <c r="B372" s="8" t="s">
        <v>317</v>
      </c>
      <c r="C372" s="9" t="s">
        <v>578</v>
      </c>
      <c r="D372" s="9" t="s">
        <v>916</v>
      </c>
      <c r="E372" s="9" t="s">
        <v>930</v>
      </c>
      <c r="F372" s="9" t="s">
        <v>550</v>
      </c>
      <c r="G372" s="8" t="s">
        <v>313</v>
      </c>
      <c r="H372" s="36" t="s">
        <v>313</v>
      </c>
      <c r="I372" s="29">
        <v>25</v>
      </c>
      <c r="J372" s="11" t="s">
        <v>928</v>
      </c>
      <c r="K372" s="41" t="s">
        <v>355</v>
      </c>
      <c r="L372" s="47" t="s">
        <v>466</v>
      </c>
      <c r="M372" s="31" t="str">
        <f>_xlfn.XLOOKUP(Calculations[[#This Row],[For XLOOKUP]],Factors[For XLOOKUP],Factors[Factor],"")</f>
        <v>Σ.Ε. CO₂ eq</v>
      </c>
      <c r="N372" s="31">
        <f>_xlfn.XLOOKUP(Calculations[[#This Row],[For XLOOKUP]],Factors[For XLOOKUP],Factors[Value],"")</f>
        <v>4.3550000000000001E-4</v>
      </c>
      <c r="O372" s="31" t="str">
        <f>_xlfn.XLOOKUP(Calculations[[#This Row],[For XLOOKUP]],Factors[For XLOOKUP],Factors[Units],"")</f>
        <v>tn CO2 eq/ €</v>
      </c>
      <c r="P372" s="12" t="str">
        <f>_xlfn.XLOOKUP(Calculations[[#This Row],[For XLOOKUP]],Factors[For XLOOKUP],Factors[Source],"")</f>
        <v>EXIOBASE 2019 - GR</v>
      </c>
      <c r="Q372" s="31" t="s">
        <v>1112</v>
      </c>
      <c r="R372" s="31" t="s">
        <v>1112</v>
      </c>
      <c r="S372" s="31" t="s">
        <v>1112</v>
      </c>
      <c r="T372" s="31" t="s">
        <v>1112</v>
      </c>
      <c r="U372" s="31">
        <v>1.08875E-2</v>
      </c>
      <c r="V372" s="31" t="s">
        <v>1113</v>
      </c>
      <c r="W372" s="57">
        <v>1.08875E-2</v>
      </c>
    </row>
    <row r="373" spans="1:23" x14ac:dyDescent="0.3">
      <c r="A373" s="8" t="s">
        <v>316</v>
      </c>
      <c r="B373" s="8" t="s">
        <v>317</v>
      </c>
      <c r="C373" s="9" t="s">
        <v>578</v>
      </c>
      <c r="D373" s="9" t="s">
        <v>819</v>
      </c>
      <c r="E373" s="43" t="s">
        <v>906</v>
      </c>
      <c r="F373" s="9" t="s">
        <v>550</v>
      </c>
      <c r="G373" s="8" t="s">
        <v>313</v>
      </c>
      <c r="H373" s="36" t="s">
        <v>313</v>
      </c>
      <c r="I373" s="29">
        <v>21069</v>
      </c>
      <c r="J373" s="11" t="s">
        <v>928</v>
      </c>
      <c r="K373" s="41" t="s">
        <v>800</v>
      </c>
      <c r="L373" s="47" t="s">
        <v>805</v>
      </c>
      <c r="M373" s="31" t="str">
        <f>_xlfn.XLOOKUP(Calculations[[#This Row],[For XLOOKUP]],Factors[For XLOOKUP],Factors[Factor],"")</f>
        <v>Σ.Ε. CO₂ eq</v>
      </c>
      <c r="N373" s="31">
        <f>_xlfn.XLOOKUP(Calculations[[#This Row],[For XLOOKUP]],Factors[For XLOOKUP],Factors[Value],"")</f>
        <v>1.16883E-4</v>
      </c>
      <c r="O373" s="31" t="str">
        <f>_xlfn.XLOOKUP(Calculations[[#This Row],[For XLOOKUP]],Factors[For XLOOKUP],Factors[Units],"")</f>
        <v>tn CO2 eq/ €</v>
      </c>
      <c r="P373" s="12" t="str">
        <f>_xlfn.XLOOKUP(Calculations[[#This Row],[For XLOOKUP]],Factors[For XLOOKUP],Factors[Source],"")</f>
        <v>EPA 2022</v>
      </c>
      <c r="Q373" s="31" t="s">
        <v>1112</v>
      </c>
      <c r="R373" s="31" t="s">
        <v>1112</v>
      </c>
      <c r="S373" s="31" t="s">
        <v>1112</v>
      </c>
      <c r="T373" s="31" t="s">
        <v>1112</v>
      </c>
      <c r="U373" s="31">
        <v>2.4626079270000001</v>
      </c>
      <c r="V373" s="31" t="s">
        <v>1113</v>
      </c>
      <c r="W373" s="57">
        <v>2.4626079270000001</v>
      </c>
    </row>
    <row r="374" spans="1:23" x14ac:dyDescent="0.3">
      <c r="A374" s="8" t="s">
        <v>316</v>
      </c>
      <c r="B374" s="8" t="s">
        <v>317</v>
      </c>
      <c r="C374" s="9" t="s">
        <v>578</v>
      </c>
      <c r="D374" s="9" t="s">
        <v>819</v>
      </c>
      <c r="E374" s="43" t="s">
        <v>906</v>
      </c>
      <c r="F374" s="9" t="s">
        <v>550</v>
      </c>
      <c r="G374" s="8" t="s">
        <v>313</v>
      </c>
      <c r="H374" s="36" t="s">
        <v>313</v>
      </c>
      <c r="I374" s="29">
        <v>24455.26</v>
      </c>
      <c r="J374" s="11" t="s">
        <v>928</v>
      </c>
      <c r="K374" s="41" t="s">
        <v>320</v>
      </c>
      <c r="L374" s="47" t="s">
        <v>431</v>
      </c>
      <c r="M374" s="31" t="str">
        <f>_xlfn.XLOOKUP(Calculations[[#This Row],[For XLOOKUP]],Factors[For XLOOKUP],Factors[Factor],"")</f>
        <v>Σ.Ε. CO₂ eq</v>
      </c>
      <c r="N374" s="31">
        <f>_xlfn.XLOOKUP(Calculations[[#This Row],[For XLOOKUP]],Factors[For XLOOKUP],Factors[Value],"")</f>
        <v>9.6361160000000019E-5</v>
      </c>
      <c r="O374" s="31" t="str">
        <f>_xlfn.XLOOKUP(Calculations[[#This Row],[For XLOOKUP]],Factors[For XLOOKUP],Factors[Units],"")</f>
        <v>tn CO2 eq/ €</v>
      </c>
      <c r="P374" s="12" t="str">
        <f>_xlfn.XLOOKUP(Calculations[[#This Row],[For XLOOKUP]],Factors[For XLOOKUP],Factors[Source],"")</f>
        <v>BEIS 2021</v>
      </c>
      <c r="Q374" s="31" t="s">
        <v>1112</v>
      </c>
      <c r="R374" s="31" t="s">
        <v>1112</v>
      </c>
      <c r="S374" s="31" t="s">
        <v>1112</v>
      </c>
      <c r="T374" s="31" t="s">
        <v>1112</v>
      </c>
      <c r="U374" s="31">
        <v>2.3565372217016005</v>
      </c>
      <c r="V374" s="31" t="s">
        <v>1113</v>
      </c>
      <c r="W374" s="57">
        <v>2.3565372217016005</v>
      </c>
    </row>
    <row r="375" spans="1:23" x14ac:dyDescent="0.3">
      <c r="A375" s="8" t="s">
        <v>316</v>
      </c>
      <c r="B375" s="8" t="s">
        <v>317</v>
      </c>
      <c r="C375" s="9" t="s">
        <v>578</v>
      </c>
      <c r="D375" s="9" t="s">
        <v>819</v>
      </c>
      <c r="E375" s="43" t="s">
        <v>906</v>
      </c>
      <c r="F375" s="9" t="s">
        <v>550</v>
      </c>
      <c r="G375" s="8" t="s">
        <v>313</v>
      </c>
      <c r="H375" s="36" t="s">
        <v>313</v>
      </c>
      <c r="I375" s="29">
        <v>9984.6</v>
      </c>
      <c r="J375" s="11" t="s">
        <v>928</v>
      </c>
      <c r="K375" s="41" t="s">
        <v>343</v>
      </c>
      <c r="L375" s="49" t="s">
        <v>454</v>
      </c>
      <c r="M375" s="31" t="str">
        <f>_xlfn.XLOOKUP(Calculations[[#This Row],[For XLOOKUP]],Factors[For XLOOKUP],Factors[Factor],"")</f>
        <v>Σ.Ε. CO₂ eq</v>
      </c>
      <c r="N375" s="31">
        <f>_xlfn.XLOOKUP(Calculations[[#This Row],[For XLOOKUP]],Factors[For XLOOKUP],Factors[Value],"")</f>
        <v>2.2370000000000002E-4</v>
      </c>
      <c r="O375" s="31" t="str">
        <f>_xlfn.XLOOKUP(Calculations[[#This Row],[For XLOOKUP]],Factors[For XLOOKUP],Factors[Units],"")</f>
        <v>tn CO2 eq/ €</v>
      </c>
      <c r="P375" s="12" t="str">
        <f>_xlfn.XLOOKUP(Calculations[[#This Row],[For XLOOKUP]],Factors[For XLOOKUP],Factors[Source],"")</f>
        <v>EXIOBASE 2019 - GR</v>
      </c>
      <c r="Q375" s="31" t="s">
        <v>1112</v>
      </c>
      <c r="R375" s="31" t="s">
        <v>1112</v>
      </c>
      <c r="S375" s="31" t="s">
        <v>1112</v>
      </c>
      <c r="T375" s="31" t="s">
        <v>1112</v>
      </c>
      <c r="U375" s="31">
        <v>2.2335550200000003</v>
      </c>
      <c r="V375" s="31" t="s">
        <v>1113</v>
      </c>
      <c r="W375" s="57">
        <v>2.2335550200000003</v>
      </c>
    </row>
    <row r="376" spans="1:23" x14ac:dyDescent="0.3">
      <c r="A376" s="8" t="s">
        <v>316</v>
      </c>
      <c r="B376" s="8" t="s">
        <v>317</v>
      </c>
      <c r="C376" s="9" t="s">
        <v>578</v>
      </c>
      <c r="D376" s="9" t="s">
        <v>819</v>
      </c>
      <c r="E376" s="43" t="s">
        <v>906</v>
      </c>
      <c r="F376" s="9" t="s">
        <v>550</v>
      </c>
      <c r="G376" s="8" t="s">
        <v>313</v>
      </c>
      <c r="H376" s="36" t="s">
        <v>313</v>
      </c>
      <c r="I376" s="29">
        <v>2172.7800000000002</v>
      </c>
      <c r="J376" s="11" t="s">
        <v>928</v>
      </c>
      <c r="K376" s="41" t="s">
        <v>323</v>
      </c>
      <c r="L376" s="49" t="s">
        <v>434</v>
      </c>
      <c r="M376" s="31" t="str">
        <f>_xlfn.XLOOKUP(Calculations[[#This Row],[For XLOOKUP]],Factors[For XLOOKUP],Factors[Factor],"")</f>
        <v>Σ.Ε. CO₂ eq</v>
      </c>
      <c r="N376" s="31">
        <f>_xlfn.XLOOKUP(Calculations[[#This Row],[For XLOOKUP]],Factors[For XLOOKUP],Factors[Value],"")</f>
        <v>3.7960000000000001E-4</v>
      </c>
      <c r="O376" s="31" t="str">
        <f>_xlfn.XLOOKUP(Calculations[[#This Row],[For XLOOKUP]],Factors[For XLOOKUP],Factors[Units],"")</f>
        <v>tn CO2 eq/ €</v>
      </c>
      <c r="P376" s="12" t="str">
        <f>_xlfn.XLOOKUP(Calculations[[#This Row],[For XLOOKUP]],Factors[For XLOOKUP],Factors[Source],"")</f>
        <v>EXIOBASE 2019 - GR</v>
      </c>
      <c r="Q376" s="31" t="s">
        <v>1112</v>
      </c>
      <c r="R376" s="31" t="s">
        <v>1112</v>
      </c>
      <c r="S376" s="31" t="s">
        <v>1112</v>
      </c>
      <c r="T376" s="31" t="s">
        <v>1112</v>
      </c>
      <c r="U376" s="31">
        <v>0.82478728800000012</v>
      </c>
      <c r="V376" s="31" t="s">
        <v>1113</v>
      </c>
      <c r="W376" s="57">
        <v>0.82478728800000012</v>
      </c>
    </row>
    <row r="377" spans="1:23" x14ac:dyDescent="0.3">
      <c r="A377" s="8" t="s">
        <v>316</v>
      </c>
      <c r="B377" s="8" t="s">
        <v>317</v>
      </c>
      <c r="C377" s="9" t="s">
        <v>578</v>
      </c>
      <c r="D377" s="9" t="s">
        <v>819</v>
      </c>
      <c r="E377" s="9" t="s">
        <v>927</v>
      </c>
      <c r="F377" s="9" t="s">
        <v>550</v>
      </c>
      <c r="G377" s="8" t="s">
        <v>313</v>
      </c>
      <c r="H377" s="36" t="s">
        <v>313</v>
      </c>
      <c r="I377" s="29">
        <v>228334.28333333335</v>
      </c>
      <c r="J377" s="11" t="s">
        <v>928</v>
      </c>
      <c r="K377" s="41" t="s">
        <v>322</v>
      </c>
      <c r="L377" s="47" t="s">
        <v>433</v>
      </c>
      <c r="M377" s="31" t="str">
        <f>_xlfn.XLOOKUP(Calculations[[#This Row],[For XLOOKUP]],Factors[For XLOOKUP],Factors[Factor],"")</f>
        <v>Σ.Ε. CO₂ eq</v>
      </c>
      <c r="N377" s="31">
        <f>_xlfn.XLOOKUP(Calculations[[#This Row],[For XLOOKUP]],Factors[For XLOOKUP],Factors[Value],"")</f>
        <v>1.6994291999999998E-4</v>
      </c>
      <c r="O377" s="31" t="str">
        <f>_xlfn.XLOOKUP(Calculations[[#This Row],[For XLOOKUP]],Factors[For XLOOKUP],Factors[Units],"")</f>
        <v>tn CO2 eq/ €</v>
      </c>
      <c r="P377" s="12" t="str">
        <f>_xlfn.XLOOKUP(Calculations[[#This Row],[For XLOOKUP]],Factors[For XLOOKUP],Factors[Source],"")</f>
        <v>BEIS 2021</v>
      </c>
      <c r="Q377" s="31" t="s">
        <v>1112</v>
      </c>
      <c r="R377" s="31" t="s">
        <v>1112</v>
      </c>
      <c r="S377" s="31" t="s">
        <v>1112</v>
      </c>
      <c r="T377" s="31" t="s">
        <v>1112</v>
      </c>
      <c r="U377" s="31">
        <v>38.803794845774</v>
      </c>
      <c r="V377" s="31" t="s">
        <v>1113</v>
      </c>
      <c r="W377" s="57">
        <v>38.803794845774</v>
      </c>
    </row>
    <row r="378" spans="1:23" x14ac:dyDescent="0.3">
      <c r="A378" s="8" t="s">
        <v>316</v>
      </c>
      <c r="B378" s="8" t="s">
        <v>317</v>
      </c>
      <c r="C378" s="9" t="s">
        <v>578</v>
      </c>
      <c r="D378" s="9" t="s">
        <v>819</v>
      </c>
      <c r="E378" s="9" t="s">
        <v>927</v>
      </c>
      <c r="F378" s="9" t="s">
        <v>550</v>
      </c>
      <c r="G378" s="8" t="s">
        <v>313</v>
      </c>
      <c r="H378" s="36" t="s">
        <v>313</v>
      </c>
      <c r="I378" s="29">
        <v>697020.35333333339</v>
      </c>
      <c r="J378" s="11" t="s">
        <v>928</v>
      </c>
      <c r="K378" s="41" t="s">
        <v>329</v>
      </c>
      <c r="L378" s="47" t="s">
        <v>440</v>
      </c>
      <c r="M378" s="31" t="str">
        <f>_xlfn.XLOOKUP(Calculations[[#This Row],[For XLOOKUP]],Factors[For XLOOKUP],Factors[Factor],"")</f>
        <v>Σ.Ε. CO₂ eq</v>
      </c>
      <c r="N378" s="31">
        <f>_xlfn.XLOOKUP(Calculations[[#This Row],[For XLOOKUP]],Factors[For XLOOKUP],Factors[Value],"")</f>
        <v>1.1819500000000002E-4</v>
      </c>
      <c r="O378" s="31" t="str">
        <f>_xlfn.XLOOKUP(Calculations[[#This Row],[For XLOOKUP]],Factors[For XLOOKUP],Factors[Units],"")</f>
        <v>tn CO2 eq/ €</v>
      </c>
      <c r="P378" s="12" t="str">
        <f>_xlfn.XLOOKUP(Calculations[[#This Row],[For XLOOKUP]],Factors[For XLOOKUP],Factors[Source],"")</f>
        <v>BEIS 2021</v>
      </c>
      <c r="Q378" s="31" t="s">
        <v>1112</v>
      </c>
      <c r="R378" s="31" t="s">
        <v>1112</v>
      </c>
      <c r="S378" s="31" t="s">
        <v>1112</v>
      </c>
      <c r="T378" s="31" t="s">
        <v>1112</v>
      </c>
      <c r="U378" s="31">
        <v>82.38432066223335</v>
      </c>
      <c r="V378" s="31" t="s">
        <v>1113</v>
      </c>
      <c r="W378" s="57">
        <v>82.38432066223335</v>
      </c>
    </row>
    <row r="379" spans="1:23" x14ac:dyDescent="0.3">
      <c r="A379" s="8" t="s">
        <v>316</v>
      </c>
      <c r="B379" s="8" t="s">
        <v>317</v>
      </c>
      <c r="C379" s="9" t="s">
        <v>578</v>
      </c>
      <c r="D379" s="9" t="s">
        <v>819</v>
      </c>
      <c r="E379" s="9" t="s">
        <v>927</v>
      </c>
      <c r="F379" s="9" t="s">
        <v>550</v>
      </c>
      <c r="G379" s="8" t="s">
        <v>313</v>
      </c>
      <c r="H379" s="36" t="s">
        <v>313</v>
      </c>
      <c r="I379" s="29">
        <v>54700.333333333336</v>
      </c>
      <c r="J379" s="11" t="s">
        <v>928</v>
      </c>
      <c r="K379" s="41" t="s">
        <v>319</v>
      </c>
      <c r="L379" s="47" t="s">
        <v>430</v>
      </c>
      <c r="M379" s="31" t="str">
        <f>_xlfn.XLOOKUP(Calculations[[#This Row],[For XLOOKUP]],Factors[For XLOOKUP],Factors[Factor],"")</f>
        <v>Σ.Ε. CO₂ eq</v>
      </c>
      <c r="N379" s="31">
        <f>_xlfn.XLOOKUP(Calculations[[#This Row],[For XLOOKUP]],Factors[For XLOOKUP],Factors[Value],"")</f>
        <v>5.8538760000000007E-5</v>
      </c>
      <c r="O379" s="31" t="str">
        <f>_xlfn.XLOOKUP(Calculations[[#This Row],[For XLOOKUP]],Factors[For XLOOKUP],Factors[Units],"")</f>
        <v>tn CO2 eq/ €</v>
      </c>
      <c r="P379" s="12" t="str">
        <f>_xlfn.XLOOKUP(Calculations[[#This Row],[For XLOOKUP]],Factors[For XLOOKUP],Factors[Source],"")</f>
        <v>BEIS 2021</v>
      </c>
      <c r="Q379" s="31" t="s">
        <v>1112</v>
      </c>
      <c r="R379" s="31" t="s">
        <v>1112</v>
      </c>
      <c r="S379" s="31" t="s">
        <v>1112</v>
      </c>
      <c r="T379" s="31" t="s">
        <v>1112</v>
      </c>
      <c r="U379" s="31">
        <v>3.2020896849200007</v>
      </c>
      <c r="V379" s="31" t="s">
        <v>1113</v>
      </c>
      <c r="W379" s="57">
        <v>3.2020896849200007</v>
      </c>
    </row>
    <row r="380" spans="1:23" x14ac:dyDescent="0.3">
      <c r="A380" s="8" t="s">
        <v>316</v>
      </c>
      <c r="B380" s="8" t="s">
        <v>317</v>
      </c>
      <c r="C380" s="9" t="s">
        <v>578</v>
      </c>
      <c r="D380" s="9" t="s">
        <v>819</v>
      </c>
      <c r="E380" s="9" t="s">
        <v>927</v>
      </c>
      <c r="F380" s="9" t="s">
        <v>550</v>
      </c>
      <c r="G380" s="8" t="s">
        <v>313</v>
      </c>
      <c r="H380" s="36" t="s">
        <v>313</v>
      </c>
      <c r="I380" s="29">
        <v>8432.58</v>
      </c>
      <c r="J380" s="11" t="s">
        <v>928</v>
      </c>
      <c r="K380" s="41" t="s">
        <v>343</v>
      </c>
      <c r="L380" s="47" t="s">
        <v>454</v>
      </c>
      <c r="M380" s="31" t="str">
        <f>_xlfn.XLOOKUP(Calculations[[#This Row],[For XLOOKUP]],Factors[For XLOOKUP],Factors[Factor],"")</f>
        <v>Σ.Ε. CO₂ eq</v>
      </c>
      <c r="N380" s="31">
        <f>_xlfn.XLOOKUP(Calculations[[#This Row],[For XLOOKUP]],Factors[For XLOOKUP],Factors[Value],"")</f>
        <v>2.2370000000000002E-4</v>
      </c>
      <c r="O380" s="31" t="str">
        <f>_xlfn.XLOOKUP(Calculations[[#This Row],[For XLOOKUP]],Factors[For XLOOKUP],Factors[Units],"")</f>
        <v>tn CO2 eq/ €</v>
      </c>
      <c r="P380" s="12" t="str">
        <f>_xlfn.XLOOKUP(Calculations[[#This Row],[For XLOOKUP]],Factors[For XLOOKUP],Factors[Source],"")</f>
        <v>EXIOBASE 2019 - GR</v>
      </c>
      <c r="Q380" s="31" t="s">
        <v>1112</v>
      </c>
      <c r="R380" s="31" t="s">
        <v>1112</v>
      </c>
      <c r="S380" s="31" t="s">
        <v>1112</v>
      </c>
      <c r="T380" s="31" t="s">
        <v>1112</v>
      </c>
      <c r="U380" s="31">
        <v>1.8863681460000001</v>
      </c>
      <c r="V380" s="31" t="s">
        <v>1113</v>
      </c>
      <c r="W380" s="57">
        <v>1.8863681460000001</v>
      </c>
    </row>
    <row r="381" spans="1:23" x14ac:dyDescent="0.3">
      <c r="A381" s="8" t="s">
        <v>316</v>
      </c>
      <c r="B381" s="8" t="s">
        <v>317</v>
      </c>
      <c r="C381" s="9" t="s">
        <v>578</v>
      </c>
      <c r="D381" s="9" t="s">
        <v>819</v>
      </c>
      <c r="E381" s="9" t="s">
        <v>927</v>
      </c>
      <c r="F381" s="9" t="s">
        <v>550</v>
      </c>
      <c r="G381" s="8" t="s">
        <v>313</v>
      </c>
      <c r="H381" s="36" t="s">
        <v>313</v>
      </c>
      <c r="I381" s="29">
        <v>20948</v>
      </c>
      <c r="J381" s="11" t="s">
        <v>928</v>
      </c>
      <c r="K381" s="41" t="s">
        <v>327</v>
      </c>
      <c r="L381" s="47" t="s">
        <v>438</v>
      </c>
      <c r="M381" s="31" t="str">
        <f>_xlfn.XLOOKUP(Calculations[[#This Row],[For XLOOKUP]],Factors[For XLOOKUP],Factors[Factor],"")</f>
        <v>Σ.Ε. CO₂ eq</v>
      </c>
      <c r="N381" s="31">
        <f>_xlfn.XLOOKUP(Calculations[[#This Row],[For XLOOKUP]],Factors[For XLOOKUP],Factors[Value],"")</f>
        <v>4.2049999999999998E-4</v>
      </c>
      <c r="O381" s="31" t="str">
        <f>_xlfn.XLOOKUP(Calculations[[#This Row],[For XLOOKUP]],Factors[For XLOOKUP],Factors[Units],"")</f>
        <v>tn CO2 eq/ €</v>
      </c>
      <c r="P381" s="12" t="str">
        <f>_xlfn.XLOOKUP(Calculations[[#This Row],[For XLOOKUP]],Factors[For XLOOKUP],Factors[Source],"")</f>
        <v>EXIOBASE 2019 - GR</v>
      </c>
      <c r="Q381" s="31" t="s">
        <v>1112</v>
      </c>
      <c r="R381" s="31" t="s">
        <v>1112</v>
      </c>
      <c r="S381" s="31" t="s">
        <v>1112</v>
      </c>
      <c r="T381" s="31" t="s">
        <v>1112</v>
      </c>
      <c r="U381" s="31">
        <v>8.8086339999999996</v>
      </c>
      <c r="V381" s="31" t="s">
        <v>1113</v>
      </c>
      <c r="W381" s="57">
        <v>8.8086339999999996</v>
      </c>
    </row>
    <row r="382" spans="1:23" x14ac:dyDescent="0.3">
      <c r="A382" s="8" t="s">
        <v>316</v>
      </c>
      <c r="B382" s="8" t="s">
        <v>317</v>
      </c>
      <c r="C382" s="9" t="s">
        <v>578</v>
      </c>
      <c r="D382" s="9" t="s">
        <v>819</v>
      </c>
      <c r="E382" s="9" t="s">
        <v>927</v>
      </c>
      <c r="F382" s="9" t="s">
        <v>550</v>
      </c>
      <c r="G382" s="8" t="s">
        <v>313</v>
      </c>
      <c r="H382" s="36" t="s">
        <v>313</v>
      </c>
      <c r="I382" s="29">
        <v>407018</v>
      </c>
      <c r="J382" s="11" t="s">
        <v>928</v>
      </c>
      <c r="K382" s="41" t="s">
        <v>320</v>
      </c>
      <c r="L382" s="47" t="s">
        <v>431</v>
      </c>
      <c r="M382" s="31" t="str">
        <f>_xlfn.XLOOKUP(Calculations[[#This Row],[For XLOOKUP]],Factors[For XLOOKUP],Factors[Factor],"")</f>
        <v>Σ.Ε. CO₂ eq</v>
      </c>
      <c r="N382" s="31">
        <f>_xlfn.XLOOKUP(Calculations[[#This Row],[For XLOOKUP]],Factors[For XLOOKUP],Factors[Value],"")</f>
        <v>9.6361160000000019E-5</v>
      </c>
      <c r="O382" s="31" t="str">
        <f>_xlfn.XLOOKUP(Calculations[[#This Row],[For XLOOKUP]],Factors[For XLOOKUP],Factors[Units],"")</f>
        <v>tn CO2 eq/ €</v>
      </c>
      <c r="P382" s="12" t="str">
        <f>_xlfn.XLOOKUP(Calculations[[#This Row],[For XLOOKUP]],Factors[For XLOOKUP],Factors[Source],"")</f>
        <v>BEIS 2021</v>
      </c>
      <c r="Q382" s="31" t="s">
        <v>1112</v>
      </c>
      <c r="R382" s="31" t="s">
        <v>1112</v>
      </c>
      <c r="S382" s="31" t="s">
        <v>1112</v>
      </c>
      <c r="T382" s="31" t="s">
        <v>1112</v>
      </c>
      <c r="U382" s="31">
        <v>39.220726620880008</v>
      </c>
      <c r="V382" s="31" t="s">
        <v>1113</v>
      </c>
      <c r="W382" s="57">
        <v>39.220726620880008</v>
      </c>
    </row>
    <row r="383" spans="1:23" x14ac:dyDescent="0.3">
      <c r="A383" s="8" t="s">
        <v>316</v>
      </c>
      <c r="B383" s="8" t="s">
        <v>317</v>
      </c>
      <c r="C383" s="9" t="s">
        <v>578</v>
      </c>
      <c r="D383" s="9" t="s">
        <v>819</v>
      </c>
      <c r="E383" s="9" t="s">
        <v>927</v>
      </c>
      <c r="F383" s="9" t="s">
        <v>550</v>
      </c>
      <c r="G383" s="8" t="s">
        <v>313</v>
      </c>
      <c r="H383" s="36" t="s">
        <v>313</v>
      </c>
      <c r="I383" s="29">
        <v>5</v>
      </c>
      <c r="J383" s="11" t="s">
        <v>928</v>
      </c>
      <c r="K383" s="41" t="s">
        <v>323</v>
      </c>
      <c r="L383" s="47" t="s">
        <v>434</v>
      </c>
      <c r="M383" s="31" t="str">
        <f>_xlfn.XLOOKUP(Calculations[[#This Row],[For XLOOKUP]],Factors[For XLOOKUP],Factors[Factor],"")</f>
        <v>Σ.Ε. CO₂ eq</v>
      </c>
      <c r="N383" s="31">
        <f>_xlfn.XLOOKUP(Calculations[[#This Row],[For XLOOKUP]],Factors[For XLOOKUP],Factors[Value],"")</f>
        <v>3.7960000000000001E-4</v>
      </c>
      <c r="O383" s="31" t="str">
        <f>_xlfn.XLOOKUP(Calculations[[#This Row],[For XLOOKUP]],Factors[For XLOOKUP],Factors[Units],"")</f>
        <v>tn CO2 eq/ €</v>
      </c>
      <c r="P383" s="12" t="str">
        <f>_xlfn.XLOOKUP(Calculations[[#This Row],[For XLOOKUP]],Factors[For XLOOKUP],Factors[Source],"")</f>
        <v>EXIOBASE 2019 - GR</v>
      </c>
      <c r="Q383" s="31" t="s">
        <v>1112</v>
      </c>
      <c r="R383" s="31" t="s">
        <v>1112</v>
      </c>
      <c r="S383" s="31" t="s">
        <v>1112</v>
      </c>
      <c r="T383" s="31" t="s">
        <v>1112</v>
      </c>
      <c r="U383" s="31">
        <v>1.8979999999999999E-3</v>
      </c>
      <c r="V383" s="31" t="s">
        <v>1113</v>
      </c>
      <c r="W383" s="57">
        <v>1.8979999999999999E-3</v>
      </c>
    </row>
    <row r="384" spans="1:23" x14ac:dyDescent="0.3">
      <c r="A384" s="8" t="s">
        <v>316</v>
      </c>
      <c r="B384" s="8" t="s">
        <v>317</v>
      </c>
      <c r="C384" s="9" t="s">
        <v>578</v>
      </c>
      <c r="D384" s="9" t="s">
        <v>819</v>
      </c>
      <c r="E384" s="9" t="s">
        <v>927</v>
      </c>
      <c r="F384" s="9" t="s">
        <v>550</v>
      </c>
      <c r="G384" s="8" t="s">
        <v>313</v>
      </c>
      <c r="H384" s="36" t="s">
        <v>313</v>
      </c>
      <c r="I384" s="29">
        <v>96.960000000000008</v>
      </c>
      <c r="J384" s="11" t="s">
        <v>928</v>
      </c>
      <c r="K384" s="41" t="s">
        <v>318</v>
      </c>
      <c r="L384" s="47" t="s">
        <v>429</v>
      </c>
      <c r="M384" s="31" t="str">
        <f>_xlfn.XLOOKUP(Calculations[[#This Row],[For XLOOKUP]],Factors[For XLOOKUP],Factors[Factor],"")</f>
        <v>Σ.Ε. CO₂ eq</v>
      </c>
      <c r="N384" s="31">
        <f>_xlfn.XLOOKUP(Calculations[[#This Row],[For XLOOKUP]],Factors[For XLOOKUP],Factors[Value],"")</f>
        <v>2.6851499999999999E-4</v>
      </c>
      <c r="O384" s="31" t="str">
        <f>_xlfn.XLOOKUP(Calculations[[#This Row],[For XLOOKUP]],Factors[For XLOOKUP],Factors[Units],"")</f>
        <v>tn CO2 eq/ €</v>
      </c>
      <c r="P384" s="12" t="str">
        <f>_xlfn.XLOOKUP(Calculations[[#This Row],[For XLOOKUP]],Factors[For XLOOKUP],Factors[Source],"")</f>
        <v>EPA 2022</v>
      </c>
      <c r="Q384" s="31" t="s">
        <v>1112</v>
      </c>
      <c r="R384" s="31" t="s">
        <v>1112</v>
      </c>
      <c r="S384" s="31" t="s">
        <v>1112</v>
      </c>
      <c r="T384" s="31" t="s">
        <v>1112</v>
      </c>
      <c r="U384" s="31">
        <v>2.6035214399999999E-2</v>
      </c>
      <c r="V384" s="31" t="s">
        <v>1113</v>
      </c>
      <c r="W384" s="57">
        <v>2.6035214399999999E-2</v>
      </c>
    </row>
    <row r="385" spans="1:23" x14ac:dyDescent="0.3">
      <c r="A385" s="8" t="s">
        <v>316</v>
      </c>
      <c r="B385" s="8" t="s">
        <v>317</v>
      </c>
      <c r="C385" s="9" t="s">
        <v>578</v>
      </c>
      <c r="D385" s="9" t="s">
        <v>819</v>
      </c>
      <c r="E385" s="9" t="s">
        <v>910</v>
      </c>
      <c r="F385" s="9" t="s">
        <v>550</v>
      </c>
      <c r="G385" s="8" t="s">
        <v>313</v>
      </c>
      <c r="H385" s="36" t="s">
        <v>313</v>
      </c>
      <c r="I385" s="29">
        <v>5995.8</v>
      </c>
      <c r="J385" s="11" t="s">
        <v>928</v>
      </c>
      <c r="K385" s="41" t="s">
        <v>320</v>
      </c>
      <c r="L385" s="47" t="s">
        <v>431</v>
      </c>
      <c r="M385" s="31" t="str">
        <f>_xlfn.XLOOKUP(Calculations[[#This Row],[For XLOOKUP]],Factors[For XLOOKUP],Factors[Factor],"")</f>
        <v>Σ.Ε. CO₂ eq</v>
      </c>
      <c r="N385" s="31">
        <f>_xlfn.XLOOKUP(Calculations[[#This Row],[For XLOOKUP]],Factors[For XLOOKUP],Factors[Value],"")</f>
        <v>9.6361160000000019E-5</v>
      </c>
      <c r="O385" s="31" t="str">
        <f>_xlfn.XLOOKUP(Calculations[[#This Row],[For XLOOKUP]],Factors[For XLOOKUP],Factors[Units],"")</f>
        <v>tn CO2 eq/ €</v>
      </c>
      <c r="P385" s="12" t="str">
        <f>_xlfn.XLOOKUP(Calculations[[#This Row],[For XLOOKUP]],Factors[For XLOOKUP],Factors[Source],"")</f>
        <v>BEIS 2021</v>
      </c>
      <c r="Q385" s="31" t="s">
        <v>1112</v>
      </c>
      <c r="R385" s="31" t="s">
        <v>1112</v>
      </c>
      <c r="S385" s="31" t="s">
        <v>1112</v>
      </c>
      <c r="T385" s="31" t="s">
        <v>1112</v>
      </c>
      <c r="U385" s="31">
        <v>0.57776224312800017</v>
      </c>
      <c r="V385" s="31" t="s">
        <v>1113</v>
      </c>
      <c r="W385" s="57">
        <v>0.57776224312800017</v>
      </c>
    </row>
    <row r="386" spans="1:23" x14ac:dyDescent="0.3">
      <c r="A386" s="8" t="s">
        <v>316</v>
      </c>
      <c r="B386" s="8" t="s">
        <v>317</v>
      </c>
      <c r="C386" s="9" t="s">
        <v>578</v>
      </c>
      <c r="D386" s="9" t="s">
        <v>819</v>
      </c>
      <c r="E386" s="43" t="s">
        <v>910</v>
      </c>
      <c r="F386" s="9" t="s">
        <v>550</v>
      </c>
      <c r="G386" s="8" t="s">
        <v>313</v>
      </c>
      <c r="H386" s="36" t="s">
        <v>313</v>
      </c>
      <c r="I386" s="29">
        <v>1850</v>
      </c>
      <c r="J386" s="11" t="s">
        <v>928</v>
      </c>
      <c r="K386" s="41" t="s">
        <v>321</v>
      </c>
      <c r="L386" s="47" t="s">
        <v>432</v>
      </c>
      <c r="M386" s="31" t="str">
        <f>_xlfn.XLOOKUP(Calculations[[#This Row],[For XLOOKUP]],Factors[For XLOOKUP],Factors[Factor],"")</f>
        <v>Σ.Ε. CO₂ eq</v>
      </c>
      <c r="N386" s="31">
        <f>_xlfn.XLOOKUP(Calculations[[#This Row],[For XLOOKUP]],Factors[For XLOOKUP],Factors[Value],"")</f>
        <v>2.2534199999999998E-4</v>
      </c>
      <c r="O386" s="31" t="str">
        <f>_xlfn.XLOOKUP(Calculations[[#This Row],[For XLOOKUP]],Factors[For XLOOKUP],Factors[Units],"")</f>
        <v>tn CO2 eq/ €</v>
      </c>
      <c r="P386" s="12" t="str">
        <f>_xlfn.XLOOKUP(Calculations[[#This Row],[For XLOOKUP]],Factors[For XLOOKUP],Factors[Source],"")</f>
        <v>EPA 2022</v>
      </c>
      <c r="Q386" s="31" t="s">
        <v>1112</v>
      </c>
      <c r="R386" s="31" t="s">
        <v>1112</v>
      </c>
      <c r="S386" s="31" t="s">
        <v>1112</v>
      </c>
      <c r="T386" s="31" t="s">
        <v>1112</v>
      </c>
      <c r="U386" s="31">
        <v>0.41688269999999999</v>
      </c>
      <c r="V386" s="31" t="s">
        <v>1113</v>
      </c>
      <c r="W386" s="57">
        <v>0.41688269999999999</v>
      </c>
    </row>
    <row r="387" spans="1:23" x14ac:dyDescent="0.3">
      <c r="A387" s="8" t="s">
        <v>316</v>
      </c>
      <c r="B387" s="8" t="s">
        <v>317</v>
      </c>
      <c r="C387" s="9" t="s">
        <v>578</v>
      </c>
      <c r="D387" s="9" t="s">
        <v>819</v>
      </c>
      <c r="E387" s="43" t="s">
        <v>910</v>
      </c>
      <c r="F387" s="9" t="s">
        <v>550</v>
      </c>
      <c r="G387" s="8" t="s">
        <v>313</v>
      </c>
      <c r="H387" s="36" t="s">
        <v>313</v>
      </c>
      <c r="I387" s="29">
        <v>13169.1</v>
      </c>
      <c r="J387" s="11" t="s">
        <v>928</v>
      </c>
      <c r="K387" s="41" t="s">
        <v>343</v>
      </c>
      <c r="L387" s="47" t="s">
        <v>454</v>
      </c>
      <c r="M387" s="31" t="str">
        <f>_xlfn.XLOOKUP(Calculations[[#This Row],[For XLOOKUP]],Factors[For XLOOKUP],Factors[Factor],"")</f>
        <v>Σ.Ε. CO₂ eq</v>
      </c>
      <c r="N387" s="31">
        <f>_xlfn.XLOOKUP(Calculations[[#This Row],[For XLOOKUP]],Factors[For XLOOKUP],Factors[Value],"")</f>
        <v>2.2370000000000002E-4</v>
      </c>
      <c r="O387" s="31" t="str">
        <f>_xlfn.XLOOKUP(Calculations[[#This Row],[For XLOOKUP]],Factors[For XLOOKUP],Factors[Units],"")</f>
        <v>tn CO2 eq/ €</v>
      </c>
      <c r="P387" s="12" t="str">
        <f>_xlfn.XLOOKUP(Calculations[[#This Row],[For XLOOKUP]],Factors[For XLOOKUP],Factors[Source],"")</f>
        <v>EXIOBASE 2019 - GR</v>
      </c>
      <c r="Q387" s="31" t="s">
        <v>1112</v>
      </c>
      <c r="R387" s="31" t="s">
        <v>1112</v>
      </c>
      <c r="S387" s="31" t="s">
        <v>1112</v>
      </c>
      <c r="T387" s="31" t="s">
        <v>1112</v>
      </c>
      <c r="U387" s="31">
        <v>2.9459276700000001</v>
      </c>
      <c r="V387" s="31" t="s">
        <v>1113</v>
      </c>
      <c r="W387" s="57">
        <v>2.9459276700000001</v>
      </c>
    </row>
    <row r="388" spans="1:23" x14ac:dyDescent="0.3">
      <c r="A388" s="8" t="s">
        <v>316</v>
      </c>
      <c r="B388" s="8" t="s">
        <v>317</v>
      </c>
      <c r="C388" s="9" t="s">
        <v>578</v>
      </c>
      <c r="D388" s="9" t="s">
        <v>819</v>
      </c>
      <c r="E388" s="43" t="s">
        <v>910</v>
      </c>
      <c r="F388" s="9" t="s">
        <v>550</v>
      </c>
      <c r="G388" s="8" t="s">
        <v>313</v>
      </c>
      <c r="H388" s="36" t="s">
        <v>313</v>
      </c>
      <c r="I388" s="29">
        <v>1088.92</v>
      </c>
      <c r="J388" s="11" t="s">
        <v>928</v>
      </c>
      <c r="K388" s="41" t="s">
        <v>323</v>
      </c>
      <c r="L388" s="47" t="s">
        <v>434</v>
      </c>
      <c r="M388" s="31" t="str">
        <f>_xlfn.XLOOKUP(Calculations[[#This Row],[For XLOOKUP]],Factors[For XLOOKUP],Factors[Factor],"")</f>
        <v>Σ.Ε. CO₂ eq</v>
      </c>
      <c r="N388" s="31">
        <f>_xlfn.XLOOKUP(Calculations[[#This Row],[For XLOOKUP]],Factors[For XLOOKUP],Factors[Value],"")</f>
        <v>3.7960000000000001E-4</v>
      </c>
      <c r="O388" s="31" t="str">
        <f>_xlfn.XLOOKUP(Calculations[[#This Row],[For XLOOKUP]],Factors[For XLOOKUP],Factors[Units],"")</f>
        <v>tn CO2 eq/ €</v>
      </c>
      <c r="P388" s="12" t="str">
        <f>_xlfn.XLOOKUP(Calculations[[#This Row],[For XLOOKUP]],Factors[For XLOOKUP],Factors[Source],"")</f>
        <v>EXIOBASE 2019 - GR</v>
      </c>
      <c r="Q388" s="31" t="s">
        <v>1112</v>
      </c>
      <c r="R388" s="31" t="s">
        <v>1112</v>
      </c>
      <c r="S388" s="31" t="s">
        <v>1112</v>
      </c>
      <c r="T388" s="31" t="s">
        <v>1112</v>
      </c>
      <c r="U388" s="31">
        <v>0.41335403200000004</v>
      </c>
      <c r="V388" s="31" t="s">
        <v>1113</v>
      </c>
      <c r="W388" s="57">
        <v>0.41335403200000004</v>
      </c>
    </row>
    <row r="389" spans="1:23" x14ac:dyDescent="0.3">
      <c r="A389" s="8" t="s">
        <v>316</v>
      </c>
      <c r="B389" s="8" t="s">
        <v>317</v>
      </c>
      <c r="C389" s="9" t="s">
        <v>578</v>
      </c>
      <c r="D389" s="9" t="s">
        <v>819</v>
      </c>
      <c r="E389" s="9"/>
      <c r="F389" s="9" t="s">
        <v>550</v>
      </c>
      <c r="G389" s="8" t="s">
        <v>313</v>
      </c>
      <c r="H389" s="36" t="s">
        <v>313</v>
      </c>
      <c r="I389" s="29">
        <v>2140456.7799999998</v>
      </c>
      <c r="J389" s="11" t="s">
        <v>928</v>
      </c>
      <c r="K389" s="41" t="s">
        <v>322</v>
      </c>
      <c r="L389" s="47" t="s">
        <v>433</v>
      </c>
      <c r="M389" s="31" t="str">
        <f>_xlfn.XLOOKUP(Calculations[[#This Row],[For XLOOKUP]],Factors[For XLOOKUP],Factors[Factor],"")</f>
        <v>Σ.Ε. CO₂ eq</v>
      </c>
      <c r="N389" s="31">
        <f>_xlfn.XLOOKUP(Calculations[[#This Row],[For XLOOKUP]],Factors[For XLOOKUP],Factors[Value],"")</f>
        <v>1.6994291999999998E-4</v>
      </c>
      <c r="O389" s="31" t="str">
        <f>_xlfn.XLOOKUP(Calculations[[#This Row],[For XLOOKUP]],Factors[For XLOOKUP],Factors[Units],"")</f>
        <v>tn CO2 eq/ €</v>
      </c>
      <c r="P389" s="12" t="str">
        <f>_xlfn.XLOOKUP(Calculations[[#This Row],[For XLOOKUP]],Factors[For XLOOKUP],Factors[Source],"")</f>
        <v>BEIS 2021</v>
      </c>
      <c r="Q389" s="31" t="s">
        <v>1112</v>
      </c>
      <c r="R389" s="31" t="s">
        <v>1112</v>
      </c>
      <c r="S389" s="31" t="s">
        <v>1112</v>
      </c>
      <c r="T389" s="31" t="s">
        <v>1112</v>
      </c>
      <c r="U389" s="31">
        <v>363.7554753269975</v>
      </c>
      <c r="V389" s="31" t="s">
        <v>1113</v>
      </c>
      <c r="W389" s="57">
        <v>363.7554753269975</v>
      </c>
    </row>
    <row r="390" spans="1:23" x14ac:dyDescent="0.3">
      <c r="A390" s="8" t="s">
        <v>316</v>
      </c>
      <c r="B390" s="8" t="s">
        <v>317</v>
      </c>
      <c r="C390" s="9" t="s">
        <v>578</v>
      </c>
      <c r="D390" s="9" t="s">
        <v>819</v>
      </c>
      <c r="E390" s="9"/>
      <c r="F390" s="9" t="s">
        <v>550</v>
      </c>
      <c r="G390" s="8" t="s">
        <v>313</v>
      </c>
      <c r="H390" s="36" t="s">
        <v>313</v>
      </c>
      <c r="I390" s="29">
        <v>986837.56999999972</v>
      </c>
      <c r="J390" s="11" t="s">
        <v>928</v>
      </c>
      <c r="K390" s="41" t="s">
        <v>327</v>
      </c>
      <c r="L390" s="47" t="s">
        <v>438</v>
      </c>
      <c r="M390" s="31" t="str">
        <f>_xlfn.XLOOKUP(Calculations[[#This Row],[For XLOOKUP]],Factors[For XLOOKUP],Factors[Factor],"")</f>
        <v>Σ.Ε. CO₂ eq</v>
      </c>
      <c r="N390" s="31">
        <f>_xlfn.XLOOKUP(Calculations[[#This Row],[For XLOOKUP]],Factors[For XLOOKUP],Factors[Value],"")</f>
        <v>4.2049999999999998E-4</v>
      </c>
      <c r="O390" s="31" t="str">
        <f>_xlfn.XLOOKUP(Calculations[[#This Row],[For XLOOKUP]],Factors[For XLOOKUP],Factors[Units],"")</f>
        <v>tn CO2 eq/ €</v>
      </c>
      <c r="P390" s="12" t="str">
        <f>_xlfn.XLOOKUP(Calculations[[#This Row],[For XLOOKUP]],Factors[For XLOOKUP],Factors[Source],"")</f>
        <v>EXIOBASE 2019 - GR</v>
      </c>
      <c r="Q390" s="31" t="s">
        <v>1112</v>
      </c>
      <c r="R390" s="31" t="s">
        <v>1112</v>
      </c>
      <c r="S390" s="31" t="s">
        <v>1112</v>
      </c>
      <c r="T390" s="31" t="s">
        <v>1112</v>
      </c>
      <c r="U390" s="31">
        <v>414.96519818499985</v>
      </c>
      <c r="V390" s="31" t="s">
        <v>1113</v>
      </c>
      <c r="W390" s="57">
        <v>414.96519818499985</v>
      </c>
    </row>
    <row r="391" spans="1:23" x14ac:dyDescent="0.3">
      <c r="A391" s="8" t="s">
        <v>316</v>
      </c>
      <c r="B391" s="8" t="s">
        <v>317</v>
      </c>
      <c r="C391" s="9" t="s">
        <v>578</v>
      </c>
      <c r="D391" s="9" t="s">
        <v>819</v>
      </c>
      <c r="E391" s="9"/>
      <c r="F391" s="9" t="s">
        <v>550</v>
      </c>
      <c r="G391" s="8" t="s">
        <v>313</v>
      </c>
      <c r="H391" s="36" t="s">
        <v>313</v>
      </c>
      <c r="I391" s="29">
        <v>625050</v>
      </c>
      <c r="J391" s="11" t="s">
        <v>928</v>
      </c>
      <c r="K391" s="41" t="s">
        <v>326</v>
      </c>
      <c r="L391" s="47" t="s">
        <v>437</v>
      </c>
      <c r="M391" s="31" t="str">
        <f>_xlfn.XLOOKUP(Calculations[[#This Row],[For XLOOKUP]],Factors[For XLOOKUP],Factors[Factor],"")</f>
        <v>Σ.Ε. CO₂ eq</v>
      </c>
      <c r="N391" s="31">
        <f>_xlfn.XLOOKUP(Calculations[[#This Row],[For XLOOKUP]],Factors[For XLOOKUP],Factors[Value],"")</f>
        <v>8.9505000000000004E-5</v>
      </c>
      <c r="O391" s="31" t="str">
        <f>_xlfn.XLOOKUP(Calculations[[#This Row],[For XLOOKUP]],Factors[For XLOOKUP],Factors[Units],"")</f>
        <v>tn CO2 eq/ €</v>
      </c>
      <c r="P391" s="12" t="str">
        <f>_xlfn.XLOOKUP(Calculations[[#This Row],[For XLOOKUP]],Factors[For XLOOKUP],Factors[Source],"")</f>
        <v>EPA 2022</v>
      </c>
      <c r="Q391" s="31" t="s">
        <v>1112</v>
      </c>
      <c r="R391" s="31" t="s">
        <v>1112</v>
      </c>
      <c r="S391" s="31" t="s">
        <v>1112</v>
      </c>
      <c r="T391" s="31" t="s">
        <v>1112</v>
      </c>
      <c r="U391" s="31">
        <v>55.945100250000003</v>
      </c>
      <c r="V391" s="31" t="s">
        <v>1113</v>
      </c>
      <c r="W391" s="57">
        <v>55.945100250000003</v>
      </c>
    </row>
    <row r="392" spans="1:23" x14ac:dyDescent="0.3">
      <c r="A392" s="8" t="s">
        <v>316</v>
      </c>
      <c r="B392" s="8" t="s">
        <v>317</v>
      </c>
      <c r="C392" s="9" t="s">
        <v>578</v>
      </c>
      <c r="D392" s="9" t="s">
        <v>819</v>
      </c>
      <c r="E392" s="9"/>
      <c r="F392" s="9" t="s">
        <v>550</v>
      </c>
      <c r="G392" s="8" t="s">
        <v>313</v>
      </c>
      <c r="H392" s="36" t="s">
        <v>313</v>
      </c>
      <c r="I392" s="29">
        <v>156189.16999999998</v>
      </c>
      <c r="J392" s="11" t="s">
        <v>928</v>
      </c>
      <c r="K392" s="41" t="s">
        <v>319</v>
      </c>
      <c r="L392" s="47" t="s">
        <v>430</v>
      </c>
      <c r="M392" s="31" t="str">
        <f>_xlfn.XLOOKUP(Calculations[[#This Row],[For XLOOKUP]],Factors[For XLOOKUP],Factors[Factor],"")</f>
        <v>Σ.Ε. CO₂ eq</v>
      </c>
      <c r="N392" s="31">
        <f>_xlfn.XLOOKUP(Calculations[[#This Row],[For XLOOKUP]],Factors[For XLOOKUP],Factors[Value],"")</f>
        <v>5.8538760000000007E-5</v>
      </c>
      <c r="O392" s="31" t="str">
        <f>_xlfn.XLOOKUP(Calculations[[#This Row],[For XLOOKUP]],Factors[For XLOOKUP],Factors[Units],"")</f>
        <v>tn CO2 eq/ €</v>
      </c>
      <c r="P392" s="12" t="str">
        <f>_xlfn.XLOOKUP(Calculations[[#This Row],[For XLOOKUP]],Factors[For XLOOKUP],Factors[Source],"")</f>
        <v>BEIS 2021</v>
      </c>
      <c r="Q392" s="31" t="s">
        <v>1112</v>
      </c>
      <c r="R392" s="31" t="s">
        <v>1112</v>
      </c>
      <c r="S392" s="31" t="s">
        <v>1112</v>
      </c>
      <c r="T392" s="31" t="s">
        <v>1112</v>
      </c>
      <c r="U392" s="31">
        <v>9.1431203372292007</v>
      </c>
      <c r="V392" s="31" t="s">
        <v>1113</v>
      </c>
      <c r="W392" s="57">
        <v>9.1431203372292007</v>
      </c>
    </row>
    <row r="393" spans="1:23" x14ac:dyDescent="0.3">
      <c r="A393" s="8" t="s">
        <v>316</v>
      </c>
      <c r="B393" s="8" t="s">
        <v>317</v>
      </c>
      <c r="C393" s="9" t="s">
        <v>578</v>
      </c>
      <c r="D393" s="9" t="s">
        <v>819</v>
      </c>
      <c r="E393" s="9"/>
      <c r="F393" s="9" t="s">
        <v>550</v>
      </c>
      <c r="G393" s="8" t="s">
        <v>313</v>
      </c>
      <c r="H393" s="36" t="s">
        <v>313</v>
      </c>
      <c r="I393" s="29">
        <v>44905.109999999986</v>
      </c>
      <c r="J393" s="11" t="s">
        <v>928</v>
      </c>
      <c r="K393" s="41" t="s">
        <v>320</v>
      </c>
      <c r="L393" s="47" t="s">
        <v>431</v>
      </c>
      <c r="M393" s="31" t="str">
        <f>_xlfn.XLOOKUP(Calculations[[#This Row],[For XLOOKUP]],Factors[For XLOOKUP],Factors[Factor],"")</f>
        <v>Σ.Ε. CO₂ eq</v>
      </c>
      <c r="N393" s="31">
        <f>_xlfn.XLOOKUP(Calculations[[#This Row],[For XLOOKUP]],Factors[For XLOOKUP],Factors[Value],"")</f>
        <v>9.6361160000000019E-5</v>
      </c>
      <c r="O393" s="31" t="str">
        <f>_xlfn.XLOOKUP(Calculations[[#This Row],[For XLOOKUP]],Factors[For XLOOKUP],Factors[Units],"")</f>
        <v>tn CO2 eq/ €</v>
      </c>
      <c r="P393" s="12" t="str">
        <f>_xlfn.XLOOKUP(Calculations[[#This Row],[For XLOOKUP]],Factors[For XLOOKUP],Factors[Source],"")</f>
        <v>BEIS 2021</v>
      </c>
      <c r="Q393" s="31" t="s">
        <v>1112</v>
      </c>
      <c r="R393" s="31" t="s">
        <v>1112</v>
      </c>
      <c r="S393" s="31" t="s">
        <v>1112</v>
      </c>
      <c r="T393" s="31" t="s">
        <v>1112</v>
      </c>
      <c r="U393" s="31">
        <v>4.3271084895275997</v>
      </c>
      <c r="V393" s="31" t="s">
        <v>1113</v>
      </c>
      <c r="W393" s="57">
        <v>4.3271084895275997</v>
      </c>
    </row>
    <row r="394" spans="1:23" x14ac:dyDescent="0.3">
      <c r="A394" s="8" t="s">
        <v>316</v>
      </c>
      <c r="B394" s="8" t="s">
        <v>317</v>
      </c>
      <c r="C394" s="9" t="s">
        <v>578</v>
      </c>
      <c r="D394" s="9" t="s">
        <v>819</v>
      </c>
      <c r="E394" s="9"/>
      <c r="F394" s="9" t="s">
        <v>550</v>
      </c>
      <c r="G394" s="8" t="s">
        <v>313</v>
      </c>
      <c r="H394" s="36" t="s">
        <v>313</v>
      </c>
      <c r="I394" s="29">
        <v>9074.75</v>
      </c>
      <c r="J394" s="11" t="s">
        <v>928</v>
      </c>
      <c r="K394" s="41" t="s">
        <v>323</v>
      </c>
      <c r="L394" s="47" t="s">
        <v>434</v>
      </c>
      <c r="M394" s="31" t="str">
        <f>_xlfn.XLOOKUP(Calculations[[#This Row],[For XLOOKUP]],Factors[For XLOOKUP],Factors[Factor],"")</f>
        <v>Σ.Ε. CO₂ eq</v>
      </c>
      <c r="N394" s="31">
        <f>_xlfn.XLOOKUP(Calculations[[#This Row],[For XLOOKUP]],Factors[For XLOOKUP],Factors[Value],"")</f>
        <v>3.7960000000000001E-4</v>
      </c>
      <c r="O394" s="31" t="str">
        <f>_xlfn.XLOOKUP(Calculations[[#This Row],[For XLOOKUP]],Factors[For XLOOKUP],Factors[Units],"")</f>
        <v>tn CO2 eq/ €</v>
      </c>
      <c r="P394" s="12" t="str">
        <f>_xlfn.XLOOKUP(Calculations[[#This Row],[For XLOOKUP]],Factors[For XLOOKUP],Factors[Source],"")</f>
        <v>EXIOBASE 2019 - GR</v>
      </c>
      <c r="Q394" s="31" t="s">
        <v>1112</v>
      </c>
      <c r="R394" s="31" t="s">
        <v>1112</v>
      </c>
      <c r="S394" s="31" t="s">
        <v>1112</v>
      </c>
      <c r="T394" s="31" t="s">
        <v>1112</v>
      </c>
      <c r="U394" s="31">
        <v>3.4447751000000002</v>
      </c>
      <c r="V394" s="31" t="s">
        <v>1113</v>
      </c>
      <c r="W394" s="57">
        <v>3.4447751000000002</v>
      </c>
    </row>
    <row r="395" spans="1:23" x14ac:dyDescent="0.3">
      <c r="A395" s="8" t="s">
        <v>316</v>
      </c>
      <c r="B395" s="8" t="s">
        <v>317</v>
      </c>
      <c r="C395" s="9" t="s">
        <v>578</v>
      </c>
      <c r="D395" s="9" t="s">
        <v>916</v>
      </c>
      <c r="E395" s="9"/>
      <c r="F395" s="9" t="s">
        <v>550</v>
      </c>
      <c r="G395" s="8" t="s">
        <v>313</v>
      </c>
      <c r="H395" s="36" t="s">
        <v>313</v>
      </c>
      <c r="I395" s="29">
        <v>23296.620000000003</v>
      </c>
      <c r="J395" s="11" t="s">
        <v>928</v>
      </c>
      <c r="K395" s="41" t="s">
        <v>325</v>
      </c>
      <c r="L395" s="47" t="s">
        <v>436</v>
      </c>
      <c r="M395" s="31" t="str">
        <f>_xlfn.XLOOKUP(Calculations[[#This Row],[For XLOOKUP]],Factors[For XLOOKUP],Factors[Factor],"")</f>
        <v>Σ.Ε. CO₂ eq</v>
      </c>
      <c r="N395" s="31">
        <f>_xlfn.XLOOKUP(Calculations[[#This Row],[For XLOOKUP]],Factors[For XLOOKUP],Factors[Value],"")</f>
        <v>1.16883E-4</v>
      </c>
      <c r="O395" s="31" t="str">
        <f>_xlfn.XLOOKUP(Calculations[[#This Row],[For XLOOKUP]],Factors[For XLOOKUP],Factors[Units],"")</f>
        <v>tn CO2 eq/ €</v>
      </c>
      <c r="P395" s="12" t="str">
        <f>_xlfn.XLOOKUP(Calculations[[#This Row],[For XLOOKUP]],Factors[For XLOOKUP],Factors[Source],"")</f>
        <v>EPA 2022</v>
      </c>
      <c r="Q395" s="31" t="s">
        <v>1112</v>
      </c>
      <c r="R395" s="31" t="s">
        <v>1112</v>
      </c>
      <c r="S395" s="31" t="s">
        <v>1112</v>
      </c>
      <c r="T395" s="31" t="s">
        <v>1112</v>
      </c>
      <c r="U395" s="31">
        <v>2.7229788354600002</v>
      </c>
      <c r="V395" s="31" t="s">
        <v>1113</v>
      </c>
      <c r="W395" s="57">
        <v>2.7229788354600002</v>
      </c>
    </row>
    <row r="396" spans="1:23" x14ac:dyDescent="0.3">
      <c r="A396" s="8" t="s">
        <v>316</v>
      </c>
      <c r="B396" s="8" t="s">
        <v>317</v>
      </c>
      <c r="C396" s="9" t="s">
        <v>578</v>
      </c>
      <c r="D396" s="9" t="s">
        <v>916</v>
      </c>
      <c r="E396" s="9"/>
      <c r="F396" s="9" t="s">
        <v>550</v>
      </c>
      <c r="G396" s="8" t="s">
        <v>313</v>
      </c>
      <c r="H396" s="36" t="s">
        <v>313</v>
      </c>
      <c r="I396" s="29">
        <v>12475.49</v>
      </c>
      <c r="J396" s="11" t="s">
        <v>928</v>
      </c>
      <c r="K396" s="41" t="s">
        <v>423</v>
      </c>
      <c r="L396" s="47" t="s">
        <v>534</v>
      </c>
      <c r="M396" s="31" t="str">
        <f>_xlfn.XLOOKUP(Calculations[[#This Row],[For XLOOKUP]],Factors[For XLOOKUP],Factors[Factor],"")</f>
        <v>Σ.Ε. CO₂ eq</v>
      </c>
      <c r="N396" s="31">
        <f>_xlfn.XLOOKUP(Calculations[[#This Row],[For XLOOKUP]],Factors[For XLOOKUP],Factors[Value],"")</f>
        <v>2.832E-4</v>
      </c>
      <c r="O396" s="31" t="str">
        <f>_xlfn.XLOOKUP(Calculations[[#This Row],[For XLOOKUP]],Factors[For XLOOKUP],Factors[Units],"")</f>
        <v>tn CO2 eq/ €</v>
      </c>
      <c r="P396" s="12" t="str">
        <f>_xlfn.XLOOKUP(Calculations[[#This Row],[For XLOOKUP]],Factors[For XLOOKUP],Factors[Source],"")</f>
        <v>EXIOBASE 2019 - GR</v>
      </c>
      <c r="Q396" s="31" t="s">
        <v>1112</v>
      </c>
      <c r="R396" s="31" t="s">
        <v>1112</v>
      </c>
      <c r="S396" s="31" t="s">
        <v>1112</v>
      </c>
      <c r="T396" s="31" t="s">
        <v>1112</v>
      </c>
      <c r="U396" s="31">
        <v>3.5330587680000001</v>
      </c>
      <c r="V396" s="31" t="s">
        <v>1113</v>
      </c>
      <c r="W396" s="57">
        <v>3.5330587680000001</v>
      </c>
    </row>
    <row r="397" spans="1:23" x14ac:dyDescent="0.3">
      <c r="A397" s="8" t="s">
        <v>316</v>
      </c>
      <c r="B397" s="8" t="s">
        <v>317</v>
      </c>
      <c r="C397" s="9" t="s">
        <v>578</v>
      </c>
      <c r="D397" s="9" t="s">
        <v>916</v>
      </c>
      <c r="E397" s="9"/>
      <c r="F397" s="9" t="s">
        <v>550</v>
      </c>
      <c r="G397" s="8" t="s">
        <v>313</v>
      </c>
      <c r="H397" s="36" t="s">
        <v>313</v>
      </c>
      <c r="I397" s="29">
        <v>8520.59</v>
      </c>
      <c r="J397" s="11" t="s">
        <v>928</v>
      </c>
      <c r="K397" s="41" t="s">
        <v>351</v>
      </c>
      <c r="L397" s="47" t="s">
        <v>462</v>
      </c>
      <c r="M397" s="31" t="str">
        <f>_xlfn.XLOOKUP(Calculations[[#This Row],[For XLOOKUP]],Factors[For XLOOKUP],Factors[Factor],"")</f>
        <v>Σ.Ε. CO₂ eq</v>
      </c>
      <c r="N397" s="31">
        <f>_xlfn.XLOOKUP(Calculations[[#This Row],[For XLOOKUP]],Factors[For XLOOKUP],Factors[Value],"")</f>
        <v>7.1914136000000004E-4</v>
      </c>
      <c r="O397" s="31" t="str">
        <f>_xlfn.XLOOKUP(Calculations[[#This Row],[For XLOOKUP]],Factors[For XLOOKUP],Factors[Units],"")</f>
        <v>tn CO2 eq/ €</v>
      </c>
      <c r="P397" s="12" t="str">
        <f>_xlfn.XLOOKUP(Calculations[[#This Row],[For XLOOKUP]],Factors[For XLOOKUP],Factors[Source],"")</f>
        <v>BEIS 2021</v>
      </c>
      <c r="Q397" s="31" t="s">
        <v>1112</v>
      </c>
      <c r="R397" s="31" t="s">
        <v>1112</v>
      </c>
      <c r="S397" s="31" t="s">
        <v>1112</v>
      </c>
      <c r="T397" s="31" t="s">
        <v>1112</v>
      </c>
      <c r="U397" s="31">
        <v>6.1275086806024008</v>
      </c>
      <c r="V397" s="31" t="s">
        <v>1113</v>
      </c>
      <c r="W397" s="57">
        <v>6.1275086806024008</v>
      </c>
    </row>
    <row r="398" spans="1:23" x14ac:dyDescent="0.3">
      <c r="A398" s="8" t="s">
        <v>316</v>
      </c>
      <c r="B398" s="8" t="s">
        <v>317</v>
      </c>
      <c r="C398" s="9" t="s">
        <v>578</v>
      </c>
      <c r="D398" s="9" t="s">
        <v>916</v>
      </c>
      <c r="E398" s="9"/>
      <c r="F398" s="9" t="s">
        <v>550</v>
      </c>
      <c r="G398" s="8" t="s">
        <v>313</v>
      </c>
      <c r="H398" s="36" t="s">
        <v>313</v>
      </c>
      <c r="I398" s="29">
        <v>757.36</v>
      </c>
      <c r="J398" s="11" t="s">
        <v>928</v>
      </c>
      <c r="K398" s="41" t="s">
        <v>378</v>
      </c>
      <c r="L398" s="47" t="s">
        <v>489</v>
      </c>
      <c r="M398" s="31" t="str">
        <f>_xlfn.XLOOKUP(Calculations[[#This Row],[For XLOOKUP]],Factors[For XLOOKUP],Factors[Factor],"")</f>
        <v>Σ.Ε. CO₂ eq</v>
      </c>
      <c r="N398" s="31">
        <f>_xlfn.XLOOKUP(Calculations[[#This Row],[For XLOOKUP]],Factors[For XLOOKUP],Factors[Value],"")</f>
        <v>1.3689E-4</v>
      </c>
      <c r="O398" s="31" t="str">
        <f>_xlfn.XLOOKUP(Calculations[[#This Row],[For XLOOKUP]],Factors[For XLOOKUP],Factors[Units],"")</f>
        <v>tn CO2 eq/ €</v>
      </c>
      <c r="P398" s="12" t="str">
        <f>_xlfn.XLOOKUP(Calculations[[#This Row],[For XLOOKUP]],Factors[For XLOOKUP],Factors[Source],"")</f>
        <v>EPA 2022</v>
      </c>
      <c r="Q398" s="31" t="s">
        <v>1112</v>
      </c>
      <c r="R398" s="31" t="s">
        <v>1112</v>
      </c>
      <c r="S398" s="31" t="s">
        <v>1112</v>
      </c>
      <c r="T398" s="31" t="s">
        <v>1112</v>
      </c>
      <c r="U398" s="31">
        <v>0.1036750104</v>
      </c>
      <c r="V398" s="31" t="s">
        <v>1113</v>
      </c>
      <c r="W398" s="57">
        <v>0.1036750104</v>
      </c>
    </row>
    <row r="399" spans="1:23" x14ac:dyDescent="0.3">
      <c r="A399" s="8" t="s">
        <v>316</v>
      </c>
      <c r="B399" s="8" t="s">
        <v>317</v>
      </c>
      <c r="C399" s="9" t="s">
        <v>578</v>
      </c>
      <c r="D399" s="9" t="s">
        <v>916</v>
      </c>
      <c r="E399" s="9"/>
      <c r="F399" s="9" t="s">
        <v>550</v>
      </c>
      <c r="G399" s="8" t="s">
        <v>313</v>
      </c>
      <c r="H399" s="36" t="s">
        <v>313</v>
      </c>
      <c r="I399" s="29">
        <v>282.41000000000003</v>
      </c>
      <c r="J399" s="11" t="s">
        <v>928</v>
      </c>
      <c r="K399" s="41" t="s">
        <v>360</v>
      </c>
      <c r="L399" s="47" t="s">
        <v>471</v>
      </c>
      <c r="M399" s="31" t="str">
        <f>_xlfn.XLOOKUP(Calculations[[#This Row],[For XLOOKUP]],Factors[For XLOOKUP],Factors[Factor],"")</f>
        <v>Σ.Ε. CO₂ eq</v>
      </c>
      <c r="N399" s="31">
        <f>_xlfn.XLOOKUP(Calculations[[#This Row],[For XLOOKUP]],Factors[For XLOOKUP],Factors[Value],"")</f>
        <v>8.1360000000000004E-4</v>
      </c>
      <c r="O399" s="31" t="str">
        <f>_xlfn.XLOOKUP(Calculations[[#This Row],[For XLOOKUP]],Factors[For XLOOKUP],Factors[Units],"")</f>
        <v>tn CO2 eq/ €</v>
      </c>
      <c r="P399" s="12" t="str">
        <f>_xlfn.XLOOKUP(Calculations[[#This Row],[For XLOOKUP]],Factors[For XLOOKUP],Factors[Source],"")</f>
        <v>EXIOBASE 2019 - GR</v>
      </c>
      <c r="Q399" s="31" t="s">
        <v>1112</v>
      </c>
      <c r="R399" s="31" t="s">
        <v>1112</v>
      </c>
      <c r="S399" s="31" t="s">
        <v>1112</v>
      </c>
      <c r="T399" s="31" t="s">
        <v>1112</v>
      </c>
      <c r="U399" s="31">
        <v>0.22976877600000004</v>
      </c>
      <c r="V399" s="31" t="s">
        <v>1113</v>
      </c>
      <c r="W399" s="57">
        <v>0.22976877600000004</v>
      </c>
    </row>
    <row r="400" spans="1:23" x14ac:dyDescent="0.3">
      <c r="A400" s="8" t="s">
        <v>316</v>
      </c>
      <c r="B400" s="8" t="s">
        <v>317</v>
      </c>
      <c r="C400" s="9" t="s">
        <v>578</v>
      </c>
      <c r="D400" s="9" t="s">
        <v>916</v>
      </c>
      <c r="E400" s="9"/>
      <c r="F400" s="9" t="s">
        <v>550</v>
      </c>
      <c r="G400" s="8" t="s">
        <v>313</v>
      </c>
      <c r="H400" s="36" t="s">
        <v>313</v>
      </c>
      <c r="I400" s="29">
        <v>198442.00000000003</v>
      </c>
      <c r="J400" s="11" t="s">
        <v>928</v>
      </c>
      <c r="K400" s="41" t="s">
        <v>327</v>
      </c>
      <c r="L400" s="47" t="s">
        <v>438</v>
      </c>
      <c r="M400" s="31" t="str">
        <f>_xlfn.XLOOKUP(Calculations[[#This Row],[For XLOOKUP]],Factors[For XLOOKUP],Factors[Factor],"")</f>
        <v>Σ.Ε. CO₂ eq</v>
      </c>
      <c r="N400" s="31">
        <f>_xlfn.XLOOKUP(Calculations[[#This Row],[For XLOOKUP]],Factors[For XLOOKUP],Factors[Value],"")</f>
        <v>4.2049999999999998E-4</v>
      </c>
      <c r="O400" s="31" t="str">
        <f>_xlfn.XLOOKUP(Calculations[[#This Row],[For XLOOKUP]],Factors[For XLOOKUP],Factors[Units],"")</f>
        <v>tn CO2 eq/ €</v>
      </c>
      <c r="P400" s="12" t="str">
        <f>_xlfn.XLOOKUP(Calculations[[#This Row],[For XLOOKUP]],Factors[For XLOOKUP],Factors[Source],"")</f>
        <v>EXIOBASE 2019 - GR</v>
      </c>
      <c r="Q400" s="31" t="s">
        <v>1112</v>
      </c>
      <c r="R400" s="31" t="s">
        <v>1112</v>
      </c>
      <c r="S400" s="31" t="s">
        <v>1112</v>
      </c>
      <c r="T400" s="31" t="s">
        <v>1112</v>
      </c>
      <c r="U400" s="31">
        <v>83.444861000000003</v>
      </c>
      <c r="V400" s="31" t="s">
        <v>1113</v>
      </c>
      <c r="W400" s="57">
        <v>83.444861000000003</v>
      </c>
    </row>
    <row r="401" spans="1:23" x14ac:dyDescent="0.3">
      <c r="A401" s="8" t="s">
        <v>316</v>
      </c>
      <c r="B401" s="8" t="s">
        <v>317</v>
      </c>
      <c r="C401" s="9" t="s">
        <v>578</v>
      </c>
      <c r="D401" s="9" t="s">
        <v>916</v>
      </c>
      <c r="E401" s="9"/>
      <c r="F401" s="9" t="s">
        <v>550</v>
      </c>
      <c r="G401" s="8" t="s">
        <v>313</v>
      </c>
      <c r="H401" s="36" t="s">
        <v>313</v>
      </c>
      <c r="I401" s="29">
        <v>403949.74</v>
      </c>
      <c r="J401" s="11" t="s">
        <v>928</v>
      </c>
      <c r="K401" s="41" t="s">
        <v>319</v>
      </c>
      <c r="L401" s="47" t="s">
        <v>430</v>
      </c>
      <c r="M401" s="31" t="str">
        <f>_xlfn.XLOOKUP(Calculations[[#This Row],[For XLOOKUP]],Factors[For XLOOKUP],Factors[Factor],"")</f>
        <v>Σ.Ε. CO₂ eq</v>
      </c>
      <c r="N401" s="31">
        <f>_xlfn.XLOOKUP(Calculations[[#This Row],[For XLOOKUP]],Factors[For XLOOKUP],Factors[Value],"")</f>
        <v>5.8538760000000007E-5</v>
      </c>
      <c r="O401" s="31" t="str">
        <f>_xlfn.XLOOKUP(Calculations[[#This Row],[For XLOOKUP]],Factors[For XLOOKUP],Factors[Units],"")</f>
        <v>tn CO2 eq/ €</v>
      </c>
      <c r="P401" s="12" t="str">
        <f>_xlfn.XLOOKUP(Calculations[[#This Row],[For XLOOKUP]],Factors[For XLOOKUP],Factors[Source],"")</f>
        <v>BEIS 2021</v>
      </c>
      <c r="Q401" s="31" t="s">
        <v>1112</v>
      </c>
      <c r="R401" s="31" t="s">
        <v>1112</v>
      </c>
      <c r="S401" s="31" t="s">
        <v>1112</v>
      </c>
      <c r="T401" s="31" t="s">
        <v>1112</v>
      </c>
      <c r="U401" s="31">
        <v>23.646716881922401</v>
      </c>
      <c r="V401" s="31" t="s">
        <v>1113</v>
      </c>
      <c r="W401" s="57">
        <v>23.646716881922401</v>
      </c>
    </row>
    <row r="402" spans="1:23" x14ac:dyDescent="0.3">
      <c r="A402" s="8" t="s">
        <v>316</v>
      </c>
      <c r="B402" s="8" t="s">
        <v>317</v>
      </c>
      <c r="C402" s="9" t="s">
        <v>578</v>
      </c>
      <c r="D402" s="9" t="s">
        <v>916</v>
      </c>
      <c r="E402" s="9"/>
      <c r="F402" s="9" t="s">
        <v>550</v>
      </c>
      <c r="G402" s="8" t="s">
        <v>313</v>
      </c>
      <c r="H402" s="36" t="s">
        <v>313</v>
      </c>
      <c r="I402" s="29">
        <v>845481.03</v>
      </c>
      <c r="J402" s="11" t="s">
        <v>928</v>
      </c>
      <c r="K402" s="41" t="s">
        <v>800</v>
      </c>
      <c r="L402" s="47" t="s">
        <v>805</v>
      </c>
      <c r="M402" s="31" t="str">
        <f>_xlfn.XLOOKUP(Calculations[[#This Row],[For XLOOKUP]],Factors[For XLOOKUP],Factors[Factor],"")</f>
        <v>Σ.Ε. CO₂ eq</v>
      </c>
      <c r="N402" s="31">
        <f>_xlfn.XLOOKUP(Calculations[[#This Row],[For XLOOKUP]],Factors[For XLOOKUP],Factors[Value],"")</f>
        <v>1.16883E-4</v>
      </c>
      <c r="O402" s="31" t="str">
        <f>_xlfn.XLOOKUP(Calculations[[#This Row],[For XLOOKUP]],Factors[For XLOOKUP],Factors[Units],"")</f>
        <v>tn CO2 eq/ €</v>
      </c>
      <c r="P402" s="12" t="str">
        <f>_xlfn.XLOOKUP(Calculations[[#This Row],[For XLOOKUP]],Factors[For XLOOKUP],Factors[Source],"")</f>
        <v>EPA 2022</v>
      </c>
      <c r="Q402" s="31" t="s">
        <v>1112</v>
      </c>
      <c r="R402" s="31" t="s">
        <v>1112</v>
      </c>
      <c r="S402" s="31" t="s">
        <v>1112</v>
      </c>
      <c r="T402" s="31" t="s">
        <v>1112</v>
      </c>
      <c r="U402" s="31">
        <v>98.822359229490004</v>
      </c>
      <c r="V402" s="31" t="s">
        <v>1113</v>
      </c>
      <c r="W402" s="57">
        <v>98.822359229490004</v>
      </c>
    </row>
    <row r="403" spans="1:23" x14ac:dyDescent="0.3">
      <c r="A403" s="8" t="s">
        <v>316</v>
      </c>
      <c r="B403" s="8" t="s">
        <v>317</v>
      </c>
      <c r="C403" s="9" t="s">
        <v>578</v>
      </c>
      <c r="D403" s="9" t="s">
        <v>916</v>
      </c>
      <c r="E403" s="9"/>
      <c r="F403" s="9" t="s">
        <v>550</v>
      </c>
      <c r="G403" s="8" t="s">
        <v>313</v>
      </c>
      <c r="H403" s="36" t="s">
        <v>313</v>
      </c>
      <c r="I403" s="29">
        <v>120693.56000000008</v>
      </c>
      <c r="J403" s="11" t="s">
        <v>928</v>
      </c>
      <c r="K403" s="41" t="s">
        <v>321</v>
      </c>
      <c r="L403" s="47" t="s">
        <v>432</v>
      </c>
      <c r="M403" s="31" t="str">
        <f>_xlfn.XLOOKUP(Calculations[[#This Row],[For XLOOKUP]],Factors[For XLOOKUP],Factors[Factor],"")</f>
        <v>Σ.Ε. CO₂ eq</v>
      </c>
      <c r="N403" s="31">
        <f>_xlfn.XLOOKUP(Calculations[[#This Row],[For XLOOKUP]],Factors[For XLOOKUP],Factors[Value],"")</f>
        <v>2.2534199999999998E-4</v>
      </c>
      <c r="O403" s="31" t="str">
        <f>_xlfn.XLOOKUP(Calculations[[#This Row],[For XLOOKUP]],Factors[For XLOOKUP],Factors[Units],"")</f>
        <v>tn CO2 eq/ €</v>
      </c>
      <c r="P403" s="12" t="str">
        <f>_xlfn.XLOOKUP(Calculations[[#This Row],[For XLOOKUP]],Factors[For XLOOKUP],Factors[Source],"")</f>
        <v>EPA 2022</v>
      </c>
      <c r="Q403" s="31" t="s">
        <v>1112</v>
      </c>
      <c r="R403" s="31" t="s">
        <v>1112</v>
      </c>
      <c r="S403" s="31" t="s">
        <v>1112</v>
      </c>
      <c r="T403" s="31" t="s">
        <v>1112</v>
      </c>
      <c r="U403" s="31">
        <v>27.197328197520019</v>
      </c>
      <c r="V403" s="31" t="s">
        <v>1113</v>
      </c>
      <c r="W403" s="57">
        <v>27.197328197520019</v>
      </c>
    </row>
    <row r="404" spans="1:23" x14ac:dyDescent="0.3">
      <c r="A404" s="8" t="s">
        <v>316</v>
      </c>
      <c r="B404" s="8" t="s">
        <v>317</v>
      </c>
      <c r="C404" s="9" t="s">
        <v>578</v>
      </c>
      <c r="D404" s="9" t="s">
        <v>916</v>
      </c>
      <c r="E404" s="9"/>
      <c r="F404" s="9" t="s">
        <v>550</v>
      </c>
      <c r="G404" s="8" t="s">
        <v>313</v>
      </c>
      <c r="H404" s="36" t="s">
        <v>313</v>
      </c>
      <c r="I404" s="29">
        <v>1285027.0299999998</v>
      </c>
      <c r="J404" s="11" t="s">
        <v>928</v>
      </c>
      <c r="K404" s="41" t="s">
        <v>343</v>
      </c>
      <c r="L404" s="47" t="s">
        <v>454</v>
      </c>
      <c r="M404" s="31" t="str">
        <f>_xlfn.XLOOKUP(Calculations[[#This Row],[For XLOOKUP]],Factors[For XLOOKUP],Factors[Factor],"")</f>
        <v>Σ.Ε. CO₂ eq</v>
      </c>
      <c r="N404" s="31">
        <f>_xlfn.XLOOKUP(Calculations[[#This Row],[For XLOOKUP]],Factors[For XLOOKUP],Factors[Value],"")</f>
        <v>2.2370000000000002E-4</v>
      </c>
      <c r="O404" s="31" t="str">
        <f>_xlfn.XLOOKUP(Calculations[[#This Row],[For XLOOKUP]],Factors[For XLOOKUP],Factors[Units],"")</f>
        <v>tn CO2 eq/ €</v>
      </c>
      <c r="P404" s="12" t="str">
        <f>_xlfn.XLOOKUP(Calculations[[#This Row],[For XLOOKUP]],Factors[For XLOOKUP],Factors[Source],"")</f>
        <v>EXIOBASE 2019 - GR</v>
      </c>
      <c r="Q404" s="31" t="s">
        <v>1112</v>
      </c>
      <c r="R404" s="31" t="s">
        <v>1112</v>
      </c>
      <c r="S404" s="31" t="s">
        <v>1112</v>
      </c>
      <c r="T404" s="31" t="s">
        <v>1112</v>
      </c>
      <c r="U404" s="31">
        <v>287.46054661099998</v>
      </c>
      <c r="V404" s="31" t="s">
        <v>1113</v>
      </c>
      <c r="W404" s="57">
        <v>287.46054661099998</v>
      </c>
    </row>
    <row r="405" spans="1:23" x14ac:dyDescent="0.3">
      <c r="A405" s="8" t="s">
        <v>316</v>
      </c>
      <c r="B405" s="8" t="s">
        <v>317</v>
      </c>
      <c r="C405" s="9" t="s">
        <v>578</v>
      </c>
      <c r="D405" s="9" t="s">
        <v>916</v>
      </c>
      <c r="E405" s="9"/>
      <c r="F405" s="9" t="s">
        <v>550</v>
      </c>
      <c r="G405" s="8" t="s">
        <v>313</v>
      </c>
      <c r="H405" s="36" t="s">
        <v>313</v>
      </c>
      <c r="I405" s="29">
        <v>456785.07</v>
      </c>
      <c r="J405" s="11" t="s">
        <v>928</v>
      </c>
      <c r="K405" s="41" t="s">
        <v>326</v>
      </c>
      <c r="L405" s="47" t="s">
        <v>437</v>
      </c>
      <c r="M405" s="31" t="str">
        <f>_xlfn.XLOOKUP(Calculations[[#This Row],[For XLOOKUP]],Factors[For XLOOKUP],Factors[Factor],"")</f>
        <v>Σ.Ε. CO₂ eq</v>
      </c>
      <c r="N405" s="31">
        <f>_xlfn.XLOOKUP(Calculations[[#This Row],[For XLOOKUP]],Factors[For XLOOKUP],Factors[Value],"")</f>
        <v>8.9505000000000004E-5</v>
      </c>
      <c r="O405" s="31" t="str">
        <f>_xlfn.XLOOKUP(Calculations[[#This Row],[For XLOOKUP]],Factors[For XLOOKUP],Factors[Units],"")</f>
        <v>tn CO2 eq/ €</v>
      </c>
      <c r="P405" s="12" t="str">
        <f>_xlfn.XLOOKUP(Calculations[[#This Row],[For XLOOKUP]],Factors[For XLOOKUP],Factors[Source],"")</f>
        <v>EPA 2022</v>
      </c>
      <c r="Q405" s="31" t="s">
        <v>1112</v>
      </c>
      <c r="R405" s="31" t="s">
        <v>1112</v>
      </c>
      <c r="S405" s="31" t="s">
        <v>1112</v>
      </c>
      <c r="T405" s="31" t="s">
        <v>1112</v>
      </c>
      <c r="U405" s="31">
        <v>40.884547690350004</v>
      </c>
      <c r="V405" s="31" t="s">
        <v>1113</v>
      </c>
      <c r="W405" s="57">
        <v>40.884547690350004</v>
      </c>
    </row>
    <row r="406" spans="1:23" x14ac:dyDescent="0.3">
      <c r="A406" s="8" t="s">
        <v>316</v>
      </c>
      <c r="B406" s="8" t="s">
        <v>317</v>
      </c>
      <c r="C406" s="9" t="s">
        <v>578</v>
      </c>
      <c r="D406" s="9" t="s">
        <v>916</v>
      </c>
      <c r="E406" s="9"/>
      <c r="F406" s="9" t="s">
        <v>550</v>
      </c>
      <c r="G406" s="8" t="s">
        <v>313</v>
      </c>
      <c r="H406" s="36" t="s">
        <v>313</v>
      </c>
      <c r="I406" s="29">
        <v>5000</v>
      </c>
      <c r="J406" s="11" t="s">
        <v>928</v>
      </c>
      <c r="K406" s="41" t="s">
        <v>329</v>
      </c>
      <c r="L406" s="47" t="s">
        <v>440</v>
      </c>
      <c r="M406" s="31" t="str">
        <f>_xlfn.XLOOKUP(Calculations[[#This Row],[For XLOOKUP]],Factors[For XLOOKUP],Factors[Factor],"")</f>
        <v>Σ.Ε. CO₂ eq</v>
      </c>
      <c r="N406" s="31">
        <f>_xlfn.XLOOKUP(Calculations[[#This Row],[For XLOOKUP]],Factors[For XLOOKUP],Factors[Value],"")</f>
        <v>1.1819500000000002E-4</v>
      </c>
      <c r="O406" s="31" t="str">
        <f>_xlfn.XLOOKUP(Calculations[[#This Row],[For XLOOKUP]],Factors[For XLOOKUP],Factors[Units],"")</f>
        <v>tn CO2 eq/ €</v>
      </c>
      <c r="P406" s="12" t="str">
        <f>_xlfn.XLOOKUP(Calculations[[#This Row],[For XLOOKUP]],Factors[For XLOOKUP],Factors[Source],"")</f>
        <v>BEIS 2021</v>
      </c>
      <c r="Q406" s="31" t="s">
        <v>1112</v>
      </c>
      <c r="R406" s="31" t="s">
        <v>1112</v>
      </c>
      <c r="S406" s="31" t="s">
        <v>1112</v>
      </c>
      <c r="T406" s="31" t="s">
        <v>1112</v>
      </c>
      <c r="U406" s="31">
        <v>0.59097500000000003</v>
      </c>
      <c r="V406" s="31" t="s">
        <v>1113</v>
      </c>
      <c r="W406" s="57">
        <v>0.59097500000000003</v>
      </c>
    </row>
    <row r="407" spans="1:23" x14ac:dyDescent="0.3">
      <c r="A407" s="8" t="s">
        <v>316</v>
      </c>
      <c r="B407" s="8" t="s">
        <v>317</v>
      </c>
      <c r="C407" s="9" t="s">
        <v>578</v>
      </c>
      <c r="D407" s="9" t="s">
        <v>916</v>
      </c>
      <c r="E407" s="9"/>
      <c r="F407" s="9" t="s">
        <v>550</v>
      </c>
      <c r="G407" s="8" t="s">
        <v>313</v>
      </c>
      <c r="H407" s="36" t="s">
        <v>313</v>
      </c>
      <c r="I407" s="29">
        <v>496200.46</v>
      </c>
      <c r="J407" s="11" t="s">
        <v>928</v>
      </c>
      <c r="K407" s="41" t="s">
        <v>324</v>
      </c>
      <c r="L407" s="47" t="s">
        <v>435</v>
      </c>
      <c r="M407" s="31" t="str">
        <f>_xlfn.XLOOKUP(Calculations[[#This Row],[For XLOOKUP]],Factors[For XLOOKUP],Factors[Factor],"")</f>
        <v>Σ.Ε. CO₂ eq</v>
      </c>
      <c r="N407" s="31">
        <f>_xlfn.XLOOKUP(Calculations[[#This Row],[For XLOOKUP]],Factors[For XLOOKUP],Factors[Value],"")</f>
        <v>3.4749000000000002E-5</v>
      </c>
      <c r="O407" s="31" t="str">
        <f>_xlfn.XLOOKUP(Calculations[[#This Row],[For XLOOKUP]],Factors[For XLOOKUP],Factors[Units],"")</f>
        <v>tn CO2 eq/ €</v>
      </c>
      <c r="P407" s="12" t="str">
        <f>_xlfn.XLOOKUP(Calculations[[#This Row],[For XLOOKUP]],Factors[For XLOOKUP],Factors[Source],"")</f>
        <v>EPA 2022</v>
      </c>
      <c r="Q407" s="31" t="s">
        <v>1112</v>
      </c>
      <c r="R407" s="31" t="s">
        <v>1112</v>
      </c>
      <c r="S407" s="31" t="s">
        <v>1112</v>
      </c>
      <c r="T407" s="31" t="s">
        <v>1112</v>
      </c>
      <c r="U407" s="31">
        <v>17.242469784540003</v>
      </c>
      <c r="V407" s="31" t="s">
        <v>1113</v>
      </c>
      <c r="W407" s="57">
        <v>17.242469784540003</v>
      </c>
    </row>
    <row r="408" spans="1:23" x14ac:dyDescent="0.3">
      <c r="A408" s="8" t="s">
        <v>316</v>
      </c>
      <c r="B408" s="8" t="s">
        <v>317</v>
      </c>
      <c r="C408" s="9" t="s">
        <v>578</v>
      </c>
      <c r="D408" s="9" t="s">
        <v>916</v>
      </c>
      <c r="E408" s="9"/>
      <c r="F408" s="9" t="s">
        <v>550</v>
      </c>
      <c r="G408" s="8" t="s">
        <v>313</v>
      </c>
      <c r="H408" s="36" t="s">
        <v>313</v>
      </c>
      <c r="I408" s="29">
        <v>428.68000000000035</v>
      </c>
      <c r="J408" s="11" t="s">
        <v>928</v>
      </c>
      <c r="K408" s="41" t="s">
        <v>796</v>
      </c>
      <c r="L408" s="47" t="s">
        <v>801</v>
      </c>
      <c r="M408" s="31" t="str">
        <f>_xlfn.XLOOKUP(Calculations[[#This Row],[For XLOOKUP]],Factors[For XLOOKUP],Factors[Factor],"")</f>
        <v>Σ.Ε. CO₂ eq</v>
      </c>
      <c r="N408" s="31">
        <f>_xlfn.XLOOKUP(Calculations[[#This Row],[For XLOOKUP]],Factors[For XLOOKUP],Factors[Value],"")</f>
        <v>5.3702999999999997E-5</v>
      </c>
      <c r="O408" s="31" t="str">
        <f>_xlfn.XLOOKUP(Calculations[[#This Row],[For XLOOKUP]],Factors[For XLOOKUP],Factors[Units],"")</f>
        <v>tn CO2 eq/ €</v>
      </c>
      <c r="P408" s="12" t="str">
        <f>_xlfn.XLOOKUP(Calculations[[#This Row],[For XLOOKUP]],Factors[For XLOOKUP],Factors[Source],"")</f>
        <v>EPA 2022</v>
      </c>
      <c r="Q408" s="31" t="s">
        <v>1112</v>
      </c>
      <c r="R408" s="31" t="s">
        <v>1112</v>
      </c>
      <c r="S408" s="31" t="s">
        <v>1112</v>
      </c>
      <c r="T408" s="31" t="s">
        <v>1112</v>
      </c>
      <c r="U408" s="31">
        <v>2.3021402040000017E-2</v>
      </c>
      <c r="V408" s="31" t="s">
        <v>1113</v>
      </c>
      <c r="W408" s="57">
        <v>2.3021402040000017E-2</v>
      </c>
    </row>
    <row r="409" spans="1:23" x14ac:dyDescent="0.3">
      <c r="A409" s="8" t="s">
        <v>316</v>
      </c>
      <c r="B409" s="8" t="s">
        <v>317</v>
      </c>
      <c r="C409" s="9" t="s">
        <v>578</v>
      </c>
      <c r="D409" s="9" t="s">
        <v>916</v>
      </c>
      <c r="E409" s="9"/>
      <c r="F409" s="9" t="s">
        <v>550</v>
      </c>
      <c r="G409" s="8" t="s">
        <v>313</v>
      </c>
      <c r="H409" s="36" t="s">
        <v>313</v>
      </c>
      <c r="I409" s="29">
        <v>853865.41999999993</v>
      </c>
      <c r="J409" s="11" t="s">
        <v>928</v>
      </c>
      <c r="K409" s="41" t="s">
        <v>398</v>
      </c>
      <c r="L409" s="47" t="s">
        <v>509</v>
      </c>
      <c r="M409" s="31" t="str">
        <f>_xlfn.XLOOKUP(Calculations[[#This Row],[For XLOOKUP]],Factors[For XLOOKUP],Factors[Factor],"")</f>
        <v>Σ.Ε. CO₂ eq</v>
      </c>
      <c r="N409" s="31">
        <f>_xlfn.XLOOKUP(Calculations[[#This Row],[For XLOOKUP]],Factors[For XLOOKUP],Factors[Value],"")</f>
        <v>1.5249303999999999E-4</v>
      </c>
      <c r="O409" s="31" t="str">
        <f>_xlfn.XLOOKUP(Calculations[[#This Row],[For XLOOKUP]],Factors[For XLOOKUP],Factors[Units],"")</f>
        <v>tn CO2 eq/ €</v>
      </c>
      <c r="P409" s="12" t="str">
        <f>_xlfn.XLOOKUP(Calculations[[#This Row],[For XLOOKUP]],Factors[For XLOOKUP],Factors[Source],"")</f>
        <v>BEIS 2021</v>
      </c>
      <c r="Q409" s="31" t="s">
        <v>1112</v>
      </c>
      <c r="R409" s="31" t="s">
        <v>1112</v>
      </c>
      <c r="S409" s="31" t="s">
        <v>1112</v>
      </c>
      <c r="T409" s="31" t="s">
        <v>1112</v>
      </c>
      <c r="U409" s="31">
        <v>130.20853364667678</v>
      </c>
      <c r="V409" s="31" t="s">
        <v>1113</v>
      </c>
      <c r="W409" s="57">
        <v>130.20853364667678</v>
      </c>
    </row>
    <row r="410" spans="1:23" x14ac:dyDescent="0.3">
      <c r="A410" s="8" t="s">
        <v>316</v>
      </c>
      <c r="B410" s="8" t="s">
        <v>317</v>
      </c>
      <c r="C410" s="9" t="s">
        <v>578</v>
      </c>
      <c r="D410" s="9" t="s">
        <v>916</v>
      </c>
      <c r="E410" s="9"/>
      <c r="F410" s="9" t="s">
        <v>550</v>
      </c>
      <c r="G410" s="8" t="s">
        <v>313</v>
      </c>
      <c r="H410" s="36" t="s">
        <v>313</v>
      </c>
      <c r="I410" s="29">
        <v>12133.559999999998</v>
      </c>
      <c r="J410" s="11" t="s">
        <v>928</v>
      </c>
      <c r="K410" s="41" t="s">
        <v>380</v>
      </c>
      <c r="L410" s="47" t="s">
        <v>491</v>
      </c>
      <c r="M410" s="31" t="str">
        <f>_xlfn.XLOOKUP(Calculations[[#This Row],[For XLOOKUP]],Factors[For XLOOKUP],Factors[Factor],"")</f>
        <v>Σ.Ε. CO₂ eq</v>
      </c>
      <c r="N410" s="31">
        <f>_xlfn.XLOOKUP(Calculations[[#This Row],[For XLOOKUP]],Factors[For XLOOKUP],Factors[Value],"")</f>
        <v>2.7470000000000001E-4</v>
      </c>
      <c r="O410" s="31" t="str">
        <f>_xlfn.XLOOKUP(Calculations[[#This Row],[For XLOOKUP]],Factors[For XLOOKUP],Factors[Units],"")</f>
        <v>tn CO2 eq/ €</v>
      </c>
      <c r="P410" s="12" t="str">
        <f>_xlfn.XLOOKUP(Calculations[[#This Row],[For XLOOKUP]],Factors[For XLOOKUP],Factors[Source],"")</f>
        <v>EXIOBASE 2019 - CY</v>
      </c>
      <c r="Q410" s="31" t="s">
        <v>1112</v>
      </c>
      <c r="R410" s="31" t="s">
        <v>1112</v>
      </c>
      <c r="S410" s="31" t="s">
        <v>1112</v>
      </c>
      <c r="T410" s="31" t="s">
        <v>1112</v>
      </c>
      <c r="U410" s="31">
        <v>3.3330889319999994</v>
      </c>
      <c r="V410" s="31" t="s">
        <v>1113</v>
      </c>
      <c r="W410" s="57">
        <v>3.3330889319999994</v>
      </c>
    </row>
    <row r="411" spans="1:23" x14ac:dyDescent="0.3">
      <c r="A411" s="8" t="s">
        <v>316</v>
      </c>
      <c r="B411" s="8" t="s">
        <v>317</v>
      </c>
      <c r="C411" s="9" t="s">
        <v>578</v>
      </c>
      <c r="D411" s="9" t="s">
        <v>916</v>
      </c>
      <c r="E411" s="9"/>
      <c r="F411" s="9" t="s">
        <v>550</v>
      </c>
      <c r="G411" s="8" t="s">
        <v>313</v>
      </c>
      <c r="H411" s="36" t="s">
        <v>313</v>
      </c>
      <c r="I411" s="29">
        <v>120928.43999999999</v>
      </c>
      <c r="J411" s="11" t="s">
        <v>928</v>
      </c>
      <c r="K411" s="41" t="s">
        <v>323</v>
      </c>
      <c r="L411" s="47" t="s">
        <v>434</v>
      </c>
      <c r="M411" s="31" t="str">
        <f>_xlfn.XLOOKUP(Calculations[[#This Row],[For XLOOKUP]],Factors[For XLOOKUP],Factors[Factor],"")</f>
        <v>Σ.Ε. CO₂ eq</v>
      </c>
      <c r="N411" s="31">
        <f>_xlfn.XLOOKUP(Calculations[[#This Row],[For XLOOKUP]],Factors[For XLOOKUP],Factors[Value],"")</f>
        <v>3.7960000000000001E-4</v>
      </c>
      <c r="O411" s="31" t="str">
        <f>_xlfn.XLOOKUP(Calculations[[#This Row],[For XLOOKUP]],Factors[For XLOOKUP],Factors[Units],"")</f>
        <v>tn CO2 eq/ €</v>
      </c>
      <c r="P411" s="12" t="str">
        <f>_xlfn.XLOOKUP(Calculations[[#This Row],[For XLOOKUP]],Factors[For XLOOKUP],Factors[Source],"")</f>
        <v>EXIOBASE 2019 - GR</v>
      </c>
      <c r="Q411" s="31" t="s">
        <v>1112</v>
      </c>
      <c r="R411" s="31" t="s">
        <v>1112</v>
      </c>
      <c r="S411" s="31" t="s">
        <v>1112</v>
      </c>
      <c r="T411" s="31" t="s">
        <v>1112</v>
      </c>
      <c r="U411" s="31">
        <v>45.904435823999997</v>
      </c>
      <c r="V411" s="31" t="s">
        <v>1113</v>
      </c>
      <c r="W411" s="57">
        <v>45.904435823999997</v>
      </c>
    </row>
    <row r="412" spans="1:23" x14ac:dyDescent="0.3">
      <c r="A412" s="8" t="s">
        <v>316</v>
      </c>
      <c r="B412" s="8" t="s">
        <v>317</v>
      </c>
      <c r="C412" s="9" t="s">
        <v>578</v>
      </c>
      <c r="D412" s="9" t="s">
        <v>916</v>
      </c>
      <c r="E412" s="9"/>
      <c r="F412" s="9" t="s">
        <v>550</v>
      </c>
      <c r="G412" s="8" t="s">
        <v>313</v>
      </c>
      <c r="H412" s="36" t="s">
        <v>313</v>
      </c>
      <c r="I412" s="29">
        <v>0</v>
      </c>
      <c r="J412" s="11" t="s">
        <v>928</v>
      </c>
      <c r="K412" s="41" t="s">
        <v>339</v>
      </c>
      <c r="L412" s="47" t="s">
        <v>450</v>
      </c>
      <c r="M412" s="31" t="str">
        <f>_xlfn.XLOOKUP(Calculations[[#This Row],[For XLOOKUP]],Factors[For XLOOKUP],Factors[Factor],"")</f>
        <v>Σ.Ε. CO₂ eq</v>
      </c>
      <c r="N412" s="31">
        <f>_xlfn.XLOOKUP(Calculations[[#This Row],[For XLOOKUP]],Factors[For XLOOKUP],Factors[Value],"")</f>
        <v>1.4320800000000003E-4</v>
      </c>
      <c r="O412" s="31" t="str">
        <f>_xlfn.XLOOKUP(Calculations[[#This Row],[For XLOOKUP]],Factors[For XLOOKUP],Factors[Units],"")</f>
        <v>tn CO2 eq/ €</v>
      </c>
      <c r="P412" s="12" t="str">
        <f>_xlfn.XLOOKUP(Calculations[[#This Row],[For XLOOKUP]],Factors[For XLOOKUP],Factors[Source],"")</f>
        <v>EPA 2022</v>
      </c>
      <c r="Q412" s="31" t="s">
        <v>1112</v>
      </c>
      <c r="R412" s="31" t="s">
        <v>1112</v>
      </c>
      <c r="S412" s="31" t="s">
        <v>1112</v>
      </c>
      <c r="T412" s="31" t="s">
        <v>1112</v>
      </c>
      <c r="U412" s="31">
        <v>0</v>
      </c>
      <c r="V412" s="31" t="s">
        <v>1113</v>
      </c>
      <c r="W412" s="57">
        <v>0</v>
      </c>
    </row>
    <row r="413" spans="1:23" x14ac:dyDescent="0.3">
      <c r="A413" s="8" t="s">
        <v>316</v>
      </c>
      <c r="B413" s="8" t="s">
        <v>317</v>
      </c>
      <c r="C413" s="9" t="s">
        <v>578</v>
      </c>
      <c r="D413" s="9" t="s">
        <v>916</v>
      </c>
      <c r="E413" s="9"/>
      <c r="F413" s="9" t="s">
        <v>550</v>
      </c>
      <c r="G413" s="8" t="s">
        <v>313</v>
      </c>
      <c r="H413" s="36" t="s">
        <v>313</v>
      </c>
      <c r="I413" s="29">
        <v>10612.36</v>
      </c>
      <c r="J413" s="11" t="s">
        <v>928</v>
      </c>
      <c r="K413" s="41" t="s">
        <v>390</v>
      </c>
      <c r="L413" s="47" t="s">
        <v>501</v>
      </c>
      <c r="M413" s="31" t="str">
        <f>_xlfn.XLOOKUP(Calculations[[#This Row],[For XLOOKUP]],Factors[For XLOOKUP],Factors[Factor],"")</f>
        <v>Σ.Ε. CO₂ eq</v>
      </c>
      <c r="N413" s="31">
        <f>_xlfn.XLOOKUP(Calculations[[#This Row],[For XLOOKUP]],Factors[For XLOOKUP],Factors[Value],"")</f>
        <v>1.758E-3</v>
      </c>
      <c r="O413" s="31" t="str">
        <f>_xlfn.XLOOKUP(Calculations[[#This Row],[For XLOOKUP]],Factors[For XLOOKUP],Factors[Units],"")</f>
        <v>tn CO2 eq/ €</v>
      </c>
      <c r="P413" s="12" t="str">
        <f>_xlfn.XLOOKUP(Calculations[[#This Row],[For XLOOKUP]],Factors[For XLOOKUP],Factors[Source],"")</f>
        <v>EXIOBASE 2019 - GR</v>
      </c>
      <c r="Q413" s="31" t="s">
        <v>1112</v>
      </c>
      <c r="R413" s="31" t="s">
        <v>1112</v>
      </c>
      <c r="S413" s="31" t="s">
        <v>1112</v>
      </c>
      <c r="T413" s="31" t="s">
        <v>1112</v>
      </c>
      <c r="U413" s="31">
        <v>18.65652888</v>
      </c>
      <c r="V413" s="31" t="s">
        <v>1113</v>
      </c>
      <c r="W413" s="57">
        <v>18.65652888</v>
      </c>
    </row>
    <row r="414" spans="1:23" x14ac:dyDescent="0.3">
      <c r="A414" s="8" t="s">
        <v>316</v>
      </c>
      <c r="B414" s="8" t="s">
        <v>317</v>
      </c>
      <c r="C414" s="9" t="s">
        <v>578</v>
      </c>
      <c r="D414" s="9" t="s">
        <v>916</v>
      </c>
      <c r="E414" s="9"/>
      <c r="F414" s="9" t="s">
        <v>550</v>
      </c>
      <c r="G414" s="8" t="s">
        <v>313</v>
      </c>
      <c r="H414" s="36" t="s">
        <v>313</v>
      </c>
      <c r="I414" s="29">
        <v>5330.75</v>
      </c>
      <c r="J414" s="11" t="s">
        <v>928</v>
      </c>
      <c r="K414" s="41" t="s">
        <v>340</v>
      </c>
      <c r="L414" s="47" t="s">
        <v>451</v>
      </c>
      <c r="M414" s="31" t="str">
        <f>_xlfn.XLOOKUP(Calculations[[#This Row],[For XLOOKUP]],Factors[For XLOOKUP],Factors[Factor],"")</f>
        <v>Σ.Ε. CO₂ eq</v>
      </c>
      <c r="N414" s="31">
        <f>_xlfn.XLOOKUP(Calculations[[#This Row],[For XLOOKUP]],Factors[For XLOOKUP],Factors[Value],"")</f>
        <v>8.6430000000000003E-4</v>
      </c>
      <c r="O414" s="31" t="str">
        <f>_xlfn.XLOOKUP(Calculations[[#This Row],[For XLOOKUP]],Factors[For XLOOKUP],Factors[Units],"")</f>
        <v>tn CO2 eq/ €</v>
      </c>
      <c r="P414" s="12" t="str">
        <f>_xlfn.XLOOKUP(Calculations[[#This Row],[For XLOOKUP]],Factors[For XLOOKUP],Factors[Source],"")</f>
        <v>EXIOBASE 2019 - GR</v>
      </c>
      <c r="Q414" s="31" t="s">
        <v>1112</v>
      </c>
      <c r="R414" s="31" t="s">
        <v>1112</v>
      </c>
      <c r="S414" s="31" t="s">
        <v>1112</v>
      </c>
      <c r="T414" s="31" t="s">
        <v>1112</v>
      </c>
      <c r="U414" s="31">
        <v>4.607367225</v>
      </c>
      <c r="V414" s="31" t="s">
        <v>1113</v>
      </c>
      <c r="W414" s="57">
        <v>4.607367225</v>
      </c>
    </row>
    <row r="415" spans="1:23" x14ac:dyDescent="0.3">
      <c r="A415" s="8" t="s">
        <v>316</v>
      </c>
      <c r="B415" s="8" t="s">
        <v>317</v>
      </c>
      <c r="C415" s="9" t="s">
        <v>578</v>
      </c>
      <c r="D415" s="9" t="s">
        <v>916</v>
      </c>
      <c r="E415" s="9"/>
      <c r="F415" s="9" t="s">
        <v>550</v>
      </c>
      <c r="G415" s="8" t="s">
        <v>313</v>
      </c>
      <c r="H415" s="36" t="s">
        <v>313</v>
      </c>
      <c r="I415" s="29">
        <v>91824</v>
      </c>
      <c r="J415" s="11" t="s">
        <v>928</v>
      </c>
      <c r="K415" s="41" t="s">
        <v>427</v>
      </c>
      <c r="L415" s="47" t="s">
        <v>538</v>
      </c>
      <c r="M415" s="31" t="str">
        <f>_xlfn.XLOOKUP(Calculations[[#This Row],[For XLOOKUP]],Factors[For XLOOKUP],Factors[Factor],"")</f>
        <v>Σ.Ε. CO₂ eq</v>
      </c>
      <c r="N415" s="31">
        <f>_xlfn.XLOOKUP(Calculations[[#This Row],[For XLOOKUP]],Factors[For XLOOKUP],Factors[Value],"")</f>
        <v>6.2126999999999997E-5</v>
      </c>
      <c r="O415" s="31" t="str">
        <f>_xlfn.XLOOKUP(Calculations[[#This Row],[For XLOOKUP]],Factors[For XLOOKUP],Factors[Units],"")</f>
        <v>tn CO2 eq/ €</v>
      </c>
      <c r="P415" s="12" t="str">
        <f>_xlfn.XLOOKUP(Calculations[[#This Row],[For XLOOKUP]],Factors[For XLOOKUP],Factors[Source],"")</f>
        <v>EPA 2022</v>
      </c>
      <c r="Q415" s="31" t="s">
        <v>1112</v>
      </c>
      <c r="R415" s="31" t="s">
        <v>1112</v>
      </c>
      <c r="S415" s="31" t="s">
        <v>1112</v>
      </c>
      <c r="T415" s="31" t="s">
        <v>1112</v>
      </c>
      <c r="U415" s="31">
        <v>5.704749648</v>
      </c>
      <c r="V415" s="31" t="s">
        <v>1113</v>
      </c>
      <c r="W415" s="57">
        <v>5.704749648</v>
      </c>
    </row>
    <row r="416" spans="1:23" x14ac:dyDescent="0.3">
      <c r="A416" s="8" t="s">
        <v>316</v>
      </c>
      <c r="B416" s="8" t="s">
        <v>317</v>
      </c>
      <c r="C416" s="9" t="s">
        <v>578</v>
      </c>
      <c r="D416" s="9" t="s">
        <v>916</v>
      </c>
      <c r="E416" s="9"/>
      <c r="F416" s="9" t="s">
        <v>550</v>
      </c>
      <c r="G416" s="8" t="s">
        <v>313</v>
      </c>
      <c r="H416" s="36" t="s">
        <v>313</v>
      </c>
      <c r="I416" s="29">
        <v>56331.98</v>
      </c>
      <c r="J416" s="11" t="s">
        <v>928</v>
      </c>
      <c r="K416" s="41" t="s">
        <v>797</v>
      </c>
      <c r="L416" s="49" t="s">
        <v>802</v>
      </c>
      <c r="M416" s="31" t="str">
        <f>_xlfn.XLOOKUP(Calculations[[#This Row],[For XLOOKUP]],Factors[For XLOOKUP],Factors[Factor],"")</f>
        <v>Σ.Ε. CO₂ eq</v>
      </c>
      <c r="N416" s="31">
        <f>_xlfn.XLOOKUP(Calculations[[#This Row],[For XLOOKUP]],Factors[For XLOOKUP],Factors[Value],"")</f>
        <v>1.4172000000000002E-4</v>
      </c>
      <c r="O416" s="31" t="str">
        <f>_xlfn.XLOOKUP(Calculations[[#This Row],[For XLOOKUP]],Factors[For XLOOKUP],Factors[Units],"")</f>
        <v>tn CO2 eq/ €</v>
      </c>
      <c r="P416" s="12" t="str">
        <f>_xlfn.XLOOKUP(Calculations[[#This Row],[For XLOOKUP]],Factors[For XLOOKUP],Factors[Source],"")</f>
        <v>EPA 2018</v>
      </c>
      <c r="Q416" s="31" t="s">
        <v>1112</v>
      </c>
      <c r="R416" s="31" t="s">
        <v>1112</v>
      </c>
      <c r="S416" s="31" t="s">
        <v>1112</v>
      </c>
      <c r="T416" s="31" t="s">
        <v>1112</v>
      </c>
      <c r="U416" s="31">
        <v>7.9833682056000015</v>
      </c>
      <c r="V416" s="31" t="s">
        <v>1113</v>
      </c>
      <c r="W416" s="57">
        <v>7.9833682056000015</v>
      </c>
    </row>
    <row r="417" spans="1:23" x14ac:dyDescent="0.3">
      <c r="A417" s="8" t="s">
        <v>316</v>
      </c>
      <c r="B417" s="8" t="s">
        <v>317</v>
      </c>
      <c r="C417" s="9" t="s">
        <v>578</v>
      </c>
      <c r="D417" s="9" t="s">
        <v>916</v>
      </c>
      <c r="E417" s="9"/>
      <c r="F417" s="9" t="s">
        <v>550</v>
      </c>
      <c r="G417" s="8" t="s">
        <v>313</v>
      </c>
      <c r="H417" s="36" t="s">
        <v>313</v>
      </c>
      <c r="I417" s="29">
        <v>259572.91999999998</v>
      </c>
      <c r="J417" s="11" t="s">
        <v>928</v>
      </c>
      <c r="K417" s="41" t="s">
        <v>342</v>
      </c>
      <c r="L417" s="49" t="s">
        <v>453</v>
      </c>
      <c r="M417" s="31" t="str">
        <f>_xlfn.XLOOKUP(Calculations[[#This Row],[For XLOOKUP]],Factors[For XLOOKUP],Factors[Factor],"")</f>
        <v>Σ.Ε. CO₂ eq</v>
      </c>
      <c r="N417" s="31">
        <f>_xlfn.XLOOKUP(Calculations[[#This Row],[For XLOOKUP]],Factors[For XLOOKUP],Factors[Value],"")</f>
        <v>6.2126999999999997E-5</v>
      </c>
      <c r="O417" s="31" t="str">
        <f>_xlfn.XLOOKUP(Calculations[[#This Row],[For XLOOKUP]],Factors[For XLOOKUP],Factors[Units],"")</f>
        <v>tn CO2 eq/ €</v>
      </c>
      <c r="P417" s="12" t="str">
        <f>_xlfn.XLOOKUP(Calculations[[#This Row],[For XLOOKUP]],Factors[For XLOOKUP],Factors[Source],"")</f>
        <v>EPA 2022</v>
      </c>
      <c r="Q417" s="31" t="s">
        <v>1112</v>
      </c>
      <c r="R417" s="31" t="s">
        <v>1112</v>
      </c>
      <c r="S417" s="31" t="s">
        <v>1112</v>
      </c>
      <c r="T417" s="31" t="s">
        <v>1112</v>
      </c>
      <c r="U417" s="31">
        <v>16.126486800839999</v>
      </c>
      <c r="V417" s="31" t="s">
        <v>1113</v>
      </c>
      <c r="W417" s="57">
        <v>16.126486800839999</v>
      </c>
    </row>
    <row r="418" spans="1:23" x14ac:dyDescent="0.3">
      <c r="A418" s="8" t="s">
        <v>316</v>
      </c>
      <c r="B418" s="8" t="s">
        <v>317</v>
      </c>
      <c r="C418" s="9" t="s">
        <v>578</v>
      </c>
      <c r="D418" s="9" t="s">
        <v>916</v>
      </c>
      <c r="E418" s="9"/>
      <c r="F418" s="9" t="s">
        <v>550</v>
      </c>
      <c r="G418" s="8" t="s">
        <v>313</v>
      </c>
      <c r="H418" s="36" t="s">
        <v>313</v>
      </c>
      <c r="I418" s="29">
        <v>80736.670000000013</v>
      </c>
      <c r="J418" s="11" t="s">
        <v>928</v>
      </c>
      <c r="K418" s="41" t="s">
        <v>799</v>
      </c>
      <c r="L418" s="47" t="s">
        <v>804</v>
      </c>
      <c r="M418" s="31" t="str">
        <f>_xlfn.XLOOKUP(Calculations[[#This Row],[For XLOOKUP]],Factors[For XLOOKUP],Factors[Factor],"")</f>
        <v>Σ.Ε. CO₂ eq</v>
      </c>
      <c r="N418" s="31">
        <f>_xlfn.XLOOKUP(Calculations[[#This Row],[For XLOOKUP]],Factors[For XLOOKUP],Factors[Value],"")</f>
        <v>1.33731E-4</v>
      </c>
      <c r="O418" s="31" t="str">
        <f>_xlfn.XLOOKUP(Calculations[[#This Row],[For XLOOKUP]],Factors[For XLOOKUP],Factors[Units],"")</f>
        <v>tn CO2 eq/ €</v>
      </c>
      <c r="P418" s="12" t="str">
        <f>_xlfn.XLOOKUP(Calculations[[#This Row],[For XLOOKUP]],Factors[For XLOOKUP],Factors[Source],"")</f>
        <v>EPA 2022</v>
      </c>
      <c r="Q418" s="31" t="s">
        <v>1112</v>
      </c>
      <c r="R418" s="31" t="s">
        <v>1112</v>
      </c>
      <c r="S418" s="31" t="s">
        <v>1112</v>
      </c>
      <c r="T418" s="31" t="s">
        <v>1112</v>
      </c>
      <c r="U418" s="31">
        <v>10.796995615770001</v>
      </c>
      <c r="V418" s="31" t="s">
        <v>1113</v>
      </c>
      <c r="W418" s="57">
        <v>10.796995615770001</v>
      </c>
    </row>
    <row r="419" spans="1:23" x14ac:dyDescent="0.3">
      <c r="A419" s="8" t="s">
        <v>316</v>
      </c>
      <c r="B419" s="8" t="s">
        <v>317</v>
      </c>
      <c r="C419" s="9" t="s">
        <v>578</v>
      </c>
      <c r="D419" s="9" t="s">
        <v>916</v>
      </c>
      <c r="E419" s="9"/>
      <c r="F419" s="9" t="s">
        <v>550</v>
      </c>
      <c r="G419" s="8" t="s">
        <v>313</v>
      </c>
      <c r="H419" s="36" t="s">
        <v>313</v>
      </c>
      <c r="I419" s="29">
        <v>63326.91</v>
      </c>
      <c r="J419" s="11" t="s">
        <v>928</v>
      </c>
      <c r="K419" s="41" t="s">
        <v>414</v>
      </c>
      <c r="L419" s="47" t="s">
        <v>525</v>
      </c>
      <c r="M419" s="31" t="str">
        <f>_xlfn.XLOOKUP(Calculations[[#This Row],[For XLOOKUP]],Factors[For XLOOKUP],Factors[Factor],"")</f>
        <v>Σ.Ε. CO₂ eq</v>
      </c>
      <c r="N419" s="31">
        <f>_xlfn.XLOOKUP(Calculations[[#This Row],[For XLOOKUP]],Factors[For XLOOKUP],Factors[Value],"")</f>
        <v>2.2110000000000001E-4</v>
      </c>
      <c r="O419" s="31" t="str">
        <f>_xlfn.XLOOKUP(Calculations[[#This Row],[For XLOOKUP]],Factors[For XLOOKUP],Factors[Units],"")</f>
        <v>tn CO2 eq/ €</v>
      </c>
      <c r="P419" s="12" t="str">
        <f>_xlfn.XLOOKUP(Calculations[[#This Row],[For XLOOKUP]],Factors[For XLOOKUP],Factors[Source],"")</f>
        <v>EXIOBASE 2019 - GR</v>
      </c>
      <c r="Q419" s="31" t="s">
        <v>1112</v>
      </c>
      <c r="R419" s="31" t="s">
        <v>1112</v>
      </c>
      <c r="S419" s="31" t="s">
        <v>1112</v>
      </c>
      <c r="T419" s="31" t="s">
        <v>1112</v>
      </c>
      <c r="U419" s="31">
        <v>14.001579801000002</v>
      </c>
      <c r="V419" s="31" t="s">
        <v>1113</v>
      </c>
      <c r="W419" s="57">
        <v>14.001579801000002</v>
      </c>
    </row>
    <row r="420" spans="1:23" x14ac:dyDescent="0.3">
      <c r="A420" s="8" t="s">
        <v>316</v>
      </c>
      <c r="B420" s="8" t="s">
        <v>317</v>
      </c>
      <c r="C420" s="9" t="s">
        <v>578</v>
      </c>
      <c r="D420" s="9" t="s">
        <v>916</v>
      </c>
      <c r="E420" s="9"/>
      <c r="F420" s="9" t="s">
        <v>550</v>
      </c>
      <c r="G420" s="8" t="s">
        <v>313</v>
      </c>
      <c r="H420" s="36" t="s">
        <v>313</v>
      </c>
      <c r="I420" s="29">
        <v>160434.63999999996</v>
      </c>
      <c r="J420" s="11" t="s">
        <v>928</v>
      </c>
      <c r="K420" s="41" t="s">
        <v>420</v>
      </c>
      <c r="L420" s="47" t="s">
        <v>531</v>
      </c>
      <c r="M420" s="31" t="str">
        <f>_xlfn.XLOOKUP(Calculations[[#This Row],[For XLOOKUP]],Factors[For XLOOKUP],Factors[Factor],"")</f>
        <v>Σ.Ε. CO₂ eq</v>
      </c>
      <c r="N420" s="31">
        <f>_xlfn.XLOOKUP(Calculations[[#This Row],[For XLOOKUP]],Factors[For XLOOKUP],Factors[Value],"")</f>
        <v>1.3478399999999999E-4</v>
      </c>
      <c r="O420" s="31" t="str">
        <f>_xlfn.XLOOKUP(Calculations[[#This Row],[For XLOOKUP]],Factors[For XLOOKUP],Factors[Units],"")</f>
        <v>tn CO2 eq/ €</v>
      </c>
      <c r="P420" s="12" t="str">
        <f>_xlfn.XLOOKUP(Calculations[[#This Row],[For XLOOKUP]],Factors[For XLOOKUP],Factors[Source],"")</f>
        <v>EPA 2022</v>
      </c>
      <c r="Q420" s="31" t="s">
        <v>1112</v>
      </c>
      <c r="R420" s="31" t="s">
        <v>1112</v>
      </c>
      <c r="S420" s="31" t="s">
        <v>1112</v>
      </c>
      <c r="T420" s="31" t="s">
        <v>1112</v>
      </c>
      <c r="U420" s="31">
        <v>21.624022517759993</v>
      </c>
      <c r="V420" s="31" t="s">
        <v>1113</v>
      </c>
      <c r="W420" s="57">
        <v>21.624022517759993</v>
      </c>
    </row>
    <row r="421" spans="1:23" x14ac:dyDescent="0.3">
      <c r="A421" s="8" t="s">
        <v>316</v>
      </c>
      <c r="B421" s="8" t="s">
        <v>317</v>
      </c>
      <c r="C421" s="9" t="s">
        <v>578</v>
      </c>
      <c r="D421" s="9" t="s">
        <v>916</v>
      </c>
      <c r="E421" s="9"/>
      <c r="F421" s="9" t="s">
        <v>550</v>
      </c>
      <c r="G421" s="8" t="s">
        <v>313</v>
      </c>
      <c r="H421" s="36" t="s">
        <v>313</v>
      </c>
      <c r="I421" s="29">
        <v>93</v>
      </c>
      <c r="J421" s="11" t="s">
        <v>928</v>
      </c>
      <c r="K421" s="41" t="s">
        <v>355</v>
      </c>
      <c r="L421" s="47" t="s">
        <v>466</v>
      </c>
      <c r="M421" s="31" t="str">
        <f>_xlfn.XLOOKUP(Calculations[[#This Row],[For XLOOKUP]],Factors[For XLOOKUP],Factors[Factor],"")</f>
        <v>Σ.Ε. CO₂ eq</v>
      </c>
      <c r="N421" s="31">
        <f>_xlfn.XLOOKUP(Calculations[[#This Row],[For XLOOKUP]],Factors[For XLOOKUP],Factors[Value],"")</f>
        <v>4.3550000000000001E-4</v>
      </c>
      <c r="O421" s="31" t="str">
        <f>_xlfn.XLOOKUP(Calculations[[#This Row],[For XLOOKUP]],Factors[For XLOOKUP],Factors[Units],"")</f>
        <v>tn CO2 eq/ €</v>
      </c>
      <c r="P421" s="12" t="str">
        <f>_xlfn.XLOOKUP(Calculations[[#This Row],[For XLOOKUP]],Factors[For XLOOKUP],Factors[Source],"")</f>
        <v>EXIOBASE 2019 - GR</v>
      </c>
      <c r="Q421" s="31" t="s">
        <v>1112</v>
      </c>
      <c r="R421" s="31" t="s">
        <v>1112</v>
      </c>
      <c r="S421" s="31" t="s">
        <v>1112</v>
      </c>
      <c r="T421" s="31" t="s">
        <v>1112</v>
      </c>
      <c r="U421" s="31">
        <v>4.0501500000000003E-2</v>
      </c>
      <c r="V421" s="31" t="s">
        <v>1113</v>
      </c>
      <c r="W421" s="57">
        <v>4.0501500000000003E-2</v>
      </c>
    </row>
    <row r="422" spans="1:23" x14ac:dyDescent="0.3">
      <c r="A422" s="8" t="s">
        <v>316</v>
      </c>
      <c r="B422" s="8" t="s">
        <v>317</v>
      </c>
      <c r="C422" s="9" t="s">
        <v>578</v>
      </c>
      <c r="D422" s="9" t="s">
        <v>916</v>
      </c>
      <c r="E422" s="9"/>
      <c r="F422" s="9" t="s">
        <v>550</v>
      </c>
      <c r="G422" s="8" t="s">
        <v>313</v>
      </c>
      <c r="H422" s="36" t="s">
        <v>313</v>
      </c>
      <c r="I422" s="29">
        <v>2797.6300000000028</v>
      </c>
      <c r="J422" s="11" t="s">
        <v>928</v>
      </c>
      <c r="K422" s="41" t="s">
        <v>811</v>
      </c>
      <c r="L422" s="47" t="s">
        <v>810</v>
      </c>
      <c r="M422" s="31" t="str">
        <f>_xlfn.XLOOKUP(Calculations[[#This Row],[For XLOOKUP]],Factors[For XLOOKUP],Factors[Factor],"")</f>
        <v>Σ.Ε. CO₂ eq</v>
      </c>
      <c r="N422" s="31">
        <f>_xlfn.XLOOKUP(Calculations[[#This Row],[For XLOOKUP]],Factors[For XLOOKUP],Factors[Value],"")</f>
        <v>2.8909999999999999E-3</v>
      </c>
      <c r="O422" s="31" t="str">
        <f>_xlfn.XLOOKUP(Calculations[[#This Row],[For XLOOKUP]],Factors[For XLOOKUP],Factors[Units],"")</f>
        <v>tn CO2 eq/ €</v>
      </c>
      <c r="P422" s="12" t="str">
        <f>_xlfn.XLOOKUP(Calculations[[#This Row],[For XLOOKUP]],Factors[For XLOOKUP],Factors[Source],"")</f>
        <v>EXIOBASE 2019 - GR</v>
      </c>
      <c r="Q422" s="31" t="s">
        <v>1112</v>
      </c>
      <c r="R422" s="31" t="s">
        <v>1112</v>
      </c>
      <c r="S422" s="31" t="s">
        <v>1112</v>
      </c>
      <c r="T422" s="31" t="s">
        <v>1112</v>
      </c>
      <c r="U422" s="31">
        <v>8.0879483300000086</v>
      </c>
      <c r="V422" s="31" t="s">
        <v>1113</v>
      </c>
      <c r="W422" s="57">
        <v>8.0879483300000086</v>
      </c>
    </row>
    <row r="423" spans="1:23" x14ac:dyDescent="0.3">
      <c r="A423" s="8" t="s">
        <v>316</v>
      </c>
      <c r="B423" s="8" t="s">
        <v>317</v>
      </c>
      <c r="C423" s="9" t="s">
        <v>578</v>
      </c>
      <c r="D423" s="9" t="s">
        <v>818</v>
      </c>
      <c r="E423" s="9"/>
      <c r="F423" s="9" t="s">
        <v>550</v>
      </c>
      <c r="G423" s="8" t="s">
        <v>313</v>
      </c>
      <c r="H423" s="36" t="s">
        <v>313</v>
      </c>
      <c r="I423" s="29">
        <v>3191.72</v>
      </c>
      <c r="J423" s="11" t="s">
        <v>928</v>
      </c>
      <c r="K423" s="41" t="s">
        <v>408</v>
      </c>
      <c r="L423" s="47" t="s">
        <v>519</v>
      </c>
      <c r="M423" s="31" t="str">
        <f>_xlfn.XLOOKUP(Calculations[[#This Row],[For XLOOKUP]],Factors[For XLOOKUP],Factors[Factor],"")</f>
        <v>Σ.Ε. CO₂ eq</v>
      </c>
      <c r="N423" s="31">
        <f>_xlfn.XLOOKUP(Calculations[[#This Row],[For XLOOKUP]],Factors[For XLOOKUP],Factors[Value],"")</f>
        <v>5.5914300000000001E-4</v>
      </c>
      <c r="O423" s="31" t="str">
        <f>_xlfn.XLOOKUP(Calculations[[#This Row],[For XLOOKUP]],Factors[For XLOOKUP],Factors[Units],"")</f>
        <v>tn CO2 eq/ €</v>
      </c>
      <c r="P423" s="12" t="str">
        <f>_xlfn.XLOOKUP(Calculations[[#This Row],[For XLOOKUP]],Factors[For XLOOKUP],Factors[Source],"")</f>
        <v>EPA 2022</v>
      </c>
      <c r="Q423" s="31" t="s">
        <v>1112</v>
      </c>
      <c r="R423" s="31" t="s">
        <v>1112</v>
      </c>
      <c r="S423" s="31" t="s">
        <v>1112</v>
      </c>
      <c r="T423" s="31" t="s">
        <v>1112</v>
      </c>
      <c r="U423" s="31">
        <v>1.7846278959599999</v>
      </c>
      <c r="V423" s="31" t="s">
        <v>1113</v>
      </c>
      <c r="W423" s="57">
        <v>1.7846278959599999</v>
      </c>
    </row>
    <row r="424" spans="1:23" x14ac:dyDescent="0.3">
      <c r="A424" s="8" t="s">
        <v>316</v>
      </c>
      <c r="B424" s="8" t="s">
        <v>317</v>
      </c>
      <c r="C424" s="9" t="s">
        <v>578</v>
      </c>
      <c r="D424" s="9" t="s">
        <v>818</v>
      </c>
      <c r="E424" s="9"/>
      <c r="F424" s="9" t="s">
        <v>550</v>
      </c>
      <c r="G424" s="8" t="s">
        <v>313</v>
      </c>
      <c r="H424" s="36" t="s">
        <v>313</v>
      </c>
      <c r="I424" s="29">
        <v>15317.09</v>
      </c>
      <c r="J424" s="11" t="s">
        <v>928</v>
      </c>
      <c r="K424" s="41" t="s">
        <v>366</v>
      </c>
      <c r="L424" s="47" t="s">
        <v>477</v>
      </c>
      <c r="M424" s="31" t="str">
        <f>_xlfn.XLOOKUP(Calculations[[#This Row],[For XLOOKUP]],Factors[For XLOOKUP],Factors[Factor],"")</f>
        <v>Σ.Ε. CO₂ eq</v>
      </c>
      <c r="N424" s="31">
        <f>_xlfn.XLOOKUP(Calculations[[#This Row],[For XLOOKUP]],Factors[For XLOOKUP],Factors[Value],"")</f>
        <v>1.8638099999999998E-4</v>
      </c>
      <c r="O424" s="31" t="str">
        <f>_xlfn.XLOOKUP(Calculations[[#This Row],[For XLOOKUP]],Factors[For XLOOKUP],Factors[Units],"")</f>
        <v>tn CO2 eq/ €</v>
      </c>
      <c r="P424" s="12" t="str">
        <f>_xlfn.XLOOKUP(Calculations[[#This Row],[For XLOOKUP]],Factors[For XLOOKUP],Factors[Source],"")</f>
        <v>EPA 2022</v>
      </c>
      <c r="Q424" s="31" t="s">
        <v>1112</v>
      </c>
      <c r="R424" s="31" t="s">
        <v>1112</v>
      </c>
      <c r="S424" s="31" t="s">
        <v>1112</v>
      </c>
      <c r="T424" s="31" t="s">
        <v>1112</v>
      </c>
      <c r="U424" s="31">
        <v>2.8548145512899996</v>
      </c>
      <c r="V424" s="31" t="s">
        <v>1113</v>
      </c>
      <c r="W424" s="57">
        <v>2.8548145512899996</v>
      </c>
    </row>
    <row r="425" spans="1:23" x14ac:dyDescent="0.3">
      <c r="A425" s="8" t="s">
        <v>316</v>
      </c>
      <c r="B425" s="8" t="s">
        <v>317</v>
      </c>
      <c r="C425" s="9" t="s">
        <v>578</v>
      </c>
      <c r="D425" s="9" t="s">
        <v>818</v>
      </c>
      <c r="E425" s="9"/>
      <c r="F425" s="9" t="s">
        <v>550</v>
      </c>
      <c r="G425" s="8" t="s">
        <v>313</v>
      </c>
      <c r="H425" s="36" t="s">
        <v>313</v>
      </c>
      <c r="I425" s="29">
        <v>63924.249999999993</v>
      </c>
      <c r="J425" s="11" t="s">
        <v>928</v>
      </c>
      <c r="K425" s="41" t="s">
        <v>331</v>
      </c>
      <c r="L425" s="47" t="s">
        <v>442</v>
      </c>
      <c r="M425" s="31" t="str">
        <f>_xlfn.XLOOKUP(Calculations[[#This Row],[For XLOOKUP]],Factors[For XLOOKUP],Factors[Factor],"")</f>
        <v>Σ.Ε. CO₂ eq</v>
      </c>
      <c r="N425" s="31">
        <f>_xlfn.XLOOKUP(Calculations[[#This Row],[For XLOOKUP]],Factors[For XLOOKUP],Factors[Value],"")</f>
        <v>1.93752E-4</v>
      </c>
      <c r="O425" s="31" t="str">
        <f>_xlfn.XLOOKUP(Calculations[[#This Row],[For XLOOKUP]],Factors[For XLOOKUP],Factors[Units],"")</f>
        <v>tn CO2 eq/ €</v>
      </c>
      <c r="P425" s="12" t="str">
        <f>_xlfn.XLOOKUP(Calculations[[#This Row],[For XLOOKUP]],Factors[For XLOOKUP],Factors[Source],"")</f>
        <v>EPA 2022</v>
      </c>
      <c r="Q425" s="31" t="s">
        <v>1112</v>
      </c>
      <c r="R425" s="31" t="s">
        <v>1112</v>
      </c>
      <c r="S425" s="31" t="s">
        <v>1112</v>
      </c>
      <c r="T425" s="31" t="s">
        <v>1112</v>
      </c>
      <c r="U425" s="31">
        <v>12.385451285999999</v>
      </c>
      <c r="V425" s="31" t="s">
        <v>1113</v>
      </c>
      <c r="W425" s="57">
        <v>12.385451285999999</v>
      </c>
    </row>
    <row r="426" spans="1:23" x14ac:dyDescent="0.3">
      <c r="A426" s="8" t="s">
        <v>316</v>
      </c>
      <c r="B426" s="8" t="s">
        <v>317</v>
      </c>
      <c r="C426" s="9" t="s">
        <v>578</v>
      </c>
      <c r="D426" s="9" t="s">
        <v>818</v>
      </c>
      <c r="E426" s="9"/>
      <c r="F426" s="9" t="s">
        <v>550</v>
      </c>
      <c r="G426" s="8" t="s">
        <v>313</v>
      </c>
      <c r="H426" s="36" t="s">
        <v>313</v>
      </c>
      <c r="I426" s="29">
        <v>17345.980000000003</v>
      </c>
      <c r="J426" s="11" t="s">
        <v>928</v>
      </c>
      <c r="K426" s="41" t="s">
        <v>368</v>
      </c>
      <c r="L426" s="47" t="s">
        <v>479</v>
      </c>
      <c r="M426" s="31" t="str">
        <f>_xlfn.XLOOKUP(Calculations[[#This Row],[For XLOOKUP]],Factors[For XLOOKUP],Factors[Factor],"")</f>
        <v>Σ.Ε. CO₂ eq</v>
      </c>
      <c r="N426" s="31">
        <f>_xlfn.XLOOKUP(Calculations[[#This Row],[For XLOOKUP]],Factors[For XLOOKUP],Factors[Value],"")</f>
        <v>1.2350000000000002E-3</v>
      </c>
      <c r="O426" s="31" t="str">
        <f>_xlfn.XLOOKUP(Calculations[[#This Row],[For XLOOKUP]],Factors[For XLOOKUP],Factors[Units],"")</f>
        <v>tn CO2 eq/ €</v>
      </c>
      <c r="P426" s="12" t="str">
        <f>_xlfn.XLOOKUP(Calculations[[#This Row],[For XLOOKUP]],Factors[For XLOOKUP],Factors[Source],"")</f>
        <v>EXIOBASE 2019 - GR</v>
      </c>
      <c r="Q426" s="31" t="s">
        <v>1112</v>
      </c>
      <c r="R426" s="31" t="s">
        <v>1112</v>
      </c>
      <c r="S426" s="31" t="s">
        <v>1112</v>
      </c>
      <c r="T426" s="31" t="s">
        <v>1112</v>
      </c>
      <c r="U426" s="31">
        <v>21.422285300000006</v>
      </c>
      <c r="V426" s="31" t="s">
        <v>1113</v>
      </c>
      <c r="W426" s="57">
        <v>21.422285300000006</v>
      </c>
    </row>
    <row r="427" spans="1:23" x14ac:dyDescent="0.3">
      <c r="A427" s="8" t="s">
        <v>316</v>
      </c>
      <c r="B427" s="8" t="s">
        <v>317</v>
      </c>
      <c r="C427" s="9" t="s">
        <v>578</v>
      </c>
      <c r="D427" s="9" t="s">
        <v>818</v>
      </c>
      <c r="E427" s="9"/>
      <c r="F427" s="9" t="s">
        <v>550</v>
      </c>
      <c r="G427" s="8" t="s">
        <v>313</v>
      </c>
      <c r="H427" s="36" t="s">
        <v>313</v>
      </c>
      <c r="I427" s="29">
        <v>69585.84</v>
      </c>
      <c r="J427" s="11" t="s">
        <v>928</v>
      </c>
      <c r="K427" s="41" t="s">
        <v>322</v>
      </c>
      <c r="L427" s="47" t="s">
        <v>433</v>
      </c>
      <c r="M427" s="31" t="str">
        <f>_xlfn.XLOOKUP(Calculations[[#This Row],[For XLOOKUP]],Factors[For XLOOKUP],Factors[Factor],"")</f>
        <v>Σ.Ε. CO₂ eq</v>
      </c>
      <c r="N427" s="31">
        <f>_xlfn.XLOOKUP(Calculations[[#This Row],[For XLOOKUP]],Factors[For XLOOKUP],Factors[Value],"")</f>
        <v>1.6994291999999998E-4</v>
      </c>
      <c r="O427" s="31" t="str">
        <f>_xlfn.XLOOKUP(Calculations[[#This Row],[For XLOOKUP]],Factors[For XLOOKUP],Factors[Units],"")</f>
        <v>tn CO2 eq/ €</v>
      </c>
      <c r="P427" s="12" t="str">
        <f>_xlfn.XLOOKUP(Calculations[[#This Row],[For XLOOKUP]],Factors[For XLOOKUP],Factors[Source],"")</f>
        <v>BEIS 2021</v>
      </c>
      <c r="Q427" s="31" t="s">
        <v>1112</v>
      </c>
      <c r="R427" s="31" t="s">
        <v>1112</v>
      </c>
      <c r="S427" s="31" t="s">
        <v>1112</v>
      </c>
      <c r="T427" s="31" t="s">
        <v>1112</v>
      </c>
      <c r="U427" s="31">
        <v>11.825620840252798</v>
      </c>
      <c r="V427" s="31" t="s">
        <v>1113</v>
      </c>
      <c r="W427" s="57">
        <v>11.825620840252798</v>
      </c>
    </row>
    <row r="428" spans="1:23" x14ac:dyDescent="0.3">
      <c r="A428" s="8" t="s">
        <v>316</v>
      </c>
      <c r="B428" s="8" t="s">
        <v>317</v>
      </c>
      <c r="C428" s="9" t="s">
        <v>578</v>
      </c>
      <c r="D428" s="9" t="s">
        <v>818</v>
      </c>
      <c r="E428" s="9"/>
      <c r="F428" s="9" t="s">
        <v>550</v>
      </c>
      <c r="G428" s="8" t="s">
        <v>313</v>
      </c>
      <c r="H428" s="36" t="s">
        <v>313</v>
      </c>
      <c r="I428" s="29">
        <v>463863.99</v>
      </c>
      <c r="J428" s="11" t="s">
        <v>928</v>
      </c>
      <c r="K428" s="41" t="s">
        <v>389</v>
      </c>
      <c r="L428" s="47" t="s">
        <v>500</v>
      </c>
      <c r="M428" s="31" t="str">
        <f>_xlfn.XLOOKUP(Calculations[[#This Row],[For XLOOKUP]],Factors[For XLOOKUP],Factors[Factor],"")</f>
        <v>Σ.Ε. CO₂ eq</v>
      </c>
      <c r="N428" s="31">
        <f>_xlfn.XLOOKUP(Calculations[[#This Row],[For XLOOKUP]],Factors[For XLOOKUP],Factors[Value],"")</f>
        <v>9.4980599999999998E-4</v>
      </c>
      <c r="O428" s="31" t="str">
        <f>_xlfn.XLOOKUP(Calculations[[#This Row],[For XLOOKUP]],Factors[For XLOOKUP],Factors[Units],"")</f>
        <v>tn CO2 eq/ €</v>
      </c>
      <c r="P428" s="12" t="str">
        <f>_xlfn.XLOOKUP(Calculations[[#This Row],[For XLOOKUP]],Factors[For XLOOKUP],Factors[Source],"")</f>
        <v>EPA 2022</v>
      </c>
      <c r="Q428" s="31" t="s">
        <v>1112</v>
      </c>
      <c r="R428" s="31" t="s">
        <v>1112</v>
      </c>
      <c r="S428" s="31" t="s">
        <v>1112</v>
      </c>
      <c r="T428" s="31" t="s">
        <v>1112</v>
      </c>
      <c r="U428" s="31">
        <v>440.58080088593999</v>
      </c>
      <c r="V428" s="31" t="s">
        <v>1113</v>
      </c>
      <c r="W428" s="57">
        <v>440.58080088593999</v>
      </c>
    </row>
    <row r="429" spans="1:23" x14ac:dyDescent="0.3">
      <c r="A429" s="8" t="s">
        <v>316</v>
      </c>
      <c r="B429" s="8" t="s">
        <v>317</v>
      </c>
      <c r="C429" s="9" t="s">
        <v>578</v>
      </c>
      <c r="D429" s="9" t="s">
        <v>818</v>
      </c>
      <c r="E429" s="9"/>
      <c r="F429" s="9" t="s">
        <v>550</v>
      </c>
      <c r="G429" s="8" t="s">
        <v>313</v>
      </c>
      <c r="H429" s="36" t="s">
        <v>313</v>
      </c>
      <c r="I429" s="29">
        <v>47698.240000000005</v>
      </c>
      <c r="J429" s="11" t="s">
        <v>928</v>
      </c>
      <c r="K429" s="41" t="s">
        <v>405</v>
      </c>
      <c r="L429" s="47" t="s">
        <v>516</v>
      </c>
      <c r="M429" s="31" t="str">
        <f>_xlfn.XLOOKUP(Calculations[[#This Row],[For XLOOKUP]],Factors[For XLOOKUP],Factors[Factor],"")</f>
        <v>Σ.Ε. CO₂ eq</v>
      </c>
      <c r="N429" s="31">
        <f>_xlfn.XLOOKUP(Calculations[[#This Row],[For XLOOKUP]],Factors[For XLOOKUP],Factors[Value],"")</f>
        <v>8.1689999999999996E-4</v>
      </c>
      <c r="O429" s="31" t="str">
        <f>_xlfn.XLOOKUP(Calculations[[#This Row],[For XLOOKUP]],Factors[For XLOOKUP],Factors[Units],"")</f>
        <v>tn CO2 eq/ €</v>
      </c>
      <c r="P429" s="12" t="str">
        <f>_xlfn.XLOOKUP(Calculations[[#This Row],[For XLOOKUP]],Factors[For XLOOKUP],Factors[Source],"")</f>
        <v>EXIOBASE 2019 - GR</v>
      </c>
      <c r="Q429" s="31" t="s">
        <v>1112</v>
      </c>
      <c r="R429" s="31" t="s">
        <v>1112</v>
      </c>
      <c r="S429" s="31" t="s">
        <v>1112</v>
      </c>
      <c r="T429" s="31" t="s">
        <v>1112</v>
      </c>
      <c r="U429" s="31">
        <v>38.964692255999999</v>
      </c>
      <c r="V429" s="31" t="s">
        <v>1113</v>
      </c>
      <c r="W429" s="57">
        <v>38.964692255999999</v>
      </c>
    </row>
    <row r="430" spans="1:23" x14ac:dyDescent="0.3">
      <c r="A430" s="8" t="s">
        <v>316</v>
      </c>
      <c r="B430" s="8" t="s">
        <v>317</v>
      </c>
      <c r="C430" s="9" t="s">
        <v>578</v>
      </c>
      <c r="D430" s="9" t="s">
        <v>818</v>
      </c>
      <c r="E430" s="9"/>
      <c r="F430" s="9" t="s">
        <v>550</v>
      </c>
      <c r="G430" s="8" t="s">
        <v>313</v>
      </c>
      <c r="H430" s="36" t="s">
        <v>313</v>
      </c>
      <c r="I430" s="29">
        <v>460177.16000000003</v>
      </c>
      <c r="J430" s="11" t="s">
        <v>928</v>
      </c>
      <c r="K430" s="41" t="s">
        <v>384</v>
      </c>
      <c r="L430" s="47" t="s">
        <v>495</v>
      </c>
      <c r="M430" s="31" t="str">
        <f>_xlfn.XLOOKUP(Calculations[[#This Row],[For XLOOKUP]],Factors[For XLOOKUP],Factors[Factor],"")</f>
        <v>Σ.Ε. CO₂ eq</v>
      </c>
      <c r="N430" s="31">
        <f>_xlfn.XLOOKUP(Calculations[[#This Row],[For XLOOKUP]],Factors[For XLOOKUP],Factors[Value],"")</f>
        <v>1.655E-3</v>
      </c>
      <c r="O430" s="31" t="str">
        <f>_xlfn.XLOOKUP(Calculations[[#This Row],[For XLOOKUP]],Factors[For XLOOKUP],Factors[Units],"")</f>
        <v>tn CO2 eq/ €</v>
      </c>
      <c r="P430" s="12" t="str">
        <f>_xlfn.XLOOKUP(Calculations[[#This Row],[For XLOOKUP]],Factors[For XLOOKUP],Factors[Source],"")</f>
        <v>EXIOBASE 2019 - GR</v>
      </c>
      <c r="Q430" s="31" t="s">
        <v>1112</v>
      </c>
      <c r="R430" s="31" t="s">
        <v>1112</v>
      </c>
      <c r="S430" s="31" t="s">
        <v>1112</v>
      </c>
      <c r="T430" s="31" t="s">
        <v>1112</v>
      </c>
      <c r="U430" s="31">
        <v>761.59319980000009</v>
      </c>
      <c r="V430" s="31" t="s">
        <v>1113</v>
      </c>
      <c r="W430" s="57">
        <v>761.59319980000009</v>
      </c>
    </row>
    <row r="431" spans="1:23" x14ac:dyDescent="0.3">
      <c r="A431" s="8" t="s">
        <v>316</v>
      </c>
      <c r="B431" s="8" t="s">
        <v>317</v>
      </c>
      <c r="C431" s="9" t="s">
        <v>578</v>
      </c>
      <c r="D431" s="9" t="s">
        <v>818</v>
      </c>
      <c r="E431" s="9"/>
      <c r="F431" s="9" t="s">
        <v>550</v>
      </c>
      <c r="G431" s="8" t="s">
        <v>313</v>
      </c>
      <c r="H431" s="36" t="s">
        <v>313</v>
      </c>
      <c r="I431" s="29">
        <v>39975.080000000009</v>
      </c>
      <c r="J431" s="11" t="s">
        <v>928</v>
      </c>
      <c r="K431" s="41" t="s">
        <v>385</v>
      </c>
      <c r="L431" s="47" t="s">
        <v>496</v>
      </c>
      <c r="M431" s="31" t="str">
        <f>_xlfn.XLOOKUP(Calculations[[#This Row],[For XLOOKUP]],Factors[For XLOOKUP],Factors[Factor],"")</f>
        <v>Σ.Ε. CO₂ eq</v>
      </c>
      <c r="N431" s="31">
        <f>_xlfn.XLOOKUP(Calculations[[#This Row],[For XLOOKUP]],Factors[For XLOOKUP],Factors[Value],"")</f>
        <v>2.6114399999999999E-4</v>
      </c>
      <c r="O431" s="31" t="str">
        <f>_xlfn.XLOOKUP(Calculations[[#This Row],[For XLOOKUP]],Factors[For XLOOKUP],Factors[Units],"")</f>
        <v>tn CO2 eq/ €</v>
      </c>
      <c r="P431" s="12" t="str">
        <f>_xlfn.XLOOKUP(Calculations[[#This Row],[For XLOOKUP]],Factors[For XLOOKUP],Factors[Source],"")</f>
        <v>EPA 2022</v>
      </c>
      <c r="Q431" s="31" t="s">
        <v>1112</v>
      </c>
      <c r="R431" s="31" t="s">
        <v>1112</v>
      </c>
      <c r="S431" s="31" t="s">
        <v>1112</v>
      </c>
      <c r="T431" s="31" t="s">
        <v>1112</v>
      </c>
      <c r="U431" s="31">
        <v>10.439252291520003</v>
      </c>
      <c r="V431" s="31" t="s">
        <v>1113</v>
      </c>
      <c r="W431" s="57">
        <v>10.439252291520003</v>
      </c>
    </row>
    <row r="432" spans="1:23" x14ac:dyDescent="0.3">
      <c r="A432" s="8" t="s">
        <v>316</v>
      </c>
      <c r="B432" s="8" t="s">
        <v>317</v>
      </c>
      <c r="C432" s="9" t="s">
        <v>578</v>
      </c>
      <c r="D432" s="9" t="s">
        <v>818</v>
      </c>
      <c r="E432" s="9"/>
      <c r="F432" s="9" t="s">
        <v>550</v>
      </c>
      <c r="G432" s="8" t="s">
        <v>313</v>
      </c>
      <c r="H432" s="36" t="s">
        <v>313</v>
      </c>
      <c r="I432" s="29">
        <v>915.12</v>
      </c>
      <c r="J432" s="11" t="s">
        <v>928</v>
      </c>
      <c r="K432" s="41" t="s">
        <v>934</v>
      </c>
      <c r="L432" s="47" t="s">
        <v>931</v>
      </c>
      <c r="M432" s="31" t="str">
        <f>_xlfn.XLOOKUP(Calculations[[#This Row],[For XLOOKUP]],Factors[For XLOOKUP],Factors[Factor],"")</f>
        <v>Σ.Ε. CO₂ eq</v>
      </c>
      <c r="N432" s="31">
        <f>_xlfn.XLOOKUP(Calculations[[#This Row],[For XLOOKUP]],Factors[For XLOOKUP],Factors[Value],"")</f>
        <v>2.2534199999999998E-4</v>
      </c>
      <c r="O432" s="31" t="str">
        <f>_xlfn.XLOOKUP(Calculations[[#This Row],[For XLOOKUP]],Factors[For XLOOKUP],Factors[Units],"")</f>
        <v>tn CO2 eq/ €</v>
      </c>
      <c r="P432" s="12" t="str">
        <f>_xlfn.XLOOKUP(Calculations[[#This Row],[For XLOOKUP]],Factors[For XLOOKUP],Factors[Source],"")</f>
        <v>EPA 2022</v>
      </c>
      <c r="Q432" s="31" t="s">
        <v>1112</v>
      </c>
      <c r="R432" s="31" t="s">
        <v>1112</v>
      </c>
      <c r="S432" s="31" t="s">
        <v>1112</v>
      </c>
      <c r="T432" s="31" t="s">
        <v>1112</v>
      </c>
      <c r="U432" s="31">
        <v>0.20621497104</v>
      </c>
      <c r="V432" s="31" t="s">
        <v>1113</v>
      </c>
      <c r="W432" s="57">
        <v>0.20621497104</v>
      </c>
    </row>
    <row r="433" spans="1:23" x14ac:dyDescent="0.3">
      <c r="A433" s="8" t="s">
        <v>316</v>
      </c>
      <c r="B433" s="8" t="s">
        <v>317</v>
      </c>
      <c r="C433" s="9" t="s">
        <v>578</v>
      </c>
      <c r="D433" s="9" t="s">
        <v>818</v>
      </c>
      <c r="E433" s="9"/>
      <c r="F433" s="9" t="s">
        <v>550</v>
      </c>
      <c r="G433" s="8" t="s">
        <v>313</v>
      </c>
      <c r="H433" s="36" t="s">
        <v>313</v>
      </c>
      <c r="I433" s="29">
        <v>34260.44</v>
      </c>
      <c r="J433" s="11" t="s">
        <v>928</v>
      </c>
      <c r="K433" s="41" t="s">
        <v>335</v>
      </c>
      <c r="L433" s="47" t="s">
        <v>446</v>
      </c>
      <c r="M433" s="31" t="str">
        <f>_xlfn.XLOOKUP(Calculations[[#This Row],[For XLOOKUP]],Factors[For XLOOKUP],Factors[Factor],"")</f>
        <v>Σ.Ε. CO₂ eq</v>
      </c>
      <c r="N433" s="31">
        <f>_xlfn.XLOOKUP(Calculations[[#This Row],[For XLOOKUP]],Factors[For XLOOKUP],Factors[Value],"")</f>
        <v>1.1372399999999998E-4</v>
      </c>
      <c r="O433" s="31" t="str">
        <f>_xlfn.XLOOKUP(Calculations[[#This Row],[For XLOOKUP]],Factors[For XLOOKUP],Factors[Units],"")</f>
        <v>tn CO2 eq/ €</v>
      </c>
      <c r="P433" s="12" t="str">
        <f>_xlfn.XLOOKUP(Calculations[[#This Row],[For XLOOKUP]],Factors[For XLOOKUP],Factors[Source],"")</f>
        <v>EPA 2022</v>
      </c>
      <c r="Q433" s="31" t="s">
        <v>1112</v>
      </c>
      <c r="R433" s="31" t="s">
        <v>1112</v>
      </c>
      <c r="S433" s="31" t="s">
        <v>1112</v>
      </c>
      <c r="T433" s="31" t="s">
        <v>1112</v>
      </c>
      <c r="U433" s="31">
        <v>3.8962342785599997</v>
      </c>
      <c r="V433" s="31" t="s">
        <v>1113</v>
      </c>
      <c r="W433" s="57">
        <v>3.8962342785599997</v>
      </c>
    </row>
    <row r="434" spans="1:23" x14ac:dyDescent="0.3">
      <c r="A434" s="8" t="s">
        <v>316</v>
      </c>
      <c r="B434" s="8" t="s">
        <v>317</v>
      </c>
      <c r="C434" s="9" t="s">
        <v>578</v>
      </c>
      <c r="D434" s="9" t="s">
        <v>818</v>
      </c>
      <c r="E434" s="9"/>
      <c r="F434" s="9" t="s">
        <v>550</v>
      </c>
      <c r="G434" s="8" t="s">
        <v>313</v>
      </c>
      <c r="H434" s="36" t="s">
        <v>313</v>
      </c>
      <c r="I434" s="29">
        <v>65747.260000000009</v>
      </c>
      <c r="J434" s="11" t="s">
        <v>928</v>
      </c>
      <c r="K434" s="41" t="s">
        <v>379</v>
      </c>
      <c r="L434" s="47" t="s">
        <v>490</v>
      </c>
      <c r="M434" s="31" t="str">
        <f>_xlfn.XLOOKUP(Calculations[[#This Row],[For XLOOKUP]],Factors[For XLOOKUP],Factors[Factor],"")</f>
        <v>Σ.Ε. CO₂ eq</v>
      </c>
      <c r="N434" s="31">
        <f>_xlfn.XLOOKUP(Calculations[[#This Row],[For XLOOKUP]],Factors[For XLOOKUP],Factors[Value],"")</f>
        <v>1.03194E-4</v>
      </c>
      <c r="O434" s="31" t="str">
        <f>_xlfn.XLOOKUP(Calculations[[#This Row],[For XLOOKUP]],Factors[For XLOOKUP],Factors[Units],"")</f>
        <v>tn CO2 eq/ €</v>
      </c>
      <c r="P434" s="12" t="str">
        <f>_xlfn.XLOOKUP(Calculations[[#This Row],[For XLOOKUP]],Factors[For XLOOKUP],Factors[Source],"")</f>
        <v>EPA 2022</v>
      </c>
      <c r="Q434" s="31" t="s">
        <v>1112</v>
      </c>
      <c r="R434" s="31" t="s">
        <v>1112</v>
      </c>
      <c r="S434" s="31" t="s">
        <v>1112</v>
      </c>
      <c r="T434" s="31" t="s">
        <v>1112</v>
      </c>
      <c r="U434" s="31">
        <v>6.784722748440001</v>
      </c>
      <c r="V434" s="31" t="s">
        <v>1113</v>
      </c>
      <c r="W434" s="57">
        <v>6.784722748440001</v>
      </c>
    </row>
    <row r="435" spans="1:23" x14ac:dyDescent="0.3">
      <c r="A435" s="8" t="s">
        <v>316</v>
      </c>
      <c r="B435" s="8" t="s">
        <v>317</v>
      </c>
      <c r="C435" s="9" t="s">
        <v>578</v>
      </c>
      <c r="D435" s="9" t="s">
        <v>818</v>
      </c>
      <c r="E435" s="9"/>
      <c r="F435" s="9" t="s">
        <v>550</v>
      </c>
      <c r="G435" s="8" t="s">
        <v>313</v>
      </c>
      <c r="H435" s="36" t="s">
        <v>313</v>
      </c>
      <c r="I435" s="29">
        <v>693722.55999999982</v>
      </c>
      <c r="J435" s="11" t="s">
        <v>928</v>
      </c>
      <c r="K435" s="41" t="s">
        <v>350</v>
      </c>
      <c r="L435" s="47" t="s">
        <v>461</v>
      </c>
      <c r="M435" s="31" t="str">
        <f>_xlfn.XLOOKUP(Calculations[[#This Row],[For XLOOKUP]],Factors[For XLOOKUP],Factors[Factor],"")</f>
        <v>Σ.Ε. CO₂ eq</v>
      </c>
      <c r="N435" s="31">
        <f>_xlfn.XLOOKUP(Calculations[[#This Row],[For XLOOKUP]],Factors[For XLOOKUP],Factors[Value],"")</f>
        <v>8.4404124000000004E-4</v>
      </c>
      <c r="O435" s="31" t="str">
        <f>_xlfn.XLOOKUP(Calculations[[#This Row],[For XLOOKUP]],Factors[For XLOOKUP],Factors[Units],"")</f>
        <v>tn CO2 eq/ €</v>
      </c>
      <c r="P435" s="12" t="str">
        <f>_xlfn.XLOOKUP(Calculations[[#This Row],[For XLOOKUP]],Factors[For XLOOKUP],Factors[Source],"")</f>
        <v>BEIS 2021</v>
      </c>
      <c r="Q435" s="31" t="s">
        <v>1112</v>
      </c>
      <c r="R435" s="31" t="s">
        <v>1112</v>
      </c>
      <c r="S435" s="31" t="s">
        <v>1112</v>
      </c>
      <c r="T435" s="31" t="s">
        <v>1112</v>
      </c>
      <c r="U435" s="31">
        <v>585.53044975837429</v>
      </c>
      <c r="V435" s="31" t="s">
        <v>1113</v>
      </c>
      <c r="W435" s="57">
        <v>585.53044975837429</v>
      </c>
    </row>
    <row r="436" spans="1:23" x14ac:dyDescent="0.3">
      <c r="A436" s="8" t="s">
        <v>316</v>
      </c>
      <c r="B436" s="8" t="s">
        <v>317</v>
      </c>
      <c r="C436" s="9" t="s">
        <v>578</v>
      </c>
      <c r="D436" s="9" t="s">
        <v>818</v>
      </c>
      <c r="E436" s="9"/>
      <c r="F436" s="9" t="s">
        <v>550</v>
      </c>
      <c r="G436" s="8" t="s">
        <v>313</v>
      </c>
      <c r="H436" s="36" t="s">
        <v>313</v>
      </c>
      <c r="I436" s="29">
        <v>2167.92</v>
      </c>
      <c r="J436" s="11" t="s">
        <v>928</v>
      </c>
      <c r="K436" s="41" t="s">
        <v>370</v>
      </c>
      <c r="L436" s="47" t="s">
        <v>481</v>
      </c>
      <c r="M436" s="31" t="str">
        <f>_xlfn.XLOOKUP(Calculations[[#This Row],[For XLOOKUP]],Factors[For XLOOKUP],Factors[Factor],"")</f>
        <v>Σ.Ε. CO₂ eq</v>
      </c>
      <c r="N436" s="31">
        <f>_xlfn.XLOOKUP(Calculations[[#This Row],[For XLOOKUP]],Factors[For XLOOKUP],Factors[Value],"")</f>
        <v>2.1090000000000002E-3</v>
      </c>
      <c r="O436" s="31" t="str">
        <f>_xlfn.XLOOKUP(Calculations[[#This Row],[For XLOOKUP]],Factors[For XLOOKUP],Factors[Units],"")</f>
        <v>tn CO2 eq/ €</v>
      </c>
      <c r="P436" s="12" t="str">
        <f>_xlfn.XLOOKUP(Calculations[[#This Row],[For XLOOKUP]],Factors[For XLOOKUP],Factors[Source],"")</f>
        <v>EXIOBASE 2019 - GR</v>
      </c>
      <c r="Q436" s="31" t="s">
        <v>1112</v>
      </c>
      <c r="R436" s="31" t="s">
        <v>1112</v>
      </c>
      <c r="S436" s="31" t="s">
        <v>1112</v>
      </c>
      <c r="T436" s="31" t="s">
        <v>1112</v>
      </c>
      <c r="U436" s="31">
        <v>4.5721432800000006</v>
      </c>
      <c r="V436" s="31" t="s">
        <v>1113</v>
      </c>
      <c r="W436" s="57">
        <v>4.5721432800000006</v>
      </c>
    </row>
    <row r="437" spans="1:23" x14ac:dyDescent="0.3">
      <c r="A437" s="8" t="s">
        <v>316</v>
      </c>
      <c r="B437" s="8" t="s">
        <v>317</v>
      </c>
      <c r="C437" s="9" t="s">
        <v>578</v>
      </c>
      <c r="D437" s="9" t="s">
        <v>818</v>
      </c>
      <c r="E437" s="9"/>
      <c r="F437" s="9" t="s">
        <v>550</v>
      </c>
      <c r="G437" s="8" t="s">
        <v>313</v>
      </c>
      <c r="H437" s="36" t="s">
        <v>313</v>
      </c>
      <c r="I437" s="29">
        <v>140302.94</v>
      </c>
      <c r="J437" s="11" t="s">
        <v>928</v>
      </c>
      <c r="K437" s="41" t="s">
        <v>345</v>
      </c>
      <c r="L437" s="47" t="s">
        <v>456</v>
      </c>
      <c r="M437" s="31" t="str">
        <f>_xlfn.XLOOKUP(Calculations[[#This Row],[For XLOOKUP]],Factors[For XLOOKUP],Factors[Factor],"")</f>
        <v>Σ.Ε. CO₂ eq</v>
      </c>
      <c r="N437" s="31">
        <f>_xlfn.XLOOKUP(Calculations[[#This Row],[For XLOOKUP]],Factors[For XLOOKUP],Factors[Value],"")</f>
        <v>6.8300000000000001E-4</v>
      </c>
      <c r="O437" s="31" t="str">
        <f>_xlfn.XLOOKUP(Calculations[[#This Row],[For XLOOKUP]],Factors[For XLOOKUP],Factors[Units],"")</f>
        <v>tn CO2 eq/ €</v>
      </c>
      <c r="P437" s="12" t="str">
        <f>_xlfn.XLOOKUP(Calculations[[#This Row],[For XLOOKUP]],Factors[For XLOOKUP],Factors[Source],"")</f>
        <v>EXIOBASE 2019 - GR</v>
      </c>
      <c r="Q437" s="31" t="s">
        <v>1112</v>
      </c>
      <c r="R437" s="31" t="s">
        <v>1112</v>
      </c>
      <c r="S437" s="31" t="s">
        <v>1112</v>
      </c>
      <c r="T437" s="31" t="s">
        <v>1112</v>
      </c>
      <c r="U437" s="31">
        <v>95.826908020000005</v>
      </c>
      <c r="V437" s="31" t="s">
        <v>1113</v>
      </c>
      <c r="W437" s="57">
        <v>95.826908020000005</v>
      </c>
    </row>
    <row r="438" spans="1:23" x14ac:dyDescent="0.3">
      <c r="A438" s="8" t="s">
        <v>316</v>
      </c>
      <c r="B438" s="8" t="s">
        <v>317</v>
      </c>
      <c r="C438" s="9" t="s">
        <v>578</v>
      </c>
      <c r="D438" s="9" t="s">
        <v>818</v>
      </c>
      <c r="E438" s="9"/>
      <c r="F438" s="9" t="s">
        <v>550</v>
      </c>
      <c r="G438" s="8" t="s">
        <v>313</v>
      </c>
      <c r="H438" s="36" t="s">
        <v>313</v>
      </c>
      <c r="I438" s="29">
        <v>3760.2</v>
      </c>
      <c r="J438" s="11" t="s">
        <v>928</v>
      </c>
      <c r="K438" s="41" t="s">
        <v>406</v>
      </c>
      <c r="L438" s="47" t="s">
        <v>517</v>
      </c>
      <c r="M438" s="31" t="str">
        <f>_xlfn.XLOOKUP(Calculations[[#This Row],[For XLOOKUP]],Factors[For XLOOKUP],Factors[Factor],"")</f>
        <v>Σ.Ε. CO₂ eq</v>
      </c>
      <c r="N438" s="31">
        <f>_xlfn.XLOOKUP(Calculations[[#This Row],[For XLOOKUP]],Factors[For XLOOKUP],Factors[Value],"")</f>
        <v>3.7170899999999996E-4</v>
      </c>
      <c r="O438" s="31" t="str">
        <f>_xlfn.XLOOKUP(Calculations[[#This Row],[For XLOOKUP]],Factors[For XLOOKUP],Factors[Units],"")</f>
        <v>tn CO2 eq/ €</v>
      </c>
      <c r="P438" s="12" t="str">
        <f>_xlfn.XLOOKUP(Calculations[[#This Row],[For XLOOKUP]],Factors[For XLOOKUP],Factors[Source],"")</f>
        <v>EPA 2022</v>
      </c>
      <c r="Q438" s="31" t="s">
        <v>1112</v>
      </c>
      <c r="R438" s="31" t="s">
        <v>1112</v>
      </c>
      <c r="S438" s="31" t="s">
        <v>1112</v>
      </c>
      <c r="T438" s="31" t="s">
        <v>1112</v>
      </c>
      <c r="U438" s="31">
        <v>1.3977001817999999</v>
      </c>
      <c r="V438" s="31" t="s">
        <v>1113</v>
      </c>
      <c r="W438" s="57">
        <v>1.3977001817999999</v>
      </c>
    </row>
    <row r="439" spans="1:23" x14ac:dyDescent="0.3">
      <c r="A439" s="8" t="s">
        <v>316</v>
      </c>
      <c r="B439" s="8" t="s">
        <v>317</v>
      </c>
      <c r="C439" s="9" t="s">
        <v>578</v>
      </c>
      <c r="D439" s="9" t="s">
        <v>818</v>
      </c>
      <c r="E439" s="9"/>
      <c r="F439" s="9" t="s">
        <v>550</v>
      </c>
      <c r="G439" s="8" t="s">
        <v>313</v>
      </c>
      <c r="H439" s="36" t="s">
        <v>313</v>
      </c>
      <c r="I439" s="29">
        <v>1092467.07</v>
      </c>
      <c r="J439" s="11" t="s">
        <v>928</v>
      </c>
      <c r="K439" s="41" t="s">
        <v>339</v>
      </c>
      <c r="L439" s="47" t="s">
        <v>450</v>
      </c>
      <c r="M439" s="31" t="str">
        <f>_xlfn.XLOOKUP(Calculations[[#This Row],[For XLOOKUP]],Factors[For XLOOKUP],Factors[Factor],"")</f>
        <v>Σ.Ε. CO₂ eq</v>
      </c>
      <c r="N439" s="31">
        <f>_xlfn.XLOOKUP(Calculations[[#This Row],[For XLOOKUP]],Factors[For XLOOKUP],Factors[Value],"")</f>
        <v>1.4320800000000003E-4</v>
      </c>
      <c r="O439" s="31" t="str">
        <f>_xlfn.XLOOKUP(Calculations[[#This Row],[For XLOOKUP]],Factors[For XLOOKUP],Factors[Units],"")</f>
        <v>tn CO2 eq/ €</v>
      </c>
      <c r="P439" s="12" t="str">
        <f>_xlfn.XLOOKUP(Calculations[[#This Row],[For XLOOKUP]],Factors[For XLOOKUP],Factors[Source],"")</f>
        <v>EPA 2022</v>
      </c>
      <c r="Q439" s="31" t="s">
        <v>1112</v>
      </c>
      <c r="R439" s="31" t="s">
        <v>1112</v>
      </c>
      <c r="S439" s="31" t="s">
        <v>1112</v>
      </c>
      <c r="T439" s="31" t="s">
        <v>1112</v>
      </c>
      <c r="U439" s="31">
        <v>156.45002416056005</v>
      </c>
      <c r="V439" s="31" t="s">
        <v>1113</v>
      </c>
      <c r="W439" s="57">
        <v>156.45002416056005</v>
      </c>
    </row>
    <row r="440" spans="1:23" x14ac:dyDescent="0.3">
      <c r="A440" s="8" t="s">
        <v>316</v>
      </c>
      <c r="B440" s="8" t="s">
        <v>317</v>
      </c>
      <c r="C440" s="9" t="s">
        <v>578</v>
      </c>
      <c r="D440" s="9" t="s">
        <v>818</v>
      </c>
      <c r="E440" s="9"/>
      <c r="F440" s="9" t="s">
        <v>550</v>
      </c>
      <c r="G440" s="8" t="s">
        <v>313</v>
      </c>
      <c r="H440" s="36" t="s">
        <v>313</v>
      </c>
      <c r="I440" s="29">
        <v>63419.3</v>
      </c>
      <c r="J440" s="11" t="s">
        <v>928</v>
      </c>
      <c r="K440" s="41" t="s">
        <v>356</v>
      </c>
      <c r="L440" s="47" t="s">
        <v>467</v>
      </c>
      <c r="M440" s="31" t="str">
        <f>_xlfn.XLOOKUP(Calculations[[#This Row],[For XLOOKUP]],Factors[For XLOOKUP],Factors[Factor],"")</f>
        <v>Σ.Ε. CO₂ eq</v>
      </c>
      <c r="N440" s="31">
        <f>_xlfn.XLOOKUP(Calculations[[#This Row],[For XLOOKUP]],Factors[For XLOOKUP],Factors[Value],"")</f>
        <v>1.9480499999999999E-4</v>
      </c>
      <c r="O440" s="31" t="str">
        <f>_xlfn.XLOOKUP(Calculations[[#This Row],[For XLOOKUP]],Factors[For XLOOKUP],Factors[Units],"")</f>
        <v>tn CO2 eq/ €</v>
      </c>
      <c r="P440" s="12" t="str">
        <f>_xlfn.XLOOKUP(Calculations[[#This Row],[For XLOOKUP]],Factors[For XLOOKUP],Factors[Source],"")</f>
        <v>EPA 2022</v>
      </c>
      <c r="Q440" s="31" t="s">
        <v>1112</v>
      </c>
      <c r="R440" s="31" t="s">
        <v>1112</v>
      </c>
      <c r="S440" s="31" t="s">
        <v>1112</v>
      </c>
      <c r="T440" s="31" t="s">
        <v>1112</v>
      </c>
      <c r="U440" s="31">
        <v>12.3543967365</v>
      </c>
      <c r="V440" s="31" t="s">
        <v>1113</v>
      </c>
      <c r="W440" s="57">
        <v>12.3543967365</v>
      </c>
    </row>
    <row r="441" spans="1:23" x14ac:dyDescent="0.3">
      <c r="A441" s="8" t="s">
        <v>316</v>
      </c>
      <c r="B441" s="8" t="s">
        <v>317</v>
      </c>
      <c r="C441" s="9" t="s">
        <v>578</v>
      </c>
      <c r="D441" s="9" t="s">
        <v>818</v>
      </c>
      <c r="E441" s="9"/>
      <c r="F441" s="9" t="s">
        <v>550</v>
      </c>
      <c r="G441" s="8" t="s">
        <v>313</v>
      </c>
      <c r="H441" s="36" t="s">
        <v>313</v>
      </c>
      <c r="I441" s="29">
        <v>32676.510000000002</v>
      </c>
      <c r="J441" s="11" t="s">
        <v>928</v>
      </c>
      <c r="K441" s="41" t="s">
        <v>343</v>
      </c>
      <c r="L441" s="47" t="s">
        <v>454</v>
      </c>
      <c r="M441" s="31" t="str">
        <f>_xlfn.XLOOKUP(Calculations[[#This Row],[For XLOOKUP]],Factors[For XLOOKUP],Factors[Factor],"")</f>
        <v>Σ.Ε. CO₂ eq</v>
      </c>
      <c r="N441" s="31">
        <f>_xlfn.XLOOKUP(Calculations[[#This Row],[For XLOOKUP]],Factors[For XLOOKUP],Factors[Value],"")</f>
        <v>2.2370000000000002E-4</v>
      </c>
      <c r="O441" s="31" t="str">
        <f>_xlfn.XLOOKUP(Calculations[[#This Row],[For XLOOKUP]],Factors[For XLOOKUP],Factors[Units],"")</f>
        <v>tn CO2 eq/ €</v>
      </c>
      <c r="P441" s="12" t="str">
        <f>_xlfn.XLOOKUP(Calculations[[#This Row],[For XLOOKUP]],Factors[For XLOOKUP],Factors[Source],"")</f>
        <v>EXIOBASE 2019 - GR</v>
      </c>
      <c r="Q441" s="31" t="s">
        <v>1112</v>
      </c>
      <c r="R441" s="31" t="s">
        <v>1112</v>
      </c>
      <c r="S441" s="31" t="s">
        <v>1112</v>
      </c>
      <c r="T441" s="31" t="s">
        <v>1112</v>
      </c>
      <c r="U441" s="31">
        <v>7.3097352870000014</v>
      </c>
      <c r="V441" s="31" t="s">
        <v>1113</v>
      </c>
      <c r="W441" s="57">
        <v>7.3097352870000014</v>
      </c>
    </row>
    <row r="442" spans="1:23" x14ac:dyDescent="0.3">
      <c r="A442" s="8" t="s">
        <v>316</v>
      </c>
      <c r="B442" s="8" t="s">
        <v>317</v>
      </c>
      <c r="C442" s="9" t="s">
        <v>578</v>
      </c>
      <c r="D442" s="9" t="s">
        <v>818</v>
      </c>
      <c r="E442" s="9"/>
      <c r="F442" s="9" t="s">
        <v>550</v>
      </c>
      <c r="G442" s="8" t="s">
        <v>313</v>
      </c>
      <c r="H442" s="36" t="s">
        <v>313</v>
      </c>
      <c r="I442" s="29">
        <v>49047.619999999995</v>
      </c>
      <c r="J442" s="11" t="s">
        <v>928</v>
      </c>
      <c r="K442" s="41" t="s">
        <v>344</v>
      </c>
      <c r="L442" s="47" t="s">
        <v>455</v>
      </c>
      <c r="M442" s="31" t="str">
        <f>_xlfn.XLOOKUP(Calculations[[#This Row],[For XLOOKUP]],Factors[For XLOOKUP],Factors[Factor],"")</f>
        <v>Σ.Ε. CO₂ eq</v>
      </c>
      <c r="N442" s="31">
        <f>_xlfn.XLOOKUP(Calculations[[#This Row],[For XLOOKUP]],Factors[For XLOOKUP],Factors[Value],"")</f>
        <v>3.4710648E-4</v>
      </c>
      <c r="O442" s="31" t="str">
        <f>_xlfn.XLOOKUP(Calculations[[#This Row],[For XLOOKUP]],Factors[For XLOOKUP],Factors[Units],"")</f>
        <v>tn CO2 eq/ €</v>
      </c>
      <c r="P442" s="12" t="str">
        <f>_xlfn.XLOOKUP(Calculations[[#This Row],[For XLOOKUP]],Factors[For XLOOKUP],Factors[Source],"")</f>
        <v>BEIS 2021</v>
      </c>
      <c r="Q442" s="31" t="s">
        <v>1112</v>
      </c>
      <c r="R442" s="31" t="s">
        <v>1112</v>
      </c>
      <c r="S442" s="31" t="s">
        <v>1112</v>
      </c>
      <c r="T442" s="31" t="s">
        <v>1112</v>
      </c>
      <c r="U442" s="31">
        <v>17.024746730577597</v>
      </c>
      <c r="V442" s="31" t="s">
        <v>1113</v>
      </c>
      <c r="W442" s="57">
        <v>17.024746730577597</v>
      </c>
    </row>
    <row r="443" spans="1:23" x14ac:dyDescent="0.3">
      <c r="A443" s="8" t="s">
        <v>316</v>
      </c>
      <c r="B443" s="8" t="s">
        <v>317</v>
      </c>
      <c r="C443" s="9" t="s">
        <v>578</v>
      </c>
      <c r="D443" s="9" t="s">
        <v>818</v>
      </c>
      <c r="E443" s="9"/>
      <c r="F443" s="9" t="s">
        <v>550</v>
      </c>
      <c r="G443" s="8" t="s">
        <v>313</v>
      </c>
      <c r="H443" s="36" t="s">
        <v>313</v>
      </c>
      <c r="I443" s="29">
        <v>244815.51</v>
      </c>
      <c r="J443" s="11" t="s">
        <v>928</v>
      </c>
      <c r="K443" s="41" t="s">
        <v>336</v>
      </c>
      <c r="L443" s="47" t="s">
        <v>447</v>
      </c>
      <c r="M443" s="31" t="str">
        <f>_xlfn.XLOOKUP(Calculations[[#This Row],[For XLOOKUP]],Factors[For XLOOKUP],Factors[Factor],"")</f>
        <v>Σ.Ε. CO₂ eq</v>
      </c>
      <c r="N443" s="31">
        <f>_xlfn.XLOOKUP(Calculations[[#This Row],[For XLOOKUP]],Factors[For XLOOKUP],Factors[Value],"")</f>
        <v>7.6829999999999997E-4</v>
      </c>
      <c r="O443" s="31" t="str">
        <f>_xlfn.XLOOKUP(Calculations[[#This Row],[For XLOOKUP]],Factors[For XLOOKUP],Factors[Units],"")</f>
        <v>tn CO2 eq/ €</v>
      </c>
      <c r="P443" s="12" t="str">
        <f>_xlfn.XLOOKUP(Calculations[[#This Row],[For XLOOKUP]],Factors[For XLOOKUP],Factors[Source],"")</f>
        <v>EXIOBASE 2019 - GR</v>
      </c>
      <c r="Q443" s="31" t="s">
        <v>1112</v>
      </c>
      <c r="R443" s="31" t="s">
        <v>1112</v>
      </c>
      <c r="S443" s="31" t="s">
        <v>1112</v>
      </c>
      <c r="T443" s="31" t="s">
        <v>1112</v>
      </c>
      <c r="U443" s="31">
        <v>188.09175633300001</v>
      </c>
      <c r="V443" s="31" t="s">
        <v>1113</v>
      </c>
      <c r="W443" s="57">
        <v>188.09175633300001</v>
      </c>
    </row>
    <row r="444" spans="1:23" x14ac:dyDescent="0.3">
      <c r="A444" s="8" t="s">
        <v>316</v>
      </c>
      <c r="B444" s="8" t="s">
        <v>317</v>
      </c>
      <c r="C444" s="9" t="s">
        <v>578</v>
      </c>
      <c r="D444" s="9" t="s">
        <v>818</v>
      </c>
      <c r="E444" s="9"/>
      <c r="F444" s="9" t="s">
        <v>550</v>
      </c>
      <c r="G444" s="8" t="s">
        <v>313</v>
      </c>
      <c r="H444" s="36" t="s">
        <v>313</v>
      </c>
      <c r="I444" s="29">
        <v>6420.880000000001</v>
      </c>
      <c r="J444" s="11" t="s">
        <v>928</v>
      </c>
      <c r="K444" s="41" t="s">
        <v>369</v>
      </c>
      <c r="L444" s="47" t="s">
        <v>480</v>
      </c>
      <c r="M444" s="31" t="str">
        <f>_xlfn.XLOOKUP(Calculations[[#This Row],[For XLOOKUP]],Factors[For XLOOKUP],Factors[Factor],"")</f>
        <v>Σ.Ε. CO₂ eq</v>
      </c>
      <c r="N444" s="31">
        <f>_xlfn.XLOOKUP(Calculations[[#This Row],[For XLOOKUP]],Factors[For XLOOKUP],Factors[Value],"")</f>
        <v>1.5329999999999999E-3</v>
      </c>
      <c r="O444" s="31" t="str">
        <f>_xlfn.XLOOKUP(Calculations[[#This Row],[For XLOOKUP]],Factors[For XLOOKUP],Factors[Units],"")</f>
        <v>tn CO2 eq/ €</v>
      </c>
      <c r="P444" s="12" t="str">
        <f>_xlfn.XLOOKUP(Calculations[[#This Row],[For XLOOKUP]],Factors[For XLOOKUP],Factors[Source],"")</f>
        <v>EXIOBASE 2019 - GR</v>
      </c>
      <c r="Q444" s="31" t="s">
        <v>1112</v>
      </c>
      <c r="R444" s="31" t="s">
        <v>1112</v>
      </c>
      <c r="S444" s="31" t="s">
        <v>1112</v>
      </c>
      <c r="T444" s="31" t="s">
        <v>1112</v>
      </c>
      <c r="U444" s="31">
        <v>9.8432090400000014</v>
      </c>
      <c r="V444" s="31" t="s">
        <v>1113</v>
      </c>
      <c r="W444" s="57">
        <v>9.8432090400000014</v>
      </c>
    </row>
    <row r="445" spans="1:23" x14ac:dyDescent="0.3">
      <c r="A445" s="8" t="s">
        <v>316</v>
      </c>
      <c r="B445" s="8" t="s">
        <v>317</v>
      </c>
      <c r="C445" s="9" t="s">
        <v>578</v>
      </c>
      <c r="D445" s="9" t="s">
        <v>818</v>
      </c>
      <c r="E445" s="9"/>
      <c r="F445" s="9" t="s">
        <v>550</v>
      </c>
      <c r="G445" s="8" t="s">
        <v>313</v>
      </c>
      <c r="H445" s="36" t="s">
        <v>313</v>
      </c>
      <c r="I445" s="29">
        <v>15174.720000000001</v>
      </c>
      <c r="J445" s="11" t="s">
        <v>928</v>
      </c>
      <c r="K445" s="41" t="s">
        <v>416</v>
      </c>
      <c r="L445" s="47" t="s">
        <v>527</v>
      </c>
      <c r="M445" s="31" t="str">
        <f>_xlfn.XLOOKUP(Calculations[[#This Row],[For XLOOKUP]],Factors[For XLOOKUP],Factors[Factor],"")</f>
        <v>Σ.Ε. CO₂ eq</v>
      </c>
      <c r="N445" s="31">
        <f>_xlfn.XLOOKUP(Calculations[[#This Row],[For XLOOKUP]],Factors[For XLOOKUP],Factors[Value],"")</f>
        <v>5.2500000000000002E-5</v>
      </c>
      <c r="O445" s="31" t="str">
        <f>_xlfn.XLOOKUP(Calculations[[#This Row],[For XLOOKUP]],Factors[For XLOOKUP],Factors[Units],"")</f>
        <v>tn CO2 eq/ €</v>
      </c>
      <c r="P445" s="12" t="str">
        <f>_xlfn.XLOOKUP(Calculations[[#This Row],[For XLOOKUP]],Factors[For XLOOKUP],Factors[Source],"")</f>
        <v>EXIOBASE 2019 - GR</v>
      </c>
      <c r="Q445" s="31" t="s">
        <v>1112</v>
      </c>
      <c r="R445" s="31" t="s">
        <v>1112</v>
      </c>
      <c r="S445" s="31" t="s">
        <v>1112</v>
      </c>
      <c r="T445" s="31" t="s">
        <v>1112</v>
      </c>
      <c r="U445" s="31">
        <v>0.79667280000000007</v>
      </c>
      <c r="V445" s="31" t="s">
        <v>1113</v>
      </c>
      <c r="W445" s="57">
        <v>0.79667280000000007</v>
      </c>
    </row>
    <row r="446" spans="1:23" x14ac:dyDescent="0.3">
      <c r="A446" s="8" t="s">
        <v>316</v>
      </c>
      <c r="B446" s="8" t="s">
        <v>317</v>
      </c>
      <c r="C446" s="9" t="s">
        <v>578</v>
      </c>
      <c r="D446" s="9" t="s">
        <v>818</v>
      </c>
      <c r="E446" s="9"/>
      <c r="F446" s="9" t="s">
        <v>550</v>
      </c>
      <c r="G446" s="8" t="s">
        <v>313</v>
      </c>
      <c r="H446" s="36" t="s">
        <v>313</v>
      </c>
      <c r="I446" s="29">
        <v>52292.509999999995</v>
      </c>
      <c r="J446" s="11" t="s">
        <v>928</v>
      </c>
      <c r="K446" s="41" t="s">
        <v>338</v>
      </c>
      <c r="L446" s="47" t="s">
        <v>449</v>
      </c>
      <c r="M446" s="31" t="str">
        <f>_xlfn.XLOOKUP(Calculations[[#This Row],[For XLOOKUP]],Factors[For XLOOKUP],Factors[Factor],"")</f>
        <v>Σ.Ε. CO₂ eq</v>
      </c>
      <c r="N446" s="31">
        <f>_xlfn.XLOOKUP(Calculations[[#This Row],[For XLOOKUP]],Factors[For XLOOKUP],Factors[Value],"")</f>
        <v>8.7399000000000008E-5</v>
      </c>
      <c r="O446" s="31" t="str">
        <f>_xlfn.XLOOKUP(Calculations[[#This Row],[For XLOOKUP]],Factors[For XLOOKUP],Factors[Units],"")</f>
        <v>tn CO2 eq/ €</v>
      </c>
      <c r="P446" s="12" t="str">
        <f>_xlfn.XLOOKUP(Calculations[[#This Row],[For XLOOKUP]],Factors[For XLOOKUP],Factors[Source],"")</f>
        <v>EPA 2022</v>
      </c>
      <c r="Q446" s="31" t="s">
        <v>1112</v>
      </c>
      <c r="R446" s="31" t="s">
        <v>1112</v>
      </c>
      <c r="S446" s="31" t="s">
        <v>1112</v>
      </c>
      <c r="T446" s="31" t="s">
        <v>1112</v>
      </c>
      <c r="U446" s="31">
        <v>4.5703130814900002</v>
      </c>
      <c r="V446" s="31" t="s">
        <v>1113</v>
      </c>
      <c r="W446" s="57">
        <v>4.5703130814900002</v>
      </c>
    </row>
    <row r="447" spans="1:23" x14ac:dyDescent="0.3">
      <c r="A447" s="8" t="s">
        <v>316</v>
      </c>
      <c r="B447" s="8" t="s">
        <v>317</v>
      </c>
      <c r="C447" s="9" t="s">
        <v>578</v>
      </c>
      <c r="D447" s="9" t="s">
        <v>818</v>
      </c>
      <c r="E447" s="9"/>
      <c r="F447" s="9" t="s">
        <v>550</v>
      </c>
      <c r="G447" s="8" t="s">
        <v>313</v>
      </c>
      <c r="H447" s="36" t="s">
        <v>313</v>
      </c>
      <c r="I447" s="29">
        <v>32251.41</v>
      </c>
      <c r="J447" s="11" t="s">
        <v>928</v>
      </c>
      <c r="K447" s="41" t="s">
        <v>403</v>
      </c>
      <c r="L447" s="47" t="s">
        <v>514</v>
      </c>
      <c r="M447" s="31" t="str">
        <f>_xlfn.XLOOKUP(Calculations[[#This Row],[For XLOOKUP]],Factors[For XLOOKUP],Factors[Factor],"")</f>
        <v>Σ.Ε. CO₂ eq</v>
      </c>
      <c r="N447" s="31">
        <f>_xlfn.XLOOKUP(Calculations[[#This Row],[For XLOOKUP]],Factors[For XLOOKUP],Factors[Value],"")</f>
        <v>2.3271299999999998E-4</v>
      </c>
      <c r="O447" s="31" t="str">
        <f>_xlfn.XLOOKUP(Calculations[[#This Row],[For XLOOKUP]],Factors[For XLOOKUP],Factors[Units],"")</f>
        <v>tn CO2 eq/ €</v>
      </c>
      <c r="P447" s="12" t="str">
        <f>_xlfn.XLOOKUP(Calculations[[#This Row],[For XLOOKUP]],Factors[For XLOOKUP],Factors[Source],"")</f>
        <v>EPA 2022</v>
      </c>
      <c r="Q447" s="31" t="s">
        <v>1112</v>
      </c>
      <c r="R447" s="31" t="s">
        <v>1112</v>
      </c>
      <c r="S447" s="31" t="s">
        <v>1112</v>
      </c>
      <c r="T447" s="31" t="s">
        <v>1112</v>
      </c>
      <c r="U447" s="31">
        <v>7.5053223753299996</v>
      </c>
      <c r="V447" s="31" t="s">
        <v>1113</v>
      </c>
      <c r="W447" s="57">
        <v>7.5053223753299996</v>
      </c>
    </row>
    <row r="448" spans="1:23" x14ac:dyDescent="0.3">
      <c r="A448" s="8" t="s">
        <v>316</v>
      </c>
      <c r="B448" s="8" t="s">
        <v>317</v>
      </c>
      <c r="C448" s="9" t="s">
        <v>578</v>
      </c>
      <c r="D448" s="9" t="s">
        <v>818</v>
      </c>
      <c r="E448" s="9"/>
      <c r="F448" s="9" t="s">
        <v>550</v>
      </c>
      <c r="G448" s="8" t="s">
        <v>313</v>
      </c>
      <c r="H448" s="36" t="s">
        <v>313</v>
      </c>
      <c r="I448" s="29">
        <v>1690887.3800000001</v>
      </c>
      <c r="J448" s="11" t="s">
        <v>928</v>
      </c>
      <c r="K448" s="41" t="s">
        <v>349</v>
      </c>
      <c r="L448" s="47" t="s">
        <v>460</v>
      </c>
      <c r="M448" s="31" t="str">
        <f>_xlfn.XLOOKUP(Calculations[[#This Row],[For XLOOKUP]],Factors[For XLOOKUP],Factors[Factor],"")</f>
        <v>Σ.Ε. CO₂ eq</v>
      </c>
      <c r="N448" s="31">
        <f>_xlfn.XLOOKUP(Calculations[[#This Row],[For XLOOKUP]],Factors[For XLOOKUP],Factors[Value],"")</f>
        <v>1.3630000000000001E-3</v>
      </c>
      <c r="O448" s="31" t="str">
        <f>_xlfn.XLOOKUP(Calculations[[#This Row],[For XLOOKUP]],Factors[For XLOOKUP],Factors[Units],"")</f>
        <v>tn CO2 eq/ €</v>
      </c>
      <c r="P448" s="12" t="str">
        <f>_xlfn.XLOOKUP(Calculations[[#This Row],[For XLOOKUP]],Factors[For XLOOKUP],Factors[Source],"")</f>
        <v>EXIOBASE 2019 - GR</v>
      </c>
      <c r="Q448" s="31" t="s">
        <v>1112</v>
      </c>
      <c r="R448" s="31" t="s">
        <v>1112</v>
      </c>
      <c r="S448" s="31" t="s">
        <v>1112</v>
      </c>
      <c r="T448" s="31" t="s">
        <v>1112</v>
      </c>
      <c r="U448" s="31">
        <v>2304.6794989400005</v>
      </c>
      <c r="V448" s="31" t="s">
        <v>1113</v>
      </c>
      <c r="W448" s="57">
        <v>2304.6794989400005</v>
      </c>
    </row>
    <row r="449" spans="1:23" x14ac:dyDescent="0.3">
      <c r="A449" s="8" t="s">
        <v>316</v>
      </c>
      <c r="B449" s="8" t="s">
        <v>317</v>
      </c>
      <c r="C449" s="9" t="s">
        <v>578</v>
      </c>
      <c r="D449" s="9" t="s">
        <v>818</v>
      </c>
      <c r="E449" s="9"/>
      <c r="F449" s="9" t="s">
        <v>550</v>
      </c>
      <c r="G449" s="8" t="s">
        <v>313</v>
      </c>
      <c r="H449" s="36" t="s">
        <v>313</v>
      </c>
      <c r="I449" s="29">
        <v>19850.11</v>
      </c>
      <c r="J449" s="11" t="s">
        <v>928</v>
      </c>
      <c r="K449" s="41" t="s">
        <v>358</v>
      </c>
      <c r="L449" s="47" t="s">
        <v>469</v>
      </c>
      <c r="M449" s="31" t="str">
        <f>_xlfn.XLOOKUP(Calculations[[#This Row],[For XLOOKUP]],Factors[For XLOOKUP],Factors[Factor],"")</f>
        <v>Σ.Ε. CO₂ eq</v>
      </c>
      <c r="N449" s="31">
        <f>_xlfn.XLOOKUP(Calculations[[#This Row],[For XLOOKUP]],Factors[For XLOOKUP],Factors[Value],"")</f>
        <v>1.03194E-4</v>
      </c>
      <c r="O449" s="31" t="str">
        <f>_xlfn.XLOOKUP(Calculations[[#This Row],[For XLOOKUP]],Factors[For XLOOKUP],Factors[Units],"")</f>
        <v>tn CO2 eq/ €</v>
      </c>
      <c r="P449" s="12" t="str">
        <f>_xlfn.XLOOKUP(Calculations[[#This Row],[For XLOOKUP]],Factors[For XLOOKUP],Factors[Source],"")</f>
        <v>EPA 2022</v>
      </c>
      <c r="Q449" s="31" t="s">
        <v>1112</v>
      </c>
      <c r="R449" s="31" t="s">
        <v>1112</v>
      </c>
      <c r="S449" s="31" t="s">
        <v>1112</v>
      </c>
      <c r="T449" s="31" t="s">
        <v>1112</v>
      </c>
      <c r="U449" s="31">
        <v>2.0484122513400003</v>
      </c>
      <c r="V449" s="31" t="s">
        <v>1113</v>
      </c>
      <c r="W449" s="57">
        <v>2.0484122513400003</v>
      </c>
    </row>
    <row r="450" spans="1:23" x14ac:dyDescent="0.3">
      <c r="A450" s="8" t="s">
        <v>316</v>
      </c>
      <c r="B450" s="8" t="s">
        <v>317</v>
      </c>
      <c r="C450" s="9" t="s">
        <v>578</v>
      </c>
      <c r="D450" s="9" t="s">
        <v>818</v>
      </c>
      <c r="E450" s="9"/>
      <c r="F450" s="9" t="s">
        <v>550</v>
      </c>
      <c r="G450" s="8" t="s">
        <v>313</v>
      </c>
      <c r="H450" s="36" t="s">
        <v>313</v>
      </c>
      <c r="I450" s="29">
        <v>88732.4</v>
      </c>
      <c r="J450" s="11" t="s">
        <v>928</v>
      </c>
      <c r="K450" s="41" t="s">
        <v>341</v>
      </c>
      <c r="L450" s="47" t="s">
        <v>452</v>
      </c>
      <c r="M450" s="31" t="str">
        <f>_xlfn.XLOOKUP(Calculations[[#This Row],[For XLOOKUP]],Factors[For XLOOKUP],Factors[Factor],"")</f>
        <v>Σ.Ε. CO₂ eq</v>
      </c>
      <c r="N450" s="31">
        <f>_xlfn.XLOOKUP(Calculations[[#This Row],[For XLOOKUP]],Factors[For XLOOKUP],Factors[Value],"")</f>
        <v>9.4769999999999989E-5</v>
      </c>
      <c r="O450" s="31" t="str">
        <f>_xlfn.XLOOKUP(Calculations[[#This Row],[For XLOOKUP]],Factors[For XLOOKUP],Factors[Units],"")</f>
        <v>tn CO2 eq/ €</v>
      </c>
      <c r="P450" s="12" t="str">
        <f>_xlfn.XLOOKUP(Calculations[[#This Row],[For XLOOKUP]],Factors[For XLOOKUP],Factors[Source],"")</f>
        <v>EPA 2022</v>
      </c>
      <c r="Q450" s="31" t="s">
        <v>1112</v>
      </c>
      <c r="R450" s="31" t="s">
        <v>1112</v>
      </c>
      <c r="S450" s="31" t="s">
        <v>1112</v>
      </c>
      <c r="T450" s="31" t="s">
        <v>1112</v>
      </c>
      <c r="U450" s="31">
        <v>8.4091695479999977</v>
      </c>
      <c r="V450" s="31" t="s">
        <v>1113</v>
      </c>
      <c r="W450" s="57">
        <v>8.4091695479999977</v>
      </c>
    </row>
    <row r="451" spans="1:23" x14ac:dyDescent="0.3">
      <c r="A451" s="8" t="s">
        <v>316</v>
      </c>
      <c r="B451" s="8" t="s">
        <v>317</v>
      </c>
      <c r="C451" s="9" t="s">
        <v>578</v>
      </c>
      <c r="D451" s="9" t="s">
        <v>818</v>
      </c>
      <c r="E451" s="9"/>
      <c r="F451" s="9" t="s">
        <v>550</v>
      </c>
      <c r="G451" s="8" t="s">
        <v>313</v>
      </c>
      <c r="H451" s="36" t="s">
        <v>313</v>
      </c>
      <c r="I451" s="29">
        <v>489271.47</v>
      </c>
      <c r="J451" s="11" t="s">
        <v>928</v>
      </c>
      <c r="K451" s="41" t="s">
        <v>362</v>
      </c>
      <c r="L451" s="47" t="s">
        <v>473</v>
      </c>
      <c r="M451" s="31" t="str">
        <f>_xlfn.XLOOKUP(Calculations[[#This Row],[For XLOOKUP]],Factors[For XLOOKUP],Factors[Factor],"")</f>
        <v>Σ.Ε. CO₂ eq</v>
      </c>
      <c r="N451" s="31">
        <f>_xlfn.XLOOKUP(Calculations[[#This Row],[For XLOOKUP]],Factors[For XLOOKUP],Factors[Value],"")</f>
        <v>7.6880000000000004E-4</v>
      </c>
      <c r="O451" s="31" t="str">
        <f>_xlfn.XLOOKUP(Calculations[[#This Row],[For XLOOKUP]],Factors[For XLOOKUP],Factors[Units],"")</f>
        <v>tn CO2 eq/ €</v>
      </c>
      <c r="P451" s="12" t="str">
        <f>_xlfn.XLOOKUP(Calculations[[#This Row],[For XLOOKUP]],Factors[For XLOOKUP],Factors[Source],"")</f>
        <v>EXIOBASE 2019 - GR</v>
      </c>
      <c r="Q451" s="31" t="s">
        <v>1112</v>
      </c>
      <c r="R451" s="31" t="s">
        <v>1112</v>
      </c>
      <c r="S451" s="31" t="s">
        <v>1112</v>
      </c>
      <c r="T451" s="31" t="s">
        <v>1112</v>
      </c>
      <c r="U451" s="31">
        <v>376.15190613599998</v>
      </c>
      <c r="V451" s="31" t="s">
        <v>1113</v>
      </c>
      <c r="W451" s="57">
        <v>376.15190613599998</v>
      </c>
    </row>
    <row r="452" spans="1:23" x14ac:dyDescent="0.3">
      <c r="A452" s="8" t="s">
        <v>316</v>
      </c>
      <c r="B452" s="8" t="s">
        <v>317</v>
      </c>
      <c r="C452" s="9" t="s">
        <v>578</v>
      </c>
      <c r="D452" s="9" t="s">
        <v>818</v>
      </c>
      <c r="E452" s="9"/>
      <c r="F452" s="9" t="s">
        <v>550</v>
      </c>
      <c r="G452" s="8" t="s">
        <v>313</v>
      </c>
      <c r="H452" s="36" t="s">
        <v>313</v>
      </c>
      <c r="I452" s="29">
        <v>948297.17</v>
      </c>
      <c r="J452" s="11" t="s">
        <v>928</v>
      </c>
      <c r="K452" s="41" t="s">
        <v>391</v>
      </c>
      <c r="L452" s="47" t="s">
        <v>502</v>
      </c>
      <c r="M452" s="31" t="str">
        <f>_xlfn.XLOOKUP(Calculations[[#This Row],[For XLOOKUP]],Factors[For XLOOKUP],Factors[Factor],"")</f>
        <v>Σ.Ε. CO₂ eq</v>
      </c>
      <c r="N452" s="31">
        <f>_xlfn.XLOOKUP(Calculations[[#This Row],[For XLOOKUP]],Factors[For XLOOKUP],Factors[Value],"")</f>
        <v>2.5061399999999997E-4</v>
      </c>
      <c r="O452" s="31" t="str">
        <f>_xlfn.XLOOKUP(Calculations[[#This Row],[For XLOOKUP]],Factors[For XLOOKUP],Factors[Units],"")</f>
        <v>tn CO2 eq/ €</v>
      </c>
      <c r="P452" s="12" t="str">
        <f>_xlfn.XLOOKUP(Calculations[[#This Row],[For XLOOKUP]],Factors[For XLOOKUP],Factors[Source],"")</f>
        <v>EPA 2022</v>
      </c>
      <c r="Q452" s="31" t="s">
        <v>1112</v>
      </c>
      <c r="R452" s="31" t="s">
        <v>1112</v>
      </c>
      <c r="S452" s="31" t="s">
        <v>1112</v>
      </c>
      <c r="T452" s="31" t="s">
        <v>1112</v>
      </c>
      <c r="U452" s="31">
        <v>237.65654696237999</v>
      </c>
      <c r="V452" s="31" t="s">
        <v>1113</v>
      </c>
      <c r="W452" s="57">
        <v>237.65654696237999</v>
      </c>
    </row>
    <row r="453" spans="1:23" x14ac:dyDescent="0.3">
      <c r="A453" s="8" t="s">
        <v>316</v>
      </c>
      <c r="B453" s="8" t="s">
        <v>317</v>
      </c>
      <c r="C453" s="9" t="s">
        <v>578</v>
      </c>
      <c r="D453" s="9" t="s">
        <v>818</v>
      </c>
      <c r="E453" s="9"/>
      <c r="F453" s="9" t="s">
        <v>550</v>
      </c>
      <c r="G453" s="8" t="s">
        <v>313</v>
      </c>
      <c r="H453" s="36" t="s">
        <v>313</v>
      </c>
      <c r="I453" s="29">
        <v>18668.919999999998</v>
      </c>
      <c r="J453" s="11" t="s">
        <v>928</v>
      </c>
      <c r="K453" s="41" t="s">
        <v>390</v>
      </c>
      <c r="L453" s="49" t="s">
        <v>501</v>
      </c>
      <c r="M453" s="31" t="str">
        <f>_xlfn.XLOOKUP(Calculations[[#This Row],[For XLOOKUP]],Factors[For XLOOKUP],Factors[Factor],"")</f>
        <v>Σ.Ε. CO₂ eq</v>
      </c>
      <c r="N453" s="31">
        <f>_xlfn.XLOOKUP(Calculations[[#This Row],[For XLOOKUP]],Factors[For XLOOKUP],Factors[Value],"")</f>
        <v>1.758E-3</v>
      </c>
      <c r="O453" s="31" t="str">
        <f>_xlfn.XLOOKUP(Calculations[[#This Row],[For XLOOKUP]],Factors[For XLOOKUP],Factors[Units],"")</f>
        <v>tn CO2 eq/ €</v>
      </c>
      <c r="P453" s="12" t="str">
        <f>_xlfn.XLOOKUP(Calculations[[#This Row],[For XLOOKUP]],Factors[For XLOOKUP],Factors[Source],"")</f>
        <v>EXIOBASE 2019 - GR</v>
      </c>
      <c r="Q453" s="31" t="s">
        <v>1112</v>
      </c>
      <c r="R453" s="31" t="s">
        <v>1112</v>
      </c>
      <c r="S453" s="31" t="s">
        <v>1112</v>
      </c>
      <c r="T453" s="31" t="s">
        <v>1112</v>
      </c>
      <c r="U453" s="31">
        <v>32.819961360000001</v>
      </c>
      <c r="V453" s="31" t="s">
        <v>1113</v>
      </c>
      <c r="W453" s="57">
        <v>32.819961360000001</v>
      </c>
    </row>
    <row r="454" spans="1:23" x14ac:dyDescent="0.3">
      <c r="A454" s="8" t="s">
        <v>316</v>
      </c>
      <c r="B454" s="8" t="s">
        <v>317</v>
      </c>
      <c r="C454" s="9" t="s">
        <v>578</v>
      </c>
      <c r="D454" s="9" t="s">
        <v>818</v>
      </c>
      <c r="E454" s="9"/>
      <c r="F454" s="9" t="s">
        <v>550</v>
      </c>
      <c r="G454" s="8" t="s">
        <v>313</v>
      </c>
      <c r="H454" s="36" t="s">
        <v>313</v>
      </c>
      <c r="I454" s="29">
        <v>2547.0500000000002</v>
      </c>
      <c r="J454" s="11" t="s">
        <v>928</v>
      </c>
      <c r="K454" s="41" t="s">
        <v>346</v>
      </c>
      <c r="L454" s="49" t="s">
        <v>457</v>
      </c>
      <c r="M454" s="31" t="str">
        <f>_xlfn.XLOOKUP(Calculations[[#This Row],[For XLOOKUP]],Factors[For XLOOKUP],Factors[Factor],"")</f>
        <v>Σ.Ε. CO₂ eq</v>
      </c>
      <c r="N454" s="31">
        <f>_xlfn.XLOOKUP(Calculations[[#This Row],[For XLOOKUP]],Factors[For XLOOKUP],Factors[Value],"")</f>
        <v>1.3813771999999999E-3</v>
      </c>
      <c r="O454" s="31" t="str">
        <f>_xlfn.XLOOKUP(Calculations[[#This Row],[For XLOOKUP]],Factors[For XLOOKUP],Factors[Units],"")</f>
        <v>tn CO2 eq/ €</v>
      </c>
      <c r="P454" s="12" t="str">
        <f>_xlfn.XLOOKUP(Calculations[[#This Row],[For XLOOKUP]],Factors[For XLOOKUP],Factors[Source],"")</f>
        <v>BEIS 2021</v>
      </c>
      <c r="Q454" s="31" t="s">
        <v>1112</v>
      </c>
      <c r="R454" s="31" t="s">
        <v>1112</v>
      </c>
      <c r="S454" s="31" t="s">
        <v>1112</v>
      </c>
      <c r="T454" s="31" t="s">
        <v>1112</v>
      </c>
      <c r="U454" s="31">
        <v>3.5184367972600001</v>
      </c>
      <c r="V454" s="31" t="s">
        <v>1113</v>
      </c>
      <c r="W454" s="57">
        <v>3.5184367972600001</v>
      </c>
    </row>
    <row r="455" spans="1:23" x14ac:dyDescent="0.3">
      <c r="A455" s="8" t="s">
        <v>316</v>
      </c>
      <c r="B455" s="8" t="s">
        <v>317</v>
      </c>
      <c r="C455" s="9" t="s">
        <v>578</v>
      </c>
      <c r="D455" s="9" t="s">
        <v>818</v>
      </c>
      <c r="E455" s="9"/>
      <c r="F455" s="9" t="s">
        <v>550</v>
      </c>
      <c r="G455" s="8" t="s">
        <v>313</v>
      </c>
      <c r="H455" s="36" t="s">
        <v>313</v>
      </c>
      <c r="I455" s="29">
        <v>182653.2</v>
      </c>
      <c r="J455" s="11" t="s">
        <v>928</v>
      </c>
      <c r="K455" s="41" t="s">
        <v>399</v>
      </c>
      <c r="L455" s="47" t="s">
        <v>510</v>
      </c>
      <c r="M455" s="31" t="str">
        <f>_xlfn.XLOOKUP(Calculations[[#This Row],[For XLOOKUP]],Factors[For XLOOKUP],Factors[Factor],"")</f>
        <v>Σ.Ε. CO₂ eq</v>
      </c>
      <c r="N455" s="31">
        <f>_xlfn.XLOOKUP(Calculations[[#This Row],[For XLOOKUP]],Factors[For XLOOKUP],Factors[Value],"")</f>
        <v>2.5693199999999997E-4</v>
      </c>
      <c r="O455" s="31" t="str">
        <f>_xlfn.XLOOKUP(Calculations[[#This Row],[For XLOOKUP]],Factors[For XLOOKUP],Factors[Units],"")</f>
        <v>tn CO2 eq/ €</v>
      </c>
      <c r="P455" s="12" t="str">
        <f>_xlfn.XLOOKUP(Calculations[[#This Row],[For XLOOKUP]],Factors[For XLOOKUP],Factors[Source],"")</f>
        <v>EPA 2022</v>
      </c>
      <c r="Q455" s="31" t="s">
        <v>1112</v>
      </c>
      <c r="R455" s="31" t="s">
        <v>1112</v>
      </c>
      <c r="S455" s="31" t="s">
        <v>1112</v>
      </c>
      <c r="T455" s="31" t="s">
        <v>1112</v>
      </c>
      <c r="U455" s="31">
        <v>46.929451982399996</v>
      </c>
      <c r="V455" s="31" t="s">
        <v>1113</v>
      </c>
      <c r="W455" s="57">
        <v>46.929451982399996</v>
      </c>
    </row>
    <row r="456" spans="1:23" x14ac:dyDescent="0.3">
      <c r="A456" s="8" t="s">
        <v>316</v>
      </c>
      <c r="B456" s="8" t="s">
        <v>317</v>
      </c>
      <c r="C456" s="9" t="s">
        <v>578</v>
      </c>
      <c r="D456" s="9" t="s">
        <v>818</v>
      </c>
      <c r="E456" s="9"/>
      <c r="F456" s="9" t="s">
        <v>550</v>
      </c>
      <c r="G456" s="8" t="s">
        <v>313</v>
      </c>
      <c r="H456" s="36" t="s">
        <v>313</v>
      </c>
      <c r="I456" s="29">
        <v>6045.7999999999993</v>
      </c>
      <c r="J456" s="11" t="s">
        <v>928</v>
      </c>
      <c r="K456" s="41" t="s">
        <v>359</v>
      </c>
      <c r="L456" s="47" t="s">
        <v>470</v>
      </c>
      <c r="M456" s="31" t="str">
        <f>_xlfn.XLOOKUP(Calculations[[#This Row],[For XLOOKUP]],Factors[For XLOOKUP],Factors[Factor],"")</f>
        <v>Σ.Ε. CO₂ eq</v>
      </c>
      <c r="N456" s="31">
        <f>_xlfn.XLOOKUP(Calculations[[#This Row],[For XLOOKUP]],Factors[For XLOOKUP],Factors[Value],"")</f>
        <v>8.1669999999999996E-4</v>
      </c>
      <c r="O456" s="31" t="str">
        <f>_xlfn.XLOOKUP(Calculations[[#This Row],[For XLOOKUP]],Factors[For XLOOKUP],Factors[Units],"")</f>
        <v>tn CO2 eq/ €</v>
      </c>
      <c r="P456" s="12" t="str">
        <f>_xlfn.XLOOKUP(Calculations[[#This Row],[For XLOOKUP]],Factors[For XLOOKUP],Factors[Source],"")</f>
        <v>EXIOBASE 2019 - GR</v>
      </c>
      <c r="Q456" s="31" t="s">
        <v>1112</v>
      </c>
      <c r="R456" s="31" t="s">
        <v>1112</v>
      </c>
      <c r="S456" s="31" t="s">
        <v>1112</v>
      </c>
      <c r="T456" s="31" t="s">
        <v>1112</v>
      </c>
      <c r="U456" s="31">
        <v>4.9376048599999995</v>
      </c>
      <c r="V456" s="31" t="s">
        <v>1113</v>
      </c>
      <c r="W456" s="57">
        <v>4.9376048599999995</v>
      </c>
    </row>
    <row r="457" spans="1:23" x14ac:dyDescent="0.3">
      <c r="A457" s="8" t="s">
        <v>316</v>
      </c>
      <c r="B457" s="8" t="s">
        <v>317</v>
      </c>
      <c r="C457" s="9" t="s">
        <v>578</v>
      </c>
      <c r="D457" s="9" t="s">
        <v>818</v>
      </c>
      <c r="E457" s="9"/>
      <c r="F457" s="9" t="s">
        <v>550</v>
      </c>
      <c r="G457" s="8" t="s">
        <v>313</v>
      </c>
      <c r="H457" s="36" t="s">
        <v>313</v>
      </c>
      <c r="I457" s="29">
        <v>139228.04</v>
      </c>
      <c r="J457" s="11" t="s">
        <v>928</v>
      </c>
      <c r="K457" s="41" t="s">
        <v>318</v>
      </c>
      <c r="L457" s="47" t="s">
        <v>429</v>
      </c>
      <c r="M457" s="31" t="str">
        <f>_xlfn.XLOOKUP(Calculations[[#This Row],[For XLOOKUP]],Factors[For XLOOKUP],Factors[Factor],"")</f>
        <v>Σ.Ε. CO₂ eq</v>
      </c>
      <c r="N457" s="31">
        <f>_xlfn.XLOOKUP(Calculations[[#This Row],[For XLOOKUP]],Factors[For XLOOKUP],Factors[Value],"")</f>
        <v>2.6851499999999999E-4</v>
      </c>
      <c r="O457" s="31" t="str">
        <f>_xlfn.XLOOKUP(Calculations[[#This Row],[For XLOOKUP]],Factors[For XLOOKUP],Factors[Units],"")</f>
        <v>tn CO2 eq/ €</v>
      </c>
      <c r="P457" s="12" t="str">
        <f>_xlfn.XLOOKUP(Calculations[[#This Row],[For XLOOKUP]],Factors[For XLOOKUP],Factors[Source],"")</f>
        <v>EPA 2022</v>
      </c>
      <c r="Q457" s="31" t="s">
        <v>1112</v>
      </c>
      <c r="R457" s="31" t="s">
        <v>1112</v>
      </c>
      <c r="S457" s="31" t="s">
        <v>1112</v>
      </c>
      <c r="T457" s="31" t="s">
        <v>1112</v>
      </c>
      <c r="U457" s="31">
        <v>37.384817160600001</v>
      </c>
      <c r="V457" s="31" t="s">
        <v>1113</v>
      </c>
      <c r="W457" s="57">
        <v>37.384817160600001</v>
      </c>
    </row>
    <row r="458" spans="1:23" x14ac:dyDescent="0.3">
      <c r="A458" s="8" t="s">
        <v>316</v>
      </c>
      <c r="B458" s="8" t="s">
        <v>317</v>
      </c>
      <c r="C458" s="9" t="s">
        <v>578</v>
      </c>
      <c r="D458" s="9" t="s">
        <v>818</v>
      </c>
      <c r="E458" s="9"/>
      <c r="F458" s="9" t="s">
        <v>550</v>
      </c>
      <c r="G458" s="8" t="s">
        <v>313</v>
      </c>
      <c r="H458" s="36" t="s">
        <v>313</v>
      </c>
      <c r="I458" s="29">
        <v>641829.87999999989</v>
      </c>
      <c r="J458" s="11" t="s">
        <v>928</v>
      </c>
      <c r="K458" s="41" t="s">
        <v>374</v>
      </c>
      <c r="L458" s="47" t="s">
        <v>485</v>
      </c>
      <c r="M458" s="31" t="str">
        <f>_xlfn.XLOOKUP(Calculations[[#This Row],[For XLOOKUP]],Factors[For XLOOKUP],Factors[Factor],"")</f>
        <v>Σ.Ε. CO₂ eq</v>
      </c>
      <c r="N458" s="31">
        <f>_xlfn.XLOOKUP(Calculations[[#This Row],[For XLOOKUP]],Factors[For XLOOKUP],Factors[Value],"")</f>
        <v>3.2831800000000008E-4</v>
      </c>
      <c r="O458" s="31" t="str">
        <f>_xlfn.XLOOKUP(Calculations[[#This Row],[For XLOOKUP]],Factors[For XLOOKUP],Factors[Units],"")</f>
        <v>tn CO2 eq/ €</v>
      </c>
      <c r="P458" s="12" t="str">
        <f>_xlfn.XLOOKUP(Calculations[[#This Row],[For XLOOKUP]],Factors[For XLOOKUP],Factors[Source],"")</f>
        <v>EPA 2018</v>
      </c>
      <c r="Q458" s="31" t="s">
        <v>1112</v>
      </c>
      <c r="R458" s="31" t="s">
        <v>1112</v>
      </c>
      <c r="S458" s="31" t="s">
        <v>1112</v>
      </c>
      <c r="T458" s="31" t="s">
        <v>1112</v>
      </c>
      <c r="U458" s="31">
        <v>210.72430254184002</v>
      </c>
      <c r="V458" s="31" t="s">
        <v>1113</v>
      </c>
      <c r="W458" s="57">
        <v>210.72430254184002</v>
      </c>
    </row>
    <row r="459" spans="1:23" x14ac:dyDescent="0.3">
      <c r="A459" s="8" t="s">
        <v>316</v>
      </c>
      <c r="B459" s="8" t="s">
        <v>317</v>
      </c>
      <c r="C459" s="9" t="s">
        <v>578</v>
      </c>
      <c r="D459" s="9" t="s">
        <v>818</v>
      </c>
      <c r="E459" s="9"/>
      <c r="F459" s="9" t="s">
        <v>550</v>
      </c>
      <c r="G459" s="8" t="s">
        <v>313</v>
      </c>
      <c r="H459" s="36" t="s">
        <v>313</v>
      </c>
      <c r="I459" s="29">
        <v>204084.07</v>
      </c>
      <c r="J459" s="11" t="s">
        <v>928</v>
      </c>
      <c r="K459" s="41" t="s">
        <v>365</v>
      </c>
      <c r="L459" s="47" t="s">
        <v>476</v>
      </c>
      <c r="M459" s="31" t="str">
        <f>_xlfn.XLOOKUP(Calculations[[#This Row],[For XLOOKUP]],Factors[For XLOOKUP],Factors[Factor],"")</f>
        <v>Σ.Ε. CO₂ eq</v>
      </c>
      <c r="N459" s="31">
        <f>_xlfn.XLOOKUP(Calculations[[#This Row],[For XLOOKUP]],Factors[For XLOOKUP],Factors[Value],"")</f>
        <v>2.2112999999999999E-4</v>
      </c>
      <c r="O459" s="31" t="str">
        <f>_xlfn.XLOOKUP(Calculations[[#This Row],[For XLOOKUP]],Factors[For XLOOKUP],Factors[Units],"")</f>
        <v>tn CO2 eq/ €</v>
      </c>
      <c r="P459" s="12" t="str">
        <f>_xlfn.XLOOKUP(Calculations[[#This Row],[For XLOOKUP]],Factors[For XLOOKUP],Factors[Source],"")</f>
        <v>EPA 2022</v>
      </c>
      <c r="Q459" s="31" t="s">
        <v>1112</v>
      </c>
      <c r="R459" s="31" t="s">
        <v>1112</v>
      </c>
      <c r="S459" s="31" t="s">
        <v>1112</v>
      </c>
      <c r="T459" s="31" t="s">
        <v>1112</v>
      </c>
      <c r="U459" s="31">
        <v>45.1291103991</v>
      </c>
      <c r="V459" s="31" t="s">
        <v>1113</v>
      </c>
      <c r="W459" s="57">
        <v>45.1291103991</v>
      </c>
    </row>
    <row r="460" spans="1:23" x14ac:dyDescent="0.3">
      <c r="A460" s="8" t="s">
        <v>316</v>
      </c>
      <c r="B460" s="8" t="s">
        <v>317</v>
      </c>
      <c r="C460" s="9" t="s">
        <v>578</v>
      </c>
      <c r="D460" s="9" t="s">
        <v>818</v>
      </c>
      <c r="E460" s="9"/>
      <c r="F460" s="9" t="s">
        <v>550</v>
      </c>
      <c r="G460" s="8" t="s">
        <v>313</v>
      </c>
      <c r="H460" s="36" t="s">
        <v>313</v>
      </c>
      <c r="I460" s="29">
        <v>17050.73</v>
      </c>
      <c r="J460" s="11" t="s">
        <v>928</v>
      </c>
      <c r="K460" s="41" t="s">
        <v>364</v>
      </c>
      <c r="L460" s="47" t="s">
        <v>475</v>
      </c>
      <c r="M460" s="31" t="str">
        <f>_xlfn.XLOOKUP(Calculations[[#This Row],[For XLOOKUP]],Factors[For XLOOKUP],Factors[Factor],"")</f>
        <v>Σ.Ε. CO₂ eq</v>
      </c>
      <c r="N460" s="31">
        <f>_xlfn.XLOOKUP(Calculations[[#This Row],[For XLOOKUP]],Factors[For XLOOKUP],Factors[Value],"")</f>
        <v>1.275183E-3</v>
      </c>
      <c r="O460" s="31" t="str">
        <f>_xlfn.XLOOKUP(Calculations[[#This Row],[For XLOOKUP]],Factors[For XLOOKUP],Factors[Units],"")</f>
        <v>tn CO2 eq/ €</v>
      </c>
      <c r="P460" s="12" t="str">
        <f>_xlfn.XLOOKUP(Calculations[[#This Row],[For XLOOKUP]],Factors[For XLOOKUP],Factors[Source],"")</f>
        <v>EPA 2022</v>
      </c>
      <c r="Q460" s="31" t="s">
        <v>1112</v>
      </c>
      <c r="R460" s="31" t="s">
        <v>1112</v>
      </c>
      <c r="S460" s="31" t="s">
        <v>1112</v>
      </c>
      <c r="T460" s="31" t="s">
        <v>1112</v>
      </c>
      <c r="U460" s="31">
        <v>21.742801033590002</v>
      </c>
      <c r="V460" s="31" t="s">
        <v>1113</v>
      </c>
      <c r="W460" s="57">
        <v>21.742801033590002</v>
      </c>
    </row>
    <row r="461" spans="1:23" x14ac:dyDescent="0.3">
      <c r="A461" s="8" t="s">
        <v>316</v>
      </c>
      <c r="B461" s="8" t="s">
        <v>317</v>
      </c>
      <c r="C461" s="9" t="s">
        <v>578</v>
      </c>
      <c r="D461" s="9" t="s">
        <v>818</v>
      </c>
      <c r="E461" s="9"/>
      <c r="F461" s="9" t="s">
        <v>550</v>
      </c>
      <c r="G461" s="8" t="s">
        <v>313</v>
      </c>
      <c r="H461" s="36" t="s">
        <v>313</v>
      </c>
      <c r="I461" s="29">
        <v>74073.289999999994</v>
      </c>
      <c r="J461" s="11" t="s">
        <v>928</v>
      </c>
      <c r="K461" s="41" t="s">
        <v>361</v>
      </c>
      <c r="L461" s="47" t="s">
        <v>472</v>
      </c>
      <c r="M461" s="31" t="str">
        <f>_xlfn.XLOOKUP(Calculations[[#This Row],[For XLOOKUP]],Factors[For XLOOKUP],Factors[Factor],"")</f>
        <v>Σ.Ε. CO₂ eq</v>
      </c>
      <c r="N461" s="31">
        <f>_xlfn.XLOOKUP(Calculations[[#This Row],[For XLOOKUP]],Factors[For XLOOKUP],Factors[Value],"")</f>
        <v>1.8216899999999998E-4</v>
      </c>
      <c r="O461" s="31" t="str">
        <f>_xlfn.XLOOKUP(Calculations[[#This Row],[For XLOOKUP]],Factors[For XLOOKUP],Factors[Units],"")</f>
        <v>tn CO2 eq/ €</v>
      </c>
      <c r="P461" s="12" t="str">
        <f>_xlfn.XLOOKUP(Calculations[[#This Row],[For XLOOKUP]],Factors[For XLOOKUP],Factors[Source],"")</f>
        <v>EPA 2022</v>
      </c>
      <c r="Q461" s="31" t="s">
        <v>1112</v>
      </c>
      <c r="R461" s="31" t="s">
        <v>1112</v>
      </c>
      <c r="S461" s="31" t="s">
        <v>1112</v>
      </c>
      <c r="T461" s="31" t="s">
        <v>1112</v>
      </c>
      <c r="U461" s="31">
        <v>13.493857166009997</v>
      </c>
      <c r="V461" s="31" t="s">
        <v>1113</v>
      </c>
      <c r="W461" s="57">
        <v>13.493857166009997</v>
      </c>
    </row>
    <row r="462" spans="1:23" x14ac:dyDescent="0.3">
      <c r="A462" s="8" t="s">
        <v>316</v>
      </c>
      <c r="B462" s="8" t="s">
        <v>317</v>
      </c>
      <c r="C462" s="9" t="s">
        <v>578</v>
      </c>
      <c r="D462" s="9" t="s">
        <v>818</v>
      </c>
      <c r="E462" s="9"/>
      <c r="F462" s="9" t="s">
        <v>550</v>
      </c>
      <c r="G462" s="8" t="s">
        <v>313</v>
      </c>
      <c r="H462" s="36" t="s">
        <v>313</v>
      </c>
      <c r="I462" s="29">
        <v>39908.040000000008</v>
      </c>
      <c r="J462" s="11" t="s">
        <v>928</v>
      </c>
      <c r="K462" s="41" t="s">
        <v>321</v>
      </c>
      <c r="L462" s="47" t="s">
        <v>432</v>
      </c>
      <c r="M462" s="31" t="str">
        <f>_xlfn.XLOOKUP(Calculations[[#This Row],[For XLOOKUP]],Factors[For XLOOKUP],Factors[Factor],"")</f>
        <v>Σ.Ε. CO₂ eq</v>
      </c>
      <c r="N462" s="31">
        <f>_xlfn.XLOOKUP(Calculations[[#This Row],[For XLOOKUP]],Factors[For XLOOKUP],Factors[Value],"")</f>
        <v>2.2534199999999998E-4</v>
      </c>
      <c r="O462" s="31" t="str">
        <f>_xlfn.XLOOKUP(Calculations[[#This Row],[For XLOOKUP]],Factors[For XLOOKUP],Factors[Units],"")</f>
        <v>tn CO2 eq/ €</v>
      </c>
      <c r="P462" s="12" t="str">
        <f>_xlfn.XLOOKUP(Calculations[[#This Row],[For XLOOKUP]],Factors[For XLOOKUP],Factors[Source],"")</f>
        <v>EPA 2022</v>
      </c>
      <c r="Q462" s="31" t="s">
        <v>1112</v>
      </c>
      <c r="R462" s="31" t="s">
        <v>1112</v>
      </c>
      <c r="S462" s="31" t="s">
        <v>1112</v>
      </c>
      <c r="T462" s="31" t="s">
        <v>1112</v>
      </c>
      <c r="U462" s="31">
        <v>8.9929575496800016</v>
      </c>
      <c r="V462" s="31" t="s">
        <v>1113</v>
      </c>
      <c r="W462" s="57">
        <v>8.9929575496800016</v>
      </c>
    </row>
    <row r="463" spans="1:23" x14ac:dyDescent="0.3">
      <c r="A463" s="8" t="s">
        <v>316</v>
      </c>
      <c r="B463" s="8" t="s">
        <v>317</v>
      </c>
      <c r="C463" s="9" t="s">
        <v>578</v>
      </c>
      <c r="D463" s="9" t="s">
        <v>818</v>
      </c>
      <c r="E463" s="9"/>
      <c r="F463" s="9" t="s">
        <v>550</v>
      </c>
      <c r="G463" s="8" t="s">
        <v>313</v>
      </c>
      <c r="H463" s="36" t="s">
        <v>313</v>
      </c>
      <c r="I463" s="29">
        <v>3200.58</v>
      </c>
      <c r="J463" s="11" t="s">
        <v>928</v>
      </c>
      <c r="K463" s="41" t="s">
        <v>417</v>
      </c>
      <c r="L463" s="47" t="s">
        <v>528</v>
      </c>
      <c r="M463" s="31" t="str">
        <f>_xlfn.XLOOKUP(Calculations[[#This Row],[For XLOOKUP]],Factors[For XLOOKUP],Factors[Factor],"")</f>
        <v>Σ.Ε. CO₂ eq</v>
      </c>
      <c r="N463" s="31">
        <f>_xlfn.XLOOKUP(Calculations[[#This Row],[For XLOOKUP]],Factors[For XLOOKUP],Factors[Value],"")</f>
        <v>1.2636E-4</v>
      </c>
      <c r="O463" s="31" t="str">
        <f>_xlfn.XLOOKUP(Calculations[[#This Row],[For XLOOKUP]],Factors[For XLOOKUP],Factors[Units],"")</f>
        <v>tn CO2 eq/ €</v>
      </c>
      <c r="P463" s="12" t="str">
        <f>_xlfn.XLOOKUP(Calculations[[#This Row],[For XLOOKUP]],Factors[For XLOOKUP],Factors[Source],"")</f>
        <v>EPA 2022</v>
      </c>
      <c r="Q463" s="31" t="s">
        <v>1112</v>
      </c>
      <c r="R463" s="31" t="s">
        <v>1112</v>
      </c>
      <c r="S463" s="31" t="s">
        <v>1112</v>
      </c>
      <c r="T463" s="31" t="s">
        <v>1112</v>
      </c>
      <c r="U463" s="31">
        <v>0.4044252888</v>
      </c>
      <c r="V463" s="31" t="s">
        <v>1113</v>
      </c>
      <c r="W463" s="57">
        <v>0.4044252888</v>
      </c>
    </row>
    <row r="464" spans="1:23" x14ac:dyDescent="0.3">
      <c r="A464" s="8" t="s">
        <v>316</v>
      </c>
      <c r="B464" s="8" t="s">
        <v>317</v>
      </c>
      <c r="C464" s="9" t="s">
        <v>578</v>
      </c>
      <c r="D464" s="9" t="s">
        <v>818</v>
      </c>
      <c r="E464" s="9"/>
      <c r="F464" s="9" t="s">
        <v>550</v>
      </c>
      <c r="G464" s="8" t="s">
        <v>313</v>
      </c>
      <c r="H464" s="36" t="s">
        <v>313</v>
      </c>
      <c r="I464" s="29">
        <v>157751.77000000002</v>
      </c>
      <c r="J464" s="11" t="s">
        <v>928</v>
      </c>
      <c r="K464" s="41" t="s">
        <v>353</v>
      </c>
      <c r="L464" s="47" t="s">
        <v>464</v>
      </c>
      <c r="M464" s="31" t="str">
        <f>_xlfn.XLOOKUP(Calculations[[#This Row],[For XLOOKUP]],Factors[For XLOOKUP],Factors[Factor],"")</f>
        <v>Σ.Ε. CO₂ eq</v>
      </c>
      <c r="N464" s="31">
        <f>_xlfn.XLOOKUP(Calculations[[#This Row],[For XLOOKUP]],Factors[For XLOOKUP],Factors[Value],"")</f>
        <v>1.6539999999999999E-3</v>
      </c>
      <c r="O464" s="31" t="str">
        <f>_xlfn.XLOOKUP(Calculations[[#This Row],[For XLOOKUP]],Factors[For XLOOKUP],Factors[Units],"")</f>
        <v>tn CO2 eq/ €</v>
      </c>
      <c r="P464" s="12" t="str">
        <f>_xlfn.XLOOKUP(Calculations[[#This Row],[For XLOOKUP]],Factors[For XLOOKUP],Factors[Source],"")</f>
        <v>EXIOBASE 2019 - GR</v>
      </c>
      <c r="Q464" s="31" t="s">
        <v>1112</v>
      </c>
      <c r="R464" s="31" t="s">
        <v>1112</v>
      </c>
      <c r="S464" s="31" t="s">
        <v>1112</v>
      </c>
      <c r="T464" s="31" t="s">
        <v>1112</v>
      </c>
      <c r="U464" s="31">
        <v>260.92142758</v>
      </c>
      <c r="V464" s="31" t="s">
        <v>1113</v>
      </c>
      <c r="W464" s="57">
        <v>260.92142758</v>
      </c>
    </row>
    <row r="465" spans="1:23" x14ac:dyDescent="0.3">
      <c r="A465" s="8" t="s">
        <v>316</v>
      </c>
      <c r="B465" s="8" t="s">
        <v>317</v>
      </c>
      <c r="C465" s="9" t="s">
        <v>578</v>
      </c>
      <c r="D465" s="9" t="s">
        <v>818</v>
      </c>
      <c r="E465" s="9"/>
      <c r="F465" s="9" t="s">
        <v>550</v>
      </c>
      <c r="G465" s="8" t="s">
        <v>313</v>
      </c>
      <c r="H465" s="36" t="s">
        <v>313</v>
      </c>
      <c r="I465" s="29">
        <v>3317626.1800000006</v>
      </c>
      <c r="J465" s="11" t="s">
        <v>928</v>
      </c>
      <c r="K465" s="41" t="s">
        <v>360</v>
      </c>
      <c r="L465" s="47" t="s">
        <v>471</v>
      </c>
      <c r="M465" s="31" t="str">
        <f>_xlfn.XLOOKUP(Calculations[[#This Row],[For XLOOKUP]],Factors[For XLOOKUP],Factors[Factor],"")</f>
        <v>Σ.Ε. CO₂ eq</v>
      </c>
      <c r="N465" s="31">
        <f>_xlfn.XLOOKUP(Calculations[[#This Row],[For XLOOKUP]],Factors[For XLOOKUP],Factors[Value],"")</f>
        <v>8.1360000000000004E-4</v>
      </c>
      <c r="O465" s="31" t="str">
        <f>_xlfn.XLOOKUP(Calculations[[#This Row],[For XLOOKUP]],Factors[For XLOOKUP],Factors[Units],"")</f>
        <v>tn CO2 eq/ €</v>
      </c>
      <c r="P465" s="12" t="str">
        <f>_xlfn.XLOOKUP(Calculations[[#This Row],[For XLOOKUP]],Factors[For XLOOKUP],Factors[Source],"")</f>
        <v>EXIOBASE 2019 - GR</v>
      </c>
      <c r="Q465" s="31" t="s">
        <v>1112</v>
      </c>
      <c r="R465" s="31" t="s">
        <v>1112</v>
      </c>
      <c r="S465" s="31" t="s">
        <v>1112</v>
      </c>
      <c r="T465" s="31" t="s">
        <v>1112</v>
      </c>
      <c r="U465" s="31">
        <v>2699.2206600480008</v>
      </c>
      <c r="V465" s="31" t="s">
        <v>1113</v>
      </c>
      <c r="W465" s="57">
        <v>2699.2206600480008</v>
      </c>
    </row>
    <row r="466" spans="1:23" x14ac:dyDescent="0.3">
      <c r="A466" s="8" t="s">
        <v>316</v>
      </c>
      <c r="B466" s="8" t="s">
        <v>317</v>
      </c>
      <c r="C466" s="9" t="s">
        <v>578</v>
      </c>
      <c r="D466" s="9" t="s">
        <v>818</v>
      </c>
      <c r="E466" s="9"/>
      <c r="F466" s="9" t="s">
        <v>550</v>
      </c>
      <c r="G466" s="8" t="s">
        <v>313</v>
      </c>
      <c r="H466" s="36" t="s">
        <v>313</v>
      </c>
      <c r="I466" s="29">
        <v>4004.9600000000005</v>
      </c>
      <c r="J466" s="11" t="s">
        <v>928</v>
      </c>
      <c r="K466" s="41" t="s">
        <v>400</v>
      </c>
      <c r="L466" s="47" t="s">
        <v>511</v>
      </c>
      <c r="M466" s="31" t="str">
        <f>_xlfn.XLOOKUP(Calculations[[#This Row],[For XLOOKUP]],Factors[For XLOOKUP],Factors[Factor],"")</f>
        <v>Σ.Ε. CO₂ eq</v>
      </c>
      <c r="N466" s="31">
        <f>_xlfn.XLOOKUP(Calculations[[#This Row],[For XLOOKUP]],Factors[For XLOOKUP],Factors[Value],"")</f>
        <v>1.8111599999999996E-4</v>
      </c>
      <c r="O466" s="31" t="str">
        <f>_xlfn.XLOOKUP(Calculations[[#This Row],[For XLOOKUP]],Factors[For XLOOKUP],Factors[Units],"")</f>
        <v>tn CO2 eq/ €</v>
      </c>
      <c r="P466" s="12" t="str">
        <f>_xlfn.XLOOKUP(Calculations[[#This Row],[For XLOOKUP]],Factors[For XLOOKUP],Factors[Source],"")</f>
        <v>EPA 2022</v>
      </c>
      <c r="Q466" s="31" t="s">
        <v>1112</v>
      </c>
      <c r="R466" s="31" t="s">
        <v>1112</v>
      </c>
      <c r="S466" s="31" t="s">
        <v>1112</v>
      </c>
      <c r="T466" s="31" t="s">
        <v>1112</v>
      </c>
      <c r="U466" s="31">
        <v>0.72536233535999994</v>
      </c>
      <c r="V466" s="31" t="s">
        <v>1113</v>
      </c>
      <c r="W466" s="57">
        <v>0.72536233535999994</v>
      </c>
    </row>
    <row r="467" spans="1:23" x14ac:dyDescent="0.3">
      <c r="A467" s="8" t="s">
        <v>316</v>
      </c>
      <c r="B467" s="8" t="s">
        <v>317</v>
      </c>
      <c r="C467" s="9" t="s">
        <v>578</v>
      </c>
      <c r="D467" s="9" t="s">
        <v>818</v>
      </c>
      <c r="E467" s="9"/>
      <c r="F467" s="9" t="s">
        <v>550</v>
      </c>
      <c r="G467" s="8" t="s">
        <v>313</v>
      </c>
      <c r="H467" s="36" t="s">
        <v>313</v>
      </c>
      <c r="I467" s="29">
        <v>38175.659999999996</v>
      </c>
      <c r="J467" s="11" t="s">
        <v>928</v>
      </c>
      <c r="K467" s="41" t="s">
        <v>376</v>
      </c>
      <c r="L467" s="47" t="s">
        <v>487</v>
      </c>
      <c r="M467" s="31" t="str">
        <f>_xlfn.XLOOKUP(Calculations[[#This Row],[For XLOOKUP]],Factors[For XLOOKUP],Factors[Factor],"")</f>
        <v>Σ.Ε. CO₂ eq</v>
      </c>
      <c r="N467" s="31">
        <f>_xlfn.XLOOKUP(Calculations[[#This Row],[For XLOOKUP]],Factors[For XLOOKUP],Factors[Value],"")</f>
        <v>2.3271299999999998E-4</v>
      </c>
      <c r="O467" s="31" t="str">
        <f>_xlfn.XLOOKUP(Calculations[[#This Row],[For XLOOKUP]],Factors[For XLOOKUP],Factors[Units],"")</f>
        <v>tn CO2 eq/ €</v>
      </c>
      <c r="P467" s="12" t="str">
        <f>_xlfn.XLOOKUP(Calculations[[#This Row],[For XLOOKUP]],Factors[For XLOOKUP],Factors[Source],"")</f>
        <v>EPA 2022</v>
      </c>
      <c r="Q467" s="31" t="s">
        <v>1112</v>
      </c>
      <c r="R467" s="31" t="s">
        <v>1112</v>
      </c>
      <c r="S467" s="31" t="s">
        <v>1112</v>
      </c>
      <c r="T467" s="31" t="s">
        <v>1112</v>
      </c>
      <c r="U467" s="31">
        <v>8.8839723655799983</v>
      </c>
      <c r="V467" s="31" t="s">
        <v>1113</v>
      </c>
      <c r="W467" s="57">
        <v>8.8839723655799983</v>
      </c>
    </row>
    <row r="468" spans="1:23" x14ac:dyDescent="0.3">
      <c r="A468" s="8" t="s">
        <v>316</v>
      </c>
      <c r="B468" s="8" t="s">
        <v>317</v>
      </c>
      <c r="C468" s="9" t="s">
        <v>578</v>
      </c>
      <c r="D468" s="9" t="s">
        <v>818</v>
      </c>
      <c r="E468" s="9"/>
      <c r="F468" s="9" t="s">
        <v>550</v>
      </c>
      <c r="G468" s="8" t="s">
        <v>313</v>
      </c>
      <c r="H468" s="36" t="s">
        <v>313</v>
      </c>
      <c r="I468" s="29">
        <v>4385426.33</v>
      </c>
      <c r="J468" s="11" t="s">
        <v>928</v>
      </c>
      <c r="K468" s="41" t="s">
        <v>424</v>
      </c>
      <c r="L468" s="47" t="s">
        <v>535</v>
      </c>
      <c r="M468" s="31" t="str">
        <f>_xlfn.XLOOKUP(Calculations[[#This Row],[For XLOOKUP]],Factors[For XLOOKUP],Factors[Factor],"")</f>
        <v>Σ.Ε. CO₂ eq</v>
      </c>
      <c r="N468" s="31">
        <f>_xlfn.XLOOKUP(Calculations[[#This Row],[For XLOOKUP]],Factors[For XLOOKUP],Factors[Value],"")</f>
        <v>1.637538E-3</v>
      </c>
      <c r="O468" s="31" t="str">
        <f>_xlfn.XLOOKUP(Calculations[[#This Row],[For XLOOKUP]],Factors[For XLOOKUP],Factors[Units],"")</f>
        <v>tn CO2 eq/ €</v>
      </c>
      <c r="P468" s="12" t="str">
        <f>_xlfn.XLOOKUP(Calculations[[#This Row],[For XLOOKUP]],Factors[For XLOOKUP],Factors[Source],"")</f>
        <v>BEIS 2021</v>
      </c>
      <c r="Q468" s="31" t="s">
        <v>1112</v>
      </c>
      <c r="R468" s="31" t="s">
        <v>1112</v>
      </c>
      <c r="S468" s="31" t="s">
        <v>1112</v>
      </c>
      <c r="T468" s="31" t="s">
        <v>1112</v>
      </c>
      <c r="U468" s="31">
        <v>7181.3022615755399</v>
      </c>
      <c r="V468" s="31" t="s">
        <v>1113</v>
      </c>
      <c r="W468" s="57">
        <v>7181.3022615755399</v>
      </c>
    </row>
    <row r="469" spans="1:23" x14ac:dyDescent="0.3">
      <c r="A469" s="8" t="s">
        <v>316</v>
      </c>
      <c r="B469" s="8" t="s">
        <v>317</v>
      </c>
      <c r="C469" s="9" t="s">
        <v>578</v>
      </c>
      <c r="D469" s="9" t="s">
        <v>818</v>
      </c>
      <c r="E469" s="9"/>
      <c r="F469" s="9" t="s">
        <v>550</v>
      </c>
      <c r="G469" s="8" t="s">
        <v>313</v>
      </c>
      <c r="H469" s="36" t="s">
        <v>313</v>
      </c>
      <c r="I469" s="29">
        <v>274171.07</v>
      </c>
      <c r="J469" s="11" t="s">
        <v>928</v>
      </c>
      <c r="K469" s="41" t="s">
        <v>382</v>
      </c>
      <c r="L469" s="47" t="s">
        <v>493</v>
      </c>
      <c r="M469" s="31" t="str">
        <f>_xlfn.XLOOKUP(Calculations[[#This Row],[For XLOOKUP]],Factors[For XLOOKUP],Factors[Factor],"")</f>
        <v>Σ.Ε. CO₂ eq</v>
      </c>
      <c r="N469" s="31">
        <f>_xlfn.XLOOKUP(Calculations[[#This Row],[For XLOOKUP]],Factors[For XLOOKUP],Factors[Value],"")</f>
        <v>4.749E-4</v>
      </c>
      <c r="O469" s="31" t="str">
        <f>_xlfn.XLOOKUP(Calculations[[#This Row],[For XLOOKUP]],Factors[For XLOOKUP],Factors[Units],"")</f>
        <v>tn CO2 eq/ €</v>
      </c>
      <c r="P469" s="12" t="str">
        <f>_xlfn.XLOOKUP(Calculations[[#This Row],[For XLOOKUP]],Factors[For XLOOKUP],Factors[Source],"")</f>
        <v>EXIOBASE 2019 - GR</v>
      </c>
      <c r="Q469" s="31" t="s">
        <v>1112</v>
      </c>
      <c r="R469" s="31" t="s">
        <v>1112</v>
      </c>
      <c r="S469" s="31" t="s">
        <v>1112</v>
      </c>
      <c r="T469" s="31" t="s">
        <v>1112</v>
      </c>
      <c r="U469" s="31">
        <v>130.20384114300001</v>
      </c>
      <c r="V469" s="31" t="s">
        <v>1113</v>
      </c>
      <c r="W469" s="57">
        <v>130.20384114300001</v>
      </c>
    </row>
    <row r="470" spans="1:23" x14ac:dyDescent="0.3">
      <c r="A470" s="8" t="s">
        <v>316</v>
      </c>
      <c r="B470" s="8" t="s">
        <v>317</v>
      </c>
      <c r="C470" s="9" t="s">
        <v>578</v>
      </c>
      <c r="D470" s="9" t="s">
        <v>818</v>
      </c>
      <c r="E470" s="9"/>
      <c r="F470" s="9" t="s">
        <v>550</v>
      </c>
      <c r="G470" s="8" t="s">
        <v>313</v>
      </c>
      <c r="H470" s="36" t="s">
        <v>313</v>
      </c>
      <c r="I470" s="29">
        <v>206464.91</v>
      </c>
      <c r="J470" s="11" t="s">
        <v>928</v>
      </c>
      <c r="K470" s="41" t="s">
        <v>407</v>
      </c>
      <c r="L470" s="47" t="s">
        <v>518</v>
      </c>
      <c r="M470" s="31" t="str">
        <f>_xlfn.XLOOKUP(Calculations[[#This Row],[For XLOOKUP]],Factors[For XLOOKUP],Factors[Factor],"")</f>
        <v>Σ.Ε. CO₂ eq</v>
      </c>
      <c r="N470" s="31">
        <f>_xlfn.XLOOKUP(Calculations[[#This Row],[For XLOOKUP]],Factors[For XLOOKUP],Factors[Value],"")</f>
        <v>1.6539999999999999E-3</v>
      </c>
      <c r="O470" s="31" t="str">
        <f>_xlfn.XLOOKUP(Calculations[[#This Row],[For XLOOKUP]],Factors[For XLOOKUP],Factors[Units],"")</f>
        <v>tn CO2 eq/ €</v>
      </c>
      <c r="P470" s="12" t="str">
        <f>_xlfn.XLOOKUP(Calculations[[#This Row],[For XLOOKUP]],Factors[For XLOOKUP],Factors[Source],"")</f>
        <v>EXIOBASE 2019 - GR</v>
      </c>
      <c r="Q470" s="31" t="s">
        <v>1112</v>
      </c>
      <c r="R470" s="31" t="s">
        <v>1112</v>
      </c>
      <c r="S470" s="31" t="s">
        <v>1112</v>
      </c>
      <c r="T470" s="31" t="s">
        <v>1112</v>
      </c>
      <c r="U470" s="31">
        <v>341.49296113999998</v>
      </c>
      <c r="V470" s="31" t="s">
        <v>1113</v>
      </c>
      <c r="W470" s="57">
        <v>341.49296113999998</v>
      </c>
    </row>
    <row r="471" spans="1:23" x14ac:dyDescent="0.3">
      <c r="A471" s="8" t="s">
        <v>316</v>
      </c>
      <c r="B471" s="8" t="s">
        <v>317</v>
      </c>
      <c r="C471" s="9" t="s">
        <v>578</v>
      </c>
      <c r="D471" s="9" t="s">
        <v>818</v>
      </c>
      <c r="E471" s="9"/>
      <c r="F471" s="9" t="s">
        <v>550</v>
      </c>
      <c r="G471" s="8" t="s">
        <v>313</v>
      </c>
      <c r="H471" s="36" t="s">
        <v>313</v>
      </c>
      <c r="I471" s="29">
        <v>155862.43999999997</v>
      </c>
      <c r="J471" s="11" t="s">
        <v>928</v>
      </c>
      <c r="K471" s="41" t="s">
        <v>357</v>
      </c>
      <c r="L471" s="47" t="s">
        <v>468</v>
      </c>
      <c r="M471" s="31" t="str">
        <f>_xlfn.XLOOKUP(Calculations[[#This Row],[For XLOOKUP]],Factors[For XLOOKUP],Factors[Factor],"")</f>
        <v>Σ.Ε. CO₂ eq</v>
      </c>
      <c r="N471" s="31">
        <f>_xlfn.XLOOKUP(Calculations[[#This Row],[For XLOOKUP]],Factors[For XLOOKUP],Factors[Value],"")</f>
        <v>4.5980000000000001E-4</v>
      </c>
      <c r="O471" s="31" t="str">
        <f>_xlfn.XLOOKUP(Calculations[[#This Row],[For XLOOKUP]],Factors[For XLOOKUP],Factors[Units],"")</f>
        <v>tn CO2 eq/ €</v>
      </c>
      <c r="P471" s="12" t="str">
        <f>_xlfn.XLOOKUP(Calculations[[#This Row],[For XLOOKUP]],Factors[For XLOOKUP],Factors[Source],"")</f>
        <v>EXIOBASE 2019 - GR</v>
      </c>
      <c r="Q471" s="31" t="s">
        <v>1112</v>
      </c>
      <c r="R471" s="31" t="s">
        <v>1112</v>
      </c>
      <c r="S471" s="31" t="s">
        <v>1112</v>
      </c>
      <c r="T471" s="31" t="s">
        <v>1112</v>
      </c>
      <c r="U471" s="31">
        <v>71.665549911999989</v>
      </c>
      <c r="V471" s="31" t="s">
        <v>1113</v>
      </c>
      <c r="W471" s="57">
        <v>71.665549911999989</v>
      </c>
    </row>
    <row r="472" spans="1:23" x14ac:dyDescent="0.3">
      <c r="A472" s="8" t="s">
        <v>316</v>
      </c>
      <c r="B472" s="8" t="s">
        <v>317</v>
      </c>
      <c r="C472" s="9" t="s">
        <v>578</v>
      </c>
      <c r="D472" s="9" t="s">
        <v>818</v>
      </c>
      <c r="E472" s="9"/>
      <c r="F472" s="9" t="s">
        <v>550</v>
      </c>
      <c r="G472" s="8" t="s">
        <v>313</v>
      </c>
      <c r="H472" s="36" t="s">
        <v>313</v>
      </c>
      <c r="I472" s="29">
        <v>4569.2900000000018</v>
      </c>
      <c r="J472" s="11" t="s">
        <v>928</v>
      </c>
      <c r="K472" s="41" t="s">
        <v>325</v>
      </c>
      <c r="L472" s="47" t="s">
        <v>436</v>
      </c>
      <c r="M472" s="31" t="str">
        <f>_xlfn.XLOOKUP(Calculations[[#This Row],[For XLOOKUP]],Factors[For XLOOKUP],Factors[Factor],"")</f>
        <v>Σ.Ε. CO₂ eq</v>
      </c>
      <c r="N472" s="31">
        <f>_xlfn.XLOOKUP(Calculations[[#This Row],[For XLOOKUP]],Factors[For XLOOKUP],Factors[Value],"")</f>
        <v>1.16883E-4</v>
      </c>
      <c r="O472" s="31" t="str">
        <f>_xlfn.XLOOKUP(Calculations[[#This Row],[For XLOOKUP]],Factors[For XLOOKUP],Factors[Units],"")</f>
        <v>tn CO2 eq/ €</v>
      </c>
      <c r="P472" s="12" t="str">
        <f>_xlfn.XLOOKUP(Calculations[[#This Row],[For XLOOKUP]],Factors[For XLOOKUP],Factors[Source],"")</f>
        <v>EPA 2022</v>
      </c>
      <c r="Q472" s="31" t="s">
        <v>1112</v>
      </c>
      <c r="R472" s="31" t="s">
        <v>1112</v>
      </c>
      <c r="S472" s="31" t="s">
        <v>1112</v>
      </c>
      <c r="T472" s="31" t="s">
        <v>1112</v>
      </c>
      <c r="U472" s="31">
        <v>0.53407232307000019</v>
      </c>
      <c r="V472" s="31" t="s">
        <v>1113</v>
      </c>
      <c r="W472" s="57">
        <v>0.53407232307000019</v>
      </c>
    </row>
    <row r="473" spans="1:23" x14ac:dyDescent="0.3">
      <c r="A473" s="8" t="s">
        <v>316</v>
      </c>
      <c r="B473" s="8" t="s">
        <v>317</v>
      </c>
      <c r="C473" s="9" t="s">
        <v>578</v>
      </c>
      <c r="D473" s="9" t="s">
        <v>818</v>
      </c>
      <c r="E473" s="9"/>
      <c r="F473" s="9" t="s">
        <v>550</v>
      </c>
      <c r="G473" s="8" t="s">
        <v>313</v>
      </c>
      <c r="H473" s="36" t="s">
        <v>313</v>
      </c>
      <c r="I473" s="29">
        <v>17748.920000000002</v>
      </c>
      <c r="J473" s="11" t="s">
        <v>928</v>
      </c>
      <c r="K473" s="41" t="s">
        <v>402</v>
      </c>
      <c r="L473" s="47" t="s">
        <v>513</v>
      </c>
      <c r="M473" s="31" t="str">
        <f>_xlfn.XLOOKUP(Calculations[[#This Row],[For XLOOKUP]],Factors[For XLOOKUP],Factors[Factor],"")</f>
        <v>Σ.Ε. CO₂ eq</v>
      </c>
      <c r="N473" s="31">
        <f>_xlfn.XLOOKUP(Calculations[[#This Row],[For XLOOKUP]],Factors[For XLOOKUP],Factors[Value],"")</f>
        <v>1.8427499999999999E-4</v>
      </c>
      <c r="O473" s="31" t="str">
        <f>_xlfn.XLOOKUP(Calculations[[#This Row],[For XLOOKUP]],Factors[For XLOOKUP],Factors[Units],"")</f>
        <v>tn CO2 eq/ €</v>
      </c>
      <c r="P473" s="12" t="str">
        <f>_xlfn.XLOOKUP(Calculations[[#This Row],[For XLOOKUP]],Factors[For XLOOKUP],Factors[Source],"")</f>
        <v>EPA 2022</v>
      </c>
      <c r="Q473" s="31" t="s">
        <v>1112</v>
      </c>
      <c r="R473" s="31" t="s">
        <v>1112</v>
      </c>
      <c r="S473" s="31" t="s">
        <v>1112</v>
      </c>
      <c r="T473" s="31" t="s">
        <v>1112</v>
      </c>
      <c r="U473" s="31">
        <v>3.270682233</v>
      </c>
      <c r="V473" s="31" t="s">
        <v>1113</v>
      </c>
      <c r="W473" s="57">
        <v>3.270682233</v>
      </c>
    </row>
    <row r="474" spans="1:23" x14ac:dyDescent="0.3">
      <c r="A474" s="8" t="s">
        <v>316</v>
      </c>
      <c r="B474" s="8" t="s">
        <v>317</v>
      </c>
      <c r="C474" s="9" t="s">
        <v>578</v>
      </c>
      <c r="D474" s="9" t="s">
        <v>818</v>
      </c>
      <c r="E474" s="9"/>
      <c r="F474" s="9" t="s">
        <v>550</v>
      </c>
      <c r="G474" s="8" t="s">
        <v>313</v>
      </c>
      <c r="H474" s="36" t="s">
        <v>313</v>
      </c>
      <c r="I474" s="29">
        <v>249999.27999999988</v>
      </c>
      <c r="J474" s="11" t="s">
        <v>928</v>
      </c>
      <c r="K474" s="41" t="s">
        <v>327</v>
      </c>
      <c r="L474" s="47" t="s">
        <v>438</v>
      </c>
      <c r="M474" s="31" t="str">
        <f>_xlfn.XLOOKUP(Calculations[[#This Row],[For XLOOKUP]],Factors[For XLOOKUP],Factors[Factor],"")</f>
        <v>Σ.Ε. CO₂ eq</v>
      </c>
      <c r="N474" s="31">
        <f>_xlfn.XLOOKUP(Calculations[[#This Row],[For XLOOKUP]],Factors[For XLOOKUP],Factors[Value],"")</f>
        <v>4.2049999999999998E-4</v>
      </c>
      <c r="O474" s="31" t="str">
        <f>_xlfn.XLOOKUP(Calculations[[#This Row],[For XLOOKUP]],Factors[For XLOOKUP],Factors[Units],"")</f>
        <v>tn CO2 eq/ €</v>
      </c>
      <c r="P474" s="12" t="str">
        <f>_xlfn.XLOOKUP(Calculations[[#This Row],[For XLOOKUP]],Factors[For XLOOKUP],Factors[Source],"")</f>
        <v>EXIOBASE 2019 - GR</v>
      </c>
      <c r="Q474" s="31" t="s">
        <v>1112</v>
      </c>
      <c r="R474" s="31" t="s">
        <v>1112</v>
      </c>
      <c r="S474" s="31" t="s">
        <v>1112</v>
      </c>
      <c r="T474" s="31" t="s">
        <v>1112</v>
      </c>
      <c r="U474" s="31">
        <v>105.12469723999995</v>
      </c>
      <c r="V474" s="31" t="s">
        <v>1113</v>
      </c>
      <c r="W474" s="57">
        <v>105.12469723999995</v>
      </c>
    </row>
    <row r="475" spans="1:23" x14ac:dyDescent="0.3">
      <c r="A475" s="8" t="s">
        <v>316</v>
      </c>
      <c r="B475" s="8" t="s">
        <v>317</v>
      </c>
      <c r="C475" s="9" t="s">
        <v>578</v>
      </c>
      <c r="D475" s="9" t="s">
        <v>818</v>
      </c>
      <c r="E475" s="9"/>
      <c r="F475" s="9" t="s">
        <v>550</v>
      </c>
      <c r="G475" s="8" t="s">
        <v>313</v>
      </c>
      <c r="H475" s="36" t="s">
        <v>313</v>
      </c>
      <c r="I475" s="29">
        <v>257879.09999999998</v>
      </c>
      <c r="J475" s="11" t="s">
        <v>928</v>
      </c>
      <c r="K475" s="41" t="s">
        <v>354</v>
      </c>
      <c r="L475" s="47" t="s">
        <v>465</v>
      </c>
      <c r="M475" s="31" t="str">
        <f>_xlfn.XLOOKUP(Calculations[[#This Row],[For XLOOKUP]],Factors[For XLOOKUP],Factors[Factor],"")</f>
        <v>Σ.Ε. CO₂ eq</v>
      </c>
      <c r="N475" s="31">
        <f>_xlfn.XLOOKUP(Calculations[[#This Row],[For XLOOKUP]],Factors[For XLOOKUP],Factors[Value],"")</f>
        <v>2.93787E-4</v>
      </c>
      <c r="O475" s="31" t="str">
        <f>_xlfn.XLOOKUP(Calculations[[#This Row],[For XLOOKUP]],Factors[For XLOOKUP],Factors[Units],"")</f>
        <v>tn CO2 eq/ €</v>
      </c>
      <c r="P475" s="12" t="str">
        <f>_xlfn.XLOOKUP(Calculations[[#This Row],[For XLOOKUP]],Factors[For XLOOKUP],Factors[Source],"")</f>
        <v>EPA 2022</v>
      </c>
      <c r="Q475" s="31" t="s">
        <v>1112</v>
      </c>
      <c r="R475" s="31" t="s">
        <v>1112</v>
      </c>
      <c r="S475" s="31" t="s">
        <v>1112</v>
      </c>
      <c r="T475" s="31" t="s">
        <v>1112</v>
      </c>
      <c r="U475" s="31">
        <v>75.761527151699994</v>
      </c>
      <c r="V475" s="31" t="s">
        <v>1113</v>
      </c>
      <c r="W475" s="57">
        <v>75.761527151699994</v>
      </c>
    </row>
    <row r="476" spans="1:23" x14ac:dyDescent="0.3">
      <c r="A476" s="8" t="s">
        <v>316</v>
      </c>
      <c r="B476" s="8" t="s">
        <v>317</v>
      </c>
      <c r="C476" s="9" t="s">
        <v>578</v>
      </c>
      <c r="D476" s="9" t="s">
        <v>818</v>
      </c>
      <c r="E476" s="9"/>
      <c r="F476" s="9" t="s">
        <v>550</v>
      </c>
      <c r="G476" s="8" t="s">
        <v>313</v>
      </c>
      <c r="H476" s="36" t="s">
        <v>313</v>
      </c>
      <c r="I476" s="29">
        <v>143853.50999999998</v>
      </c>
      <c r="J476" s="11" t="s">
        <v>928</v>
      </c>
      <c r="K476" s="41" t="s">
        <v>340</v>
      </c>
      <c r="L476" s="47" t="s">
        <v>451</v>
      </c>
      <c r="M476" s="31" t="str">
        <f>_xlfn.XLOOKUP(Calculations[[#This Row],[For XLOOKUP]],Factors[For XLOOKUP],Factors[Factor],"")</f>
        <v>Σ.Ε. CO₂ eq</v>
      </c>
      <c r="N476" s="31">
        <f>_xlfn.XLOOKUP(Calculations[[#This Row],[For XLOOKUP]],Factors[For XLOOKUP],Factors[Value],"")</f>
        <v>8.6430000000000003E-4</v>
      </c>
      <c r="O476" s="31" t="str">
        <f>_xlfn.XLOOKUP(Calculations[[#This Row],[For XLOOKUP]],Factors[For XLOOKUP],Factors[Units],"")</f>
        <v>tn CO2 eq/ €</v>
      </c>
      <c r="P476" s="12" t="str">
        <f>_xlfn.XLOOKUP(Calculations[[#This Row],[For XLOOKUP]],Factors[For XLOOKUP],Factors[Source],"")</f>
        <v>EXIOBASE 2019 - GR</v>
      </c>
      <c r="Q476" s="31" t="s">
        <v>1112</v>
      </c>
      <c r="R476" s="31" t="s">
        <v>1112</v>
      </c>
      <c r="S476" s="31" t="s">
        <v>1112</v>
      </c>
      <c r="T476" s="31" t="s">
        <v>1112</v>
      </c>
      <c r="U476" s="31">
        <v>124.33258869299999</v>
      </c>
      <c r="V476" s="31" t="s">
        <v>1113</v>
      </c>
      <c r="W476" s="57">
        <v>124.33258869299999</v>
      </c>
    </row>
    <row r="477" spans="1:23" x14ac:dyDescent="0.3">
      <c r="A477" s="8" t="s">
        <v>316</v>
      </c>
      <c r="B477" s="8" t="s">
        <v>317</v>
      </c>
      <c r="C477" s="9" t="s">
        <v>578</v>
      </c>
      <c r="D477" s="9" t="s">
        <v>818</v>
      </c>
      <c r="E477" s="9"/>
      <c r="F477" s="9" t="s">
        <v>550</v>
      </c>
      <c r="G477" s="8" t="s">
        <v>313</v>
      </c>
      <c r="H477" s="36" t="s">
        <v>313</v>
      </c>
      <c r="I477" s="29">
        <v>2170</v>
      </c>
      <c r="J477" s="11" t="s">
        <v>928</v>
      </c>
      <c r="K477" s="41" t="s">
        <v>363</v>
      </c>
      <c r="L477" s="47" t="s">
        <v>474</v>
      </c>
      <c r="M477" s="31" t="str">
        <f>_xlfn.XLOOKUP(Calculations[[#This Row],[For XLOOKUP]],Factors[For XLOOKUP],Factors[Factor],"")</f>
        <v>Σ.Ε. CO₂ eq</v>
      </c>
      <c r="N477" s="31">
        <f>_xlfn.XLOOKUP(Calculations[[#This Row],[For XLOOKUP]],Factors[For XLOOKUP],Factors[Value],"")</f>
        <v>3.3485399999999999E-4</v>
      </c>
      <c r="O477" s="31" t="str">
        <f>_xlfn.XLOOKUP(Calculations[[#This Row],[For XLOOKUP]],Factors[For XLOOKUP],Factors[Units],"")</f>
        <v>tn CO2 eq/ €</v>
      </c>
      <c r="P477" s="12" t="str">
        <f>_xlfn.XLOOKUP(Calculations[[#This Row],[For XLOOKUP]],Factors[For XLOOKUP],Factors[Source],"")</f>
        <v>EPA 2022</v>
      </c>
      <c r="Q477" s="31" t="s">
        <v>1112</v>
      </c>
      <c r="R477" s="31" t="s">
        <v>1112</v>
      </c>
      <c r="S477" s="31" t="s">
        <v>1112</v>
      </c>
      <c r="T477" s="31" t="s">
        <v>1112</v>
      </c>
      <c r="U477" s="31">
        <v>0.72663317999999999</v>
      </c>
      <c r="V477" s="31" t="s">
        <v>1113</v>
      </c>
      <c r="W477" s="57">
        <v>0.72663317999999999</v>
      </c>
    </row>
    <row r="478" spans="1:23" x14ac:dyDescent="0.3">
      <c r="A478" s="8" t="s">
        <v>316</v>
      </c>
      <c r="B478" s="8" t="s">
        <v>317</v>
      </c>
      <c r="C478" s="9" t="s">
        <v>578</v>
      </c>
      <c r="D478" s="9" t="s">
        <v>818</v>
      </c>
      <c r="E478" s="9"/>
      <c r="F478" s="9" t="s">
        <v>550</v>
      </c>
      <c r="G478" s="8" t="s">
        <v>313</v>
      </c>
      <c r="H478" s="36" t="s">
        <v>313</v>
      </c>
      <c r="I478" s="29">
        <v>1666176.7199999981</v>
      </c>
      <c r="J478" s="11" t="s">
        <v>928</v>
      </c>
      <c r="K478" s="41" t="s">
        <v>330</v>
      </c>
      <c r="L478" s="47" t="s">
        <v>441</v>
      </c>
      <c r="M478" s="31" t="str">
        <f>_xlfn.XLOOKUP(Calculations[[#This Row],[For XLOOKUP]],Factors[For XLOOKUP],Factors[Factor],"")</f>
        <v>Σ.Ε. CO₂ eq</v>
      </c>
      <c r="N478" s="31">
        <f>_xlfn.XLOOKUP(Calculations[[#This Row],[For XLOOKUP]],Factors[For XLOOKUP],Factors[Value],"")</f>
        <v>1.401148E-4</v>
      </c>
      <c r="O478" s="31" t="str">
        <f>_xlfn.XLOOKUP(Calculations[[#This Row],[For XLOOKUP]],Factors[For XLOOKUP],Factors[Units],"")</f>
        <v>tn CO2 eq/ €</v>
      </c>
      <c r="P478" s="12" t="str">
        <f>_xlfn.XLOOKUP(Calculations[[#This Row],[For XLOOKUP]],Factors[For XLOOKUP],Factors[Source],"")</f>
        <v>BEIS 2021</v>
      </c>
      <c r="Q478" s="31" t="s">
        <v>1112</v>
      </c>
      <c r="R478" s="31" t="s">
        <v>1112</v>
      </c>
      <c r="S478" s="31" t="s">
        <v>1112</v>
      </c>
      <c r="T478" s="31" t="s">
        <v>1112</v>
      </c>
      <c r="U478" s="31">
        <v>233.45601788745572</v>
      </c>
      <c r="V478" s="31" t="s">
        <v>1113</v>
      </c>
      <c r="W478" s="57">
        <v>233.45601788745572</v>
      </c>
    </row>
    <row r="479" spans="1:23" x14ac:dyDescent="0.3">
      <c r="A479" s="8" t="s">
        <v>316</v>
      </c>
      <c r="B479" s="8" t="s">
        <v>317</v>
      </c>
      <c r="C479" s="9" t="s">
        <v>578</v>
      </c>
      <c r="D479" s="9" t="s">
        <v>818</v>
      </c>
      <c r="E479" s="9"/>
      <c r="F479" s="9" t="s">
        <v>550</v>
      </c>
      <c r="G479" s="8" t="s">
        <v>313</v>
      </c>
      <c r="H479" s="36" t="s">
        <v>313</v>
      </c>
      <c r="I479" s="29">
        <v>3162</v>
      </c>
      <c r="J479" s="11" t="s">
        <v>928</v>
      </c>
      <c r="K479" s="41" t="s">
        <v>388</v>
      </c>
      <c r="L479" s="47" t="s">
        <v>499</v>
      </c>
      <c r="M479" s="31" t="str">
        <f>_xlfn.XLOOKUP(Calculations[[#This Row],[For XLOOKUP]],Factors[For XLOOKUP],Factors[Factor],"")</f>
        <v>Σ.Ε. CO₂ eq</v>
      </c>
      <c r="N479" s="31">
        <f>_xlfn.XLOOKUP(Calculations[[#This Row],[For XLOOKUP]],Factors[For XLOOKUP],Factors[Value],"")</f>
        <v>2.6956799999999998E-4</v>
      </c>
      <c r="O479" s="31" t="str">
        <f>_xlfn.XLOOKUP(Calculations[[#This Row],[For XLOOKUP]],Factors[For XLOOKUP],Factors[Units],"")</f>
        <v>tn CO2 eq/ €</v>
      </c>
      <c r="P479" s="12" t="str">
        <f>_xlfn.XLOOKUP(Calculations[[#This Row],[For XLOOKUP]],Factors[For XLOOKUP],Factors[Source],"")</f>
        <v>EPA 2022</v>
      </c>
      <c r="Q479" s="31" t="s">
        <v>1112</v>
      </c>
      <c r="R479" s="31" t="s">
        <v>1112</v>
      </c>
      <c r="S479" s="31" t="s">
        <v>1112</v>
      </c>
      <c r="T479" s="31" t="s">
        <v>1112</v>
      </c>
      <c r="U479" s="31">
        <v>0.85237401599999996</v>
      </c>
      <c r="V479" s="31" t="s">
        <v>1113</v>
      </c>
      <c r="W479" s="57">
        <v>0.85237401599999996</v>
      </c>
    </row>
    <row r="480" spans="1:23" x14ac:dyDescent="0.3">
      <c r="A480" s="8" t="s">
        <v>316</v>
      </c>
      <c r="B480" s="8" t="s">
        <v>317</v>
      </c>
      <c r="C480" s="9" t="s">
        <v>578</v>
      </c>
      <c r="D480" s="9" t="s">
        <v>818</v>
      </c>
      <c r="E480" s="9"/>
      <c r="F480" s="9" t="s">
        <v>550</v>
      </c>
      <c r="G480" s="8" t="s">
        <v>313</v>
      </c>
      <c r="H480" s="36" t="s">
        <v>313</v>
      </c>
      <c r="I480" s="29">
        <v>4786.24</v>
      </c>
      <c r="J480" s="11" t="s">
        <v>928</v>
      </c>
      <c r="K480" s="41" t="s">
        <v>383</v>
      </c>
      <c r="L480" s="47" t="s">
        <v>494</v>
      </c>
      <c r="M480" s="31" t="str">
        <f>_xlfn.XLOOKUP(Calculations[[#This Row],[For XLOOKUP]],Factors[For XLOOKUP],Factors[Factor],"")</f>
        <v>Σ.Ε. CO₂ eq</v>
      </c>
      <c r="N480" s="31">
        <f>_xlfn.XLOOKUP(Calculations[[#This Row],[For XLOOKUP]],Factors[For XLOOKUP],Factors[Value],"")</f>
        <v>1.5163199999999999E-4</v>
      </c>
      <c r="O480" s="31" t="str">
        <f>_xlfn.XLOOKUP(Calculations[[#This Row],[For XLOOKUP]],Factors[For XLOOKUP],Factors[Units],"")</f>
        <v>tn CO2 eq/ €</v>
      </c>
      <c r="P480" s="12" t="str">
        <f>_xlfn.XLOOKUP(Calculations[[#This Row],[For XLOOKUP]],Factors[For XLOOKUP],Factors[Source],"")</f>
        <v>EPA 2022</v>
      </c>
      <c r="Q480" s="31" t="s">
        <v>1112</v>
      </c>
      <c r="R480" s="31" t="s">
        <v>1112</v>
      </c>
      <c r="S480" s="31" t="s">
        <v>1112</v>
      </c>
      <c r="T480" s="31" t="s">
        <v>1112</v>
      </c>
      <c r="U480" s="31">
        <v>0.72574714367999993</v>
      </c>
      <c r="V480" s="31" t="s">
        <v>1113</v>
      </c>
      <c r="W480" s="57">
        <v>0.72574714367999993</v>
      </c>
    </row>
    <row r="481" spans="1:23" x14ac:dyDescent="0.3">
      <c r="A481" s="8" t="s">
        <v>316</v>
      </c>
      <c r="B481" s="8" t="s">
        <v>317</v>
      </c>
      <c r="C481" s="9" t="s">
        <v>578</v>
      </c>
      <c r="D481" s="9" t="s">
        <v>818</v>
      </c>
      <c r="E481" s="9"/>
      <c r="F481" s="9" t="s">
        <v>550</v>
      </c>
      <c r="G481" s="8" t="s">
        <v>313</v>
      </c>
      <c r="H481" s="36" t="s">
        <v>313</v>
      </c>
      <c r="I481" s="29">
        <v>433757.73999999993</v>
      </c>
      <c r="J481" s="11" t="s">
        <v>928</v>
      </c>
      <c r="K481" s="41" t="s">
        <v>355</v>
      </c>
      <c r="L481" s="47" t="s">
        <v>466</v>
      </c>
      <c r="M481" s="31" t="str">
        <f>_xlfn.XLOOKUP(Calculations[[#This Row],[For XLOOKUP]],Factors[For XLOOKUP],Factors[Factor],"")</f>
        <v>Σ.Ε. CO₂ eq</v>
      </c>
      <c r="N481" s="31">
        <f>_xlfn.XLOOKUP(Calculations[[#This Row],[For XLOOKUP]],Factors[For XLOOKUP],Factors[Value],"")</f>
        <v>4.3550000000000001E-4</v>
      </c>
      <c r="O481" s="31" t="str">
        <f>_xlfn.XLOOKUP(Calculations[[#This Row],[For XLOOKUP]],Factors[For XLOOKUP],Factors[Units],"")</f>
        <v>tn CO2 eq/ €</v>
      </c>
      <c r="P481" s="12" t="str">
        <f>_xlfn.XLOOKUP(Calculations[[#This Row],[For XLOOKUP]],Factors[For XLOOKUP],Factors[Source],"")</f>
        <v>EXIOBASE 2019 - GR</v>
      </c>
      <c r="Q481" s="31" t="s">
        <v>1112</v>
      </c>
      <c r="R481" s="31" t="s">
        <v>1112</v>
      </c>
      <c r="S481" s="31" t="s">
        <v>1112</v>
      </c>
      <c r="T481" s="31" t="s">
        <v>1112</v>
      </c>
      <c r="U481" s="31">
        <v>188.90149576999997</v>
      </c>
      <c r="V481" s="31" t="s">
        <v>1113</v>
      </c>
      <c r="W481" s="57">
        <v>188.90149576999997</v>
      </c>
    </row>
    <row r="482" spans="1:23" x14ac:dyDescent="0.3">
      <c r="A482" s="8" t="s">
        <v>316</v>
      </c>
      <c r="B482" s="8" t="s">
        <v>317</v>
      </c>
      <c r="C482" s="9" t="s">
        <v>578</v>
      </c>
      <c r="D482" s="9" t="s">
        <v>818</v>
      </c>
      <c r="E482" s="9"/>
      <c r="F482" s="9" t="s">
        <v>550</v>
      </c>
      <c r="G482" s="8" t="s">
        <v>313</v>
      </c>
      <c r="H482" s="36" t="s">
        <v>313</v>
      </c>
      <c r="I482" s="29">
        <v>50051.250000000007</v>
      </c>
      <c r="J482" s="11" t="s">
        <v>928</v>
      </c>
      <c r="K482" s="41" t="s">
        <v>378</v>
      </c>
      <c r="L482" s="47" t="s">
        <v>489</v>
      </c>
      <c r="M482" s="31" t="str">
        <f>_xlfn.XLOOKUP(Calculations[[#This Row],[For XLOOKUP]],Factors[For XLOOKUP],Factors[Factor],"")</f>
        <v>Σ.Ε. CO₂ eq</v>
      </c>
      <c r="N482" s="31">
        <f>_xlfn.XLOOKUP(Calculations[[#This Row],[For XLOOKUP]],Factors[For XLOOKUP],Factors[Value],"")</f>
        <v>1.3689E-4</v>
      </c>
      <c r="O482" s="31" t="str">
        <f>_xlfn.XLOOKUP(Calculations[[#This Row],[For XLOOKUP]],Factors[For XLOOKUP],Factors[Units],"")</f>
        <v>tn CO2 eq/ €</v>
      </c>
      <c r="P482" s="12" t="str">
        <f>_xlfn.XLOOKUP(Calculations[[#This Row],[For XLOOKUP]],Factors[For XLOOKUP],Factors[Source],"")</f>
        <v>EPA 2022</v>
      </c>
      <c r="Q482" s="31" t="s">
        <v>1112</v>
      </c>
      <c r="R482" s="31" t="s">
        <v>1112</v>
      </c>
      <c r="S482" s="31" t="s">
        <v>1112</v>
      </c>
      <c r="T482" s="31" t="s">
        <v>1112</v>
      </c>
      <c r="U482" s="31">
        <v>6.851515612500001</v>
      </c>
      <c r="V482" s="31" t="s">
        <v>1113</v>
      </c>
      <c r="W482" s="57">
        <v>6.851515612500001</v>
      </c>
    </row>
    <row r="483" spans="1:23" x14ac:dyDescent="0.3">
      <c r="A483" s="8" t="s">
        <v>316</v>
      </c>
      <c r="B483" s="8" t="s">
        <v>317</v>
      </c>
      <c r="C483" s="9" t="s">
        <v>578</v>
      </c>
      <c r="D483" s="9" t="s">
        <v>818</v>
      </c>
      <c r="E483" s="9"/>
      <c r="F483" s="9" t="s">
        <v>550</v>
      </c>
      <c r="G483" s="8" t="s">
        <v>313</v>
      </c>
      <c r="H483" s="36" t="s">
        <v>313</v>
      </c>
      <c r="I483" s="29">
        <v>118495.9</v>
      </c>
      <c r="J483" s="11" t="s">
        <v>928</v>
      </c>
      <c r="K483" s="41" t="s">
        <v>401</v>
      </c>
      <c r="L483" s="47" t="s">
        <v>512</v>
      </c>
      <c r="M483" s="31" t="str">
        <f>_xlfn.XLOOKUP(Calculations[[#This Row],[For XLOOKUP]],Factors[For XLOOKUP],Factors[Factor],"")</f>
        <v>Σ.Ε. CO₂ eq</v>
      </c>
      <c r="N483" s="31">
        <f>_xlfn.XLOOKUP(Calculations[[#This Row],[For XLOOKUP]],Factors[For XLOOKUP],Factors[Value],"")</f>
        <v>5.7283200000000012E-4</v>
      </c>
      <c r="O483" s="31" t="str">
        <f>_xlfn.XLOOKUP(Calculations[[#This Row],[For XLOOKUP]],Factors[For XLOOKUP],Factors[Units],"")</f>
        <v>tn CO2 eq/ €</v>
      </c>
      <c r="P483" s="12" t="str">
        <f>_xlfn.XLOOKUP(Calculations[[#This Row],[For XLOOKUP]],Factors[For XLOOKUP],Factors[Source],"")</f>
        <v>EPA 2022</v>
      </c>
      <c r="Q483" s="31" t="s">
        <v>1112</v>
      </c>
      <c r="R483" s="31" t="s">
        <v>1112</v>
      </c>
      <c r="S483" s="31" t="s">
        <v>1112</v>
      </c>
      <c r="T483" s="31" t="s">
        <v>1112</v>
      </c>
      <c r="U483" s="31">
        <v>67.878243388800016</v>
      </c>
      <c r="V483" s="31" t="s">
        <v>1113</v>
      </c>
      <c r="W483" s="57">
        <v>67.878243388800016</v>
      </c>
    </row>
    <row r="484" spans="1:23" x14ac:dyDescent="0.3">
      <c r="A484" s="8" t="s">
        <v>316</v>
      </c>
      <c r="B484" s="8" t="s">
        <v>317</v>
      </c>
      <c r="C484" s="9" t="s">
        <v>578</v>
      </c>
      <c r="D484" s="9" t="s">
        <v>818</v>
      </c>
      <c r="E484" s="9"/>
      <c r="F484" s="9" t="s">
        <v>550</v>
      </c>
      <c r="G484" s="8" t="s">
        <v>313</v>
      </c>
      <c r="H484" s="36" t="s">
        <v>313</v>
      </c>
      <c r="I484" s="29">
        <v>1010.4</v>
      </c>
      <c r="J484" s="11" t="s">
        <v>928</v>
      </c>
      <c r="K484" s="41" t="s">
        <v>386</v>
      </c>
      <c r="L484" s="47" t="s">
        <v>497</v>
      </c>
      <c r="M484" s="31" t="str">
        <f>_xlfn.XLOOKUP(Calculations[[#This Row],[For XLOOKUP]],Factors[For XLOOKUP],Factors[Factor],"")</f>
        <v>Σ.Ε. CO₂ eq</v>
      </c>
      <c r="N484" s="31">
        <f>_xlfn.XLOOKUP(Calculations[[#This Row],[For XLOOKUP]],Factors[For XLOOKUP],Factors[Value],"")</f>
        <v>2.8536300000000001E-4</v>
      </c>
      <c r="O484" s="31" t="str">
        <f>_xlfn.XLOOKUP(Calculations[[#This Row],[For XLOOKUP]],Factors[For XLOOKUP],Factors[Units],"")</f>
        <v>tn CO2 eq/ €</v>
      </c>
      <c r="P484" s="12" t="str">
        <f>_xlfn.XLOOKUP(Calculations[[#This Row],[For XLOOKUP]],Factors[For XLOOKUP],Factors[Source],"")</f>
        <v>EPA 2022</v>
      </c>
      <c r="Q484" s="31" t="s">
        <v>1112</v>
      </c>
      <c r="R484" s="31" t="s">
        <v>1112</v>
      </c>
      <c r="S484" s="31" t="s">
        <v>1112</v>
      </c>
      <c r="T484" s="31" t="s">
        <v>1112</v>
      </c>
      <c r="U484" s="31">
        <v>0.2883307752</v>
      </c>
      <c r="V484" s="31" t="s">
        <v>1113</v>
      </c>
      <c r="W484" s="57">
        <v>0.2883307752</v>
      </c>
    </row>
    <row r="485" spans="1:23" x14ac:dyDescent="0.3">
      <c r="A485" s="8" t="s">
        <v>316</v>
      </c>
      <c r="B485" s="8" t="s">
        <v>317</v>
      </c>
      <c r="C485" s="9" t="s">
        <v>578</v>
      </c>
      <c r="D485" s="9" t="s">
        <v>818</v>
      </c>
      <c r="E485" s="9"/>
      <c r="F485" s="9" t="s">
        <v>550</v>
      </c>
      <c r="G485" s="8" t="s">
        <v>313</v>
      </c>
      <c r="H485" s="36" t="s">
        <v>313</v>
      </c>
      <c r="I485" s="29">
        <v>4280.7300000000005</v>
      </c>
      <c r="J485" s="11" t="s">
        <v>928</v>
      </c>
      <c r="K485" s="41" t="s">
        <v>323</v>
      </c>
      <c r="L485" s="47" t="s">
        <v>434</v>
      </c>
      <c r="M485" s="31" t="str">
        <f>_xlfn.XLOOKUP(Calculations[[#This Row],[For XLOOKUP]],Factors[For XLOOKUP],Factors[Factor],"")</f>
        <v>Σ.Ε. CO₂ eq</v>
      </c>
      <c r="N485" s="31">
        <f>_xlfn.XLOOKUP(Calculations[[#This Row],[For XLOOKUP]],Factors[For XLOOKUP],Factors[Value],"")</f>
        <v>3.7960000000000001E-4</v>
      </c>
      <c r="O485" s="31" t="str">
        <f>_xlfn.XLOOKUP(Calculations[[#This Row],[For XLOOKUP]],Factors[For XLOOKUP],Factors[Units],"")</f>
        <v>tn CO2 eq/ €</v>
      </c>
      <c r="P485" s="12" t="str">
        <f>_xlfn.XLOOKUP(Calculations[[#This Row],[For XLOOKUP]],Factors[For XLOOKUP],Factors[Source],"")</f>
        <v>EXIOBASE 2019 - GR</v>
      </c>
      <c r="Q485" s="31" t="s">
        <v>1112</v>
      </c>
      <c r="R485" s="31" t="s">
        <v>1112</v>
      </c>
      <c r="S485" s="31" t="s">
        <v>1112</v>
      </c>
      <c r="T485" s="31" t="s">
        <v>1112</v>
      </c>
      <c r="U485" s="31">
        <v>1.6249651080000003</v>
      </c>
      <c r="V485" s="31" t="s">
        <v>1113</v>
      </c>
      <c r="W485" s="57">
        <v>1.6249651080000003</v>
      </c>
    </row>
    <row r="486" spans="1:23" x14ac:dyDescent="0.3">
      <c r="A486" s="8" t="s">
        <v>316</v>
      </c>
      <c r="B486" s="8" t="s">
        <v>317</v>
      </c>
      <c r="C486" s="9" t="s">
        <v>578</v>
      </c>
      <c r="D486" s="9" t="s">
        <v>818</v>
      </c>
      <c r="E486" s="9"/>
      <c r="F486" s="9" t="s">
        <v>550</v>
      </c>
      <c r="G486" s="8" t="s">
        <v>313</v>
      </c>
      <c r="H486" s="36" t="s">
        <v>313</v>
      </c>
      <c r="I486" s="29">
        <v>73734.460000000006</v>
      </c>
      <c r="J486" s="11" t="s">
        <v>928</v>
      </c>
      <c r="K486" s="41" t="s">
        <v>397</v>
      </c>
      <c r="L486" s="47" t="s">
        <v>508</v>
      </c>
      <c r="M486" s="31" t="str">
        <f>_xlfn.XLOOKUP(Calculations[[#This Row],[For XLOOKUP]],Factors[For XLOOKUP],Factors[Factor],"")</f>
        <v>Σ.Ε. CO₂ eq</v>
      </c>
      <c r="N486" s="31">
        <f>_xlfn.XLOOKUP(Calculations[[#This Row],[For XLOOKUP]],Factors[For XLOOKUP],Factors[Value],"")</f>
        <v>2.2007699999999997E-4</v>
      </c>
      <c r="O486" s="31" t="str">
        <f>_xlfn.XLOOKUP(Calculations[[#This Row],[For XLOOKUP]],Factors[For XLOOKUP],Factors[Units],"")</f>
        <v>tn CO2 eq/ €</v>
      </c>
      <c r="P486" s="12" t="str">
        <f>_xlfn.XLOOKUP(Calculations[[#This Row],[For XLOOKUP]],Factors[For XLOOKUP],Factors[Source],"")</f>
        <v>EPA 2022</v>
      </c>
      <c r="Q486" s="31" t="s">
        <v>1112</v>
      </c>
      <c r="R486" s="31" t="s">
        <v>1112</v>
      </c>
      <c r="S486" s="31" t="s">
        <v>1112</v>
      </c>
      <c r="T486" s="31" t="s">
        <v>1112</v>
      </c>
      <c r="U486" s="31">
        <v>16.227258753419999</v>
      </c>
      <c r="V486" s="31" t="s">
        <v>1113</v>
      </c>
      <c r="W486" s="57">
        <v>16.227258753419999</v>
      </c>
    </row>
    <row r="487" spans="1:23" x14ac:dyDescent="0.3">
      <c r="A487" s="8" t="s">
        <v>316</v>
      </c>
      <c r="B487" s="8" t="s">
        <v>317</v>
      </c>
      <c r="C487" s="9" t="s">
        <v>578</v>
      </c>
      <c r="D487" s="9" t="s">
        <v>818</v>
      </c>
      <c r="E487" s="9"/>
      <c r="F487" s="9" t="s">
        <v>550</v>
      </c>
      <c r="G487" s="8" t="s">
        <v>313</v>
      </c>
      <c r="H487" s="36" t="s">
        <v>313</v>
      </c>
      <c r="I487" s="29">
        <v>4138.04</v>
      </c>
      <c r="J487" s="11" t="s">
        <v>928</v>
      </c>
      <c r="K487" s="41" t="s">
        <v>377</v>
      </c>
      <c r="L487" s="47" t="s">
        <v>488</v>
      </c>
      <c r="M487" s="31" t="str">
        <f>_xlfn.XLOOKUP(Calculations[[#This Row],[For XLOOKUP]],Factors[For XLOOKUP],Factors[Factor],"")</f>
        <v>Σ.Ε. CO₂ eq</v>
      </c>
      <c r="N487" s="31">
        <f>_xlfn.XLOOKUP(Calculations[[#This Row],[For XLOOKUP]],Factors[For XLOOKUP],Factors[Value],"")</f>
        <v>1.4320800000000003E-4</v>
      </c>
      <c r="O487" s="31" t="str">
        <f>_xlfn.XLOOKUP(Calculations[[#This Row],[For XLOOKUP]],Factors[For XLOOKUP],Factors[Units],"")</f>
        <v>tn CO2 eq/ €</v>
      </c>
      <c r="P487" s="12" t="str">
        <f>_xlfn.XLOOKUP(Calculations[[#This Row],[For XLOOKUP]],Factors[For XLOOKUP],Factors[Source],"")</f>
        <v>EPA 2022</v>
      </c>
      <c r="Q487" s="31" t="s">
        <v>1112</v>
      </c>
      <c r="R487" s="31" t="s">
        <v>1112</v>
      </c>
      <c r="S487" s="31" t="s">
        <v>1112</v>
      </c>
      <c r="T487" s="31" t="s">
        <v>1112</v>
      </c>
      <c r="U487" s="31">
        <v>0.59260043232000015</v>
      </c>
      <c r="V487" s="31" t="s">
        <v>1113</v>
      </c>
      <c r="W487" s="57">
        <v>0.59260043232000015</v>
      </c>
    </row>
    <row r="488" spans="1:23" x14ac:dyDescent="0.3">
      <c r="A488" s="8" t="s">
        <v>316</v>
      </c>
      <c r="B488" s="8" t="s">
        <v>317</v>
      </c>
      <c r="C488" s="9" t="s">
        <v>578</v>
      </c>
      <c r="D488" s="9" t="s">
        <v>818</v>
      </c>
      <c r="E488" s="9"/>
      <c r="F488" s="9" t="s">
        <v>550</v>
      </c>
      <c r="G488" s="8" t="s">
        <v>313</v>
      </c>
      <c r="H488" s="36" t="s">
        <v>313</v>
      </c>
      <c r="I488" s="29">
        <v>1723.1599999999999</v>
      </c>
      <c r="J488" s="11" t="s">
        <v>928</v>
      </c>
      <c r="K488" s="41" t="s">
        <v>423</v>
      </c>
      <c r="L488" s="47" t="s">
        <v>534</v>
      </c>
      <c r="M488" s="31" t="str">
        <f>_xlfn.XLOOKUP(Calculations[[#This Row],[For XLOOKUP]],Factors[For XLOOKUP],Factors[Factor],"")</f>
        <v>Σ.Ε. CO₂ eq</v>
      </c>
      <c r="N488" s="31">
        <f>_xlfn.XLOOKUP(Calculations[[#This Row],[For XLOOKUP]],Factors[For XLOOKUP],Factors[Value],"")</f>
        <v>2.832E-4</v>
      </c>
      <c r="O488" s="31" t="str">
        <f>_xlfn.XLOOKUP(Calculations[[#This Row],[For XLOOKUP]],Factors[For XLOOKUP],Factors[Units],"")</f>
        <v>tn CO2 eq/ €</v>
      </c>
      <c r="P488" s="12" t="str">
        <f>_xlfn.XLOOKUP(Calculations[[#This Row],[For XLOOKUP]],Factors[For XLOOKUP],Factors[Source],"")</f>
        <v>EXIOBASE 2019 - GR</v>
      </c>
      <c r="Q488" s="31" t="s">
        <v>1112</v>
      </c>
      <c r="R488" s="31" t="s">
        <v>1112</v>
      </c>
      <c r="S488" s="31" t="s">
        <v>1112</v>
      </c>
      <c r="T488" s="31" t="s">
        <v>1112</v>
      </c>
      <c r="U488" s="31">
        <v>0.48799891199999995</v>
      </c>
      <c r="V488" s="31" t="s">
        <v>1113</v>
      </c>
      <c r="W488" s="57">
        <v>0.48799891199999995</v>
      </c>
    </row>
    <row r="489" spans="1:23" x14ac:dyDescent="0.3">
      <c r="A489" s="8" t="s">
        <v>316</v>
      </c>
      <c r="B489" s="8" t="s">
        <v>317</v>
      </c>
      <c r="C489" s="9" t="s">
        <v>578</v>
      </c>
      <c r="D489" s="9" t="s">
        <v>818</v>
      </c>
      <c r="E489" s="9"/>
      <c r="F489" s="9" t="s">
        <v>550</v>
      </c>
      <c r="G489" s="8" t="s">
        <v>313</v>
      </c>
      <c r="H489" s="36" t="s">
        <v>313</v>
      </c>
      <c r="I489" s="29">
        <v>10576.97</v>
      </c>
      <c r="J489" s="11" t="s">
        <v>928</v>
      </c>
      <c r="K489" s="41" t="s">
        <v>412</v>
      </c>
      <c r="L489" s="47" t="s">
        <v>523</v>
      </c>
      <c r="M489" s="31" t="str">
        <f>_xlfn.XLOOKUP(Calculations[[#This Row],[For XLOOKUP]],Factors[For XLOOKUP],Factors[Factor],"")</f>
        <v>Σ.Ε. CO₂ eq</v>
      </c>
      <c r="N489" s="31">
        <f>_xlfn.XLOOKUP(Calculations[[#This Row],[For XLOOKUP]],Factors[For XLOOKUP],Factors[Value],"")</f>
        <v>4.06458E-4</v>
      </c>
      <c r="O489" s="31" t="str">
        <f>_xlfn.XLOOKUP(Calculations[[#This Row],[For XLOOKUP]],Factors[For XLOOKUP],Factors[Units],"")</f>
        <v>tn CO2 eq/ €</v>
      </c>
      <c r="P489" s="12" t="str">
        <f>_xlfn.XLOOKUP(Calculations[[#This Row],[For XLOOKUP]],Factors[For XLOOKUP],Factors[Source],"")</f>
        <v>EPA 2022</v>
      </c>
      <c r="Q489" s="31" t="s">
        <v>1112</v>
      </c>
      <c r="R489" s="31" t="s">
        <v>1112</v>
      </c>
      <c r="S489" s="31" t="s">
        <v>1112</v>
      </c>
      <c r="T489" s="31" t="s">
        <v>1112</v>
      </c>
      <c r="U489" s="31">
        <v>4.29909407226</v>
      </c>
      <c r="V489" s="31" t="s">
        <v>1113</v>
      </c>
      <c r="W489" s="57">
        <v>4.29909407226</v>
      </c>
    </row>
    <row r="490" spans="1:23" x14ac:dyDescent="0.3">
      <c r="A490" s="8" t="s">
        <v>316</v>
      </c>
      <c r="B490" s="8" t="s">
        <v>317</v>
      </c>
      <c r="C490" s="9" t="s">
        <v>578</v>
      </c>
      <c r="D490" s="9" t="s">
        <v>818</v>
      </c>
      <c r="E490" s="9"/>
      <c r="F490" s="9" t="s">
        <v>550</v>
      </c>
      <c r="G490" s="8" t="s">
        <v>313</v>
      </c>
      <c r="H490" s="36" t="s">
        <v>313</v>
      </c>
      <c r="I490" s="29">
        <v>630.97</v>
      </c>
      <c r="J490" s="11" t="s">
        <v>928</v>
      </c>
      <c r="K490" s="41" t="s">
        <v>411</v>
      </c>
      <c r="L490" s="47" t="s">
        <v>522</v>
      </c>
      <c r="M490" s="31" t="str">
        <f>_xlfn.XLOOKUP(Calculations[[#This Row],[For XLOOKUP]],Factors[For XLOOKUP],Factors[Factor],"")</f>
        <v>Σ.Ε. CO₂ eq</v>
      </c>
      <c r="N490" s="31">
        <f>_xlfn.XLOOKUP(Calculations[[#This Row],[For XLOOKUP]],Factors[For XLOOKUP],Factors[Value],"")</f>
        <v>3.368E-4</v>
      </c>
      <c r="O490" s="31" t="str">
        <f>_xlfn.XLOOKUP(Calculations[[#This Row],[For XLOOKUP]],Factors[For XLOOKUP],Factors[Units],"")</f>
        <v>tn CO2 eq/ €</v>
      </c>
      <c r="P490" s="12" t="str">
        <f>_xlfn.XLOOKUP(Calculations[[#This Row],[For XLOOKUP]],Factors[For XLOOKUP],Factors[Source],"")</f>
        <v>EXIOBASE 2019 - GR</v>
      </c>
      <c r="Q490" s="31" t="s">
        <v>1112</v>
      </c>
      <c r="R490" s="31" t="s">
        <v>1112</v>
      </c>
      <c r="S490" s="31" t="s">
        <v>1112</v>
      </c>
      <c r="T490" s="31" t="s">
        <v>1112</v>
      </c>
      <c r="U490" s="31">
        <v>0.212510696</v>
      </c>
      <c r="V490" s="31" t="s">
        <v>1113</v>
      </c>
      <c r="W490" s="57">
        <v>0.212510696</v>
      </c>
    </row>
    <row r="491" spans="1:23" x14ac:dyDescent="0.3">
      <c r="A491" s="8" t="s">
        <v>316</v>
      </c>
      <c r="B491" s="8" t="s">
        <v>317</v>
      </c>
      <c r="C491" s="9" t="s">
        <v>578</v>
      </c>
      <c r="D491" s="9" t="s">
        <v>818</v>
      </c>
      <c r="E491" s="9"/>
      <c r="F491" s="9" t="s">
        <v>550</v>
      </c>
      <c r="G491" s="8" t="s">
        <v>313</v>
      </c>
      <c r="H491" s="36" t="s">
        <v>313</v>
      </c>
      <c r="I491" s="29">
        <v>72484.12</v>
      </c>
      <c r="J491" s="11" t="s">
        <v>928</v>
      </c>
      <c r="K491" s="41" t="s">
        <v>380</v>
      </c>
      <c r="L491" s="47" t="s">
        <v>491</v>
      </c>
      <c r="M491" s="31" t="str">
        <f>_xlfn.XLOOKUP(Calculations[[#This Row],[For XLOOKUP]],Factors[For XLOOKUP],Factors[Factor],"")</f>
        <v>Σ.Ε. CO₂ eq</v>
      </c>
      <c r="N491" s="31">
        <f>_xlfn.XLOOKUP(Calculations[[#This Row],[For XLOOKUP]],Factors[For XLOOKUP],Factors[Value],"")</f>
        <v>2.7470000000000001E-4</v>
      </c>
      <c r="O491" s="31" t="str">
        <f>_xlfn.XLOOKUP(Calculations[[#This Row],[For XLOOKUP]],Factors[For XLOOKUP],Factors[Units],"")</f>
        <v>tn CO2 eq/ €</v>
      </c>
      <c r="P491" s="12" t="str">
        <f>_xlfn.XLOOKUP(Calculations[[#This Row],[For XLOOKUP]],Factors[For XLOOKUP],Factors[Source],"")</f>
        <v>EXIOBASE 2019 - CY</v>
      </c>
      <c r="Q491" s="31" t="s">
        <v>1112</v>
      </c>
      <c r="R491" s="31" t="s">
        <v>1112</v>
      </c>
      <c r="S491" s="31" t="s">
        <v>1112</v>
      </c>
      <c r="T491" s="31" t="s">
        <v>1112</v>
      </c>
      <c r="U491" s="31">
        <v>19.911387764000001</v>
      </c>
      <c r="V491" s="31" t="s">
        <v>1113</v>
      </c>
      <c r="W491" s="57">
        <v>19.911387764000001</v>
      </c>
    </row>
    <row r="492" spans="1:23" x14ac:dyDescent="0.3">
      <c r="A492" s="8" t="s">
        <v>316</v>
      </c>
      <c r="B492" s="8" t="s">
        <v>317</v>
      </c>
      <c r="C492" s="9" t="s">
        <v>578</v>
      </c>
      <c r="D492" s="9" t="s">
        <v>818</v>
      </c>
      <c r="E492" s="9"/>
      <c r="F492" s="9" t="s">
        <v>550</v>
      </c>
      <c r="G492" s="8" t="s">
        <v>313</v>
      </c>
      <c r="H492" s="36" t="s">
        <v>313</v>
      </c>
      <c r="I492" s="29">
        <v>727.31</v>
      </c>
      <c r="J492" s="11" t="s">
        <v>928</v>
      </c>
      <c r="K492" s="41" t="s">
        <v>419</v>
      </c>
      <c r="L492" s="47" t="s">
        <v>530</v>
      </c>
      <c r="M492" s="31" t="str">
        <f>_xlfn.XLOOKUP(Calculations[[#This Row],[For XLOOKUP]],Factors[For XLOOKUP],Factors[Factor],"")</f>
        <v>Σ.Ε. CO₂ eq</v>
      </c>
      <c r="N492" s="31">
        <f>_xlfn.XLOOKUP(Calculations[[#This Row],[For XLOOKUP]],Factors[For XLOOKUP],Factors[Value],"")</f>
        <v>1.1003849999999999E-3</v>
      </c>
      <c r="O492" s="31" t="str">
        <f>_xlfn.XLOOKUP(Calculations[[#This Row],[For XLOOKUP]],Factors[For XLOOKUP],Factors[Units],"")</f>
        <v>tn CO2 eq/ €</v>
      </c>
      <c r="P492" s="12" t="str">
        <f>_xlfn.XLOOKUP(Calculations[[#This Row],[For XLOOKUP]],Factors[For XLOOKUP],Factors[Source],"")</f>
        <v>EPA 2022</v>
      </c>
      <c r="Q492" s="31" t="s">
        <v>1112</v>
      </c>
      <c r="R492" s="31" t="s">
        <v>1112</v>
      </c>
      <c r="S492" s="31" t="s">
        <v>1112</v>
      </c>
      <c r="T492" s="31" t="s">
        <v>1112</v>
      </c>
      <c r="U492" s="31">
        <v>0.80032101434999992</v>
      </c>
      <c r="V492" s="31" t="s">
        <v>1113</v>
      </c>
      <c r="W492" s="57">
        <v>0.80032101434999992</v>
      </c>
    </row>
    <row r="493" spans="1:23" x14ac:dyDescent="0.3">
      <c r="A493" s="8" t="s">
        <v>316</v>
      </c>
      <c r="B493" s="8" t="s">
        <v>317</v>
      </c>
      <c r="C493" s="9" t="s">
        <v>578</v>
      </c>
      <c r="D493" s="9" t="s">
        <v>818</v>
      </c>
      <c r="E493" s="9"/>
      <c r="F493" s="9" t="s">
        <v>550</v>
      </c>
      <c r="G493" s="8" t="s">
        <v>313</v>
      </c>
      <c r="H493" s="36" t="s">
        <v>313</v>
      </c>
      <c r="I493" s="29">
        <v>188903.67</v>
      </c>
      <c r="J493" s="11" t="s">
        <v>928</v>
      </c>
      <c r="K493" s="41" t="s">
        <v>394</v>
      </c>
      <c r="L493" s="47" t="s">
        <v>505</v>
      </c>
      <c r="M493" s="31" t="str">
        <f>_xlfn.XLOOKUP(Calculations[[#This Row],[For XLOOKUP]],Factors[For XLOOKUP],Factors[Factor],"")</f>
        <v>Σ.Ε. CO₂ eq</v>
      </c>
      <c r="N493" s="31">
        <f>_xlfn.XLOOKUP(Calculations[[#This Row],[For XLOOKUP]],Factors[For XLOOKUP],Factors[Value],"")</f>
        <v>1.1372399999999998E-4</v>
      </c>
      <c r="O493" s="31" t="str">
        <f>_xlfn.XLOOKUP(Calculations[[#This Row],[For XLOOKUP]],Factors[For XLOOKUP],Factors[Units],"")</f>
        <v>tn CO2 eq/ €</v>
      </c>
      <c r="P493" s="12" t="str">
        <f>_xlfn.XLOOKUP(Calculations[[#This Row],[For XLOOKUP]],Factors[For XLOOKUP],Factors[Source],"")</f>
        <v>EPA 2022</v>
      </c>
      <c r="Q493" s="31" t="s">
        <v>1112</v>
      </c>
      <c r="R493" s="31" t="s">
        <v>1112</v>
      </c>
      <c r="S493" s="31" t="s">
        <v>1112</v>
      </c>
      <c r="T493" s="31" t="s">
        <v>1112</v>
      </c>
      <c r="U493" s="31">
        <v>21.48288096708</v>
      </c>
      <c r="V493" s="31" t="s">
        <v>1113</v>
      </c>
      <c r="W493" s="57">
        <v>21.48288096708</v>
      </c>
    </row>
    <row r="494" spans="1:23" x14ac:dyDescent="0.3">
      <c r="A494" s="8" t="s">
        <v>316</v>
      </c>
      <c r="B494" s="8" t="s">
        <v>317</v>
      </c>
      <c r="C494" s="9" t="s">
        <v>578</v>
      </c>
      <c r="D494" s="9" t="s">
        <v>818</v>
      </c>
      <c r="E494" s="9"/>
      <c r="F494" s="9" t="s">
        <v>550</v>
      </c>
      <c r="G494" s="8" t="s">
        <v>313</v>
      </c>
      <c r="H494" s="36" t="s">
        <v>313</v>
      </c>
      <c r="I494" s="29">
        <v>3143.28</v>
      </c>
      <c r="J494" s="11" t="s">
        <v>928</v>
      </c>
      <c r="K494" s="41" t="s">
        <v>421</v>
      </c>
      <c r="L494" s="47" t="s">
        <v>532</v>
      </c>
      <c r="M494" s="31" t="str">
        <f>_xlfn.XLOOKUP(Calculations[[#This Row],[For XLOOKUP]],Factors[For XLOOKUP],Factors[Factor],"")</f>
        <v>Σ.Ε. CO₂ eq</v>
      </c>
      <c r="N494" s="31">
        <f>_xlfn.XLOOKUP(Calculations[[#This Row],[For XLOOKUP]],Factors[For XLOOKUP],Factors[Value],"")</f>
        <v>2.5587899999999998E-4</v>
      </c>
      <c r="O494" s="31" t="str">
        <f>_xlfn.XLOOKUP(Calculations[[#This Row],[For XLOOKUP]],Factors[For XLOOKUP],Factors[Units],"")</f>
        <v>tn CO2 eq/ €</v>
      </c>
      <c r="P494" s="12" t="str">
        <f>_xlfn.XLOOKUP(Calculations[[#This Row],[For XLOOKUP]],Factors[For XLOOKUP],Factors[Source],"")</f>
        <v>EPA 2022</v>
      </c>
      <c r="Q494" s="31" t="s">
        <v>1112</v>
      </c>
      <c r="R494" s="31" t="s">
        <v>1112</v>
      </c>
      <c r="S494" s="31" t="s">
        <v>1112</v>
      </c>
      <c r="T494" s="31" t="s">
        <v>1112</v>
      </c>
      <c r="U494" s="31">
        <v>0.80429934311999995</v>
      </c>
      <c r="V494" s="31" t="s">
        <v>1113</v>
      </c>
      <c r="W494" s="57">
        <v>0.80429934311999995</v>
      </c>
    </row>
    <row r="495" spans="1:23" x14ac:dyDescent="0.3">
      <c r="A495" s="8" t="s">
        <v>316</v>
      </c>
      <c r="B495" s="8" t="s">
        <v>317</v>
      </c>
      <c r="C495" s="9" t="s">
        <v>578</v>
      </c>
      <c r="D495" s="9" t="s">
        <v>818</v>
      </c>
      <c r="E495" s="9"/>
      <c r="F495" s="9" t="s">
        <v>550</v>
      </c>
      <c r="G495" s="8" t="s">
        <v>313</v>
      </c>
      <c r="H495" s="36" t="s">
        <v>313</v>
      </c>
      <c r="I495" s="29">
        <v>555276.58000000007</v>
      </c>
      <c r="J495" s="11" t="s">
        <v>928</v>
      </c>
      <c r="K495" s="41" t="s">
        <v>348</v>
      </c>
      <c r="L495" s="47" t="s">
        <v>459</v>
      </c>
      <c r="M495" s="31" t="str">
        <f>_xlfn.XLOOKUP(Calculations[[#This Row],[For XLOOKUP]],Factors[For XLOOKUP],Factors[Factor],"")</f>
        <v>Σ.Ε. CO₂ eq</v>
      </c>
      <c r="N495" s="31">
        <f>_xlfn.XLOOKUP(Calculations[[#This Row],[For XLOOKUP]],Factors[For XLOOKUP],Factors[Value],"")</f>
        <v>8.7299999999999997E-4</v>
      </c>
      <c r="O495" s="31" t="str">
        <f>_xlfn.XLOOKUP(Calculations[[#This Row],[For XLOOKUP]],Factors[For XLOOKUP],Factors[Units],"")</f>
        <v>tn CO2 eq/ €</v>
      </c>
      <c r="P495" s="12" t="str">
        <f>_xlfn.XLOOKUP(Calculations[[#This Row],[For XLOOKUP]],Factors[For XLOOKUP],Factors[Source],"")</f>
        <v>EXIOBASE 2019 - GR</v>
      </c>
      <c r="Q495" s="31" t="s">
        <v>1112</v>
      </c>
      <c r="R495" s="31" t="s">
        <v>1112</v>
      </c>
      <c r="S495" s="31" t="s">
        <v>1112</v>
      </c>
      <c r="T495" s="31" t="s">
        <v>1112</v>
      </c>
      <c r="U495" s="31">
        <v>484.75645434000006</v>
      </c>
      <c r="V495" s="31" t="s">
        <v>1113</v>
      </c>
      <c r="W495" s="57">
        <v>484.75645434000006</v>
      </c>
    </row>
    <row r="496" spans="1:23" x14ac:dyDescent="0.3">
      <c r="A496" s="8" t="s">
        <v>316</v>
      </c>
      <c r="B496" s="8" t="s">
        <v>317</v>
      </c>
      <c r="C496" s="9" t="s">
        <v>578</v>
      </c>
      <c r="D496" s="9" t="s">
        <v>818</v>
      </c>
      <c r="E496" s="9"/>
      <c r="F496" s="9" t="s">
        <v>550</v>
      </c>
      <c r="G496" s="8" t="s">
        <v>313</v>
      </c>
      <c r="H496" s="36" t="s">
        <v>313</v>
      </c>
      <c r="I496" s="29">
        <v>221650.06999999995</v>
      </c>
      <c r="J496" s="11" t="s">
        <v>928</v>
      </c>
      <c r="K496" s="41" t="s">
        <v>375</v>
      </c>
      <c r="L496" s="47" t="s">
        <v>486</v>
      </c>
      <c r="M496" s="31" t="str">
        <f>_xlfn.XLOOKUP(Calculations[[#This Row],[For XLOOKUP]],Factors[For XLOOKUP],Factors[Factor],"")</f>
        <v>Σ.Ε. CO₂ eq</v>
      </c>
      <c r="N496" s="31">
        <f>_xlfn.XLOOKUP(Calculations[[#This Row],[For XLOOKUP]],Factors[For XLOOKUP],Factors[Value],"")</f>
        <v>3.2537700000000001E-4</v>
      </c>
      <c r="O496" s="31" t="str">
        <f>_xlfn.XLOOKUP(Calculations[[#This Row],[For XLOOKUP]],Factors[For XLOOKUP],Factors[Units],"")</f>
        <v>tn CO2 eq/ €</v>
      </c>
      <c r="P496" s="12" t="str">
        <f>_xlfn.XLOOKUP(Calculations[[#This Row],[For XLOOKUP]],Factors[For XLOOKUP],Factors[Source],"")</f>
        <v>EPA 2022</v>
      </c>
      <c r="Q496" s="31" t="s">
        <v>1112</v>
      </c>
      <c r="R496" s="31" t="s">
        <v>1112</v>
      </c>
      <c r="S496" s="31" t="s">
        <v>1112</v>
      </c>
      <c r="T496" s="31" t="s">
        <v>1112</v>
      </c>
      <c r="U496" s="31">
        <v>72.11983482638999</v>
      </c>
      <c r="V496" s="31" t="s">
        <v>1113</v>
      </c>
      <c r="W496" s="57">
        <v>72.11983482638999</v>
      </c>
    </row>
    <row r="497" spans="1:23" x14ac:dyDescent="0.3">
      <c r="A497" s="8" t="s">
        <v>316</v>
      </c>
      <c r="B497" s="8" t="s">
        <v>317</v>
      </c>
      <c r="C497" s="9" t="s">
        <v>578</v>
      </c>
      <c r="D497" s="9" t="s">
        <v>818</v>
      </c>
      <c r="E497" s="9"/>
      <c r="F497" s="9" t="s">
        <v>550</v>
      </c>
      <c r="G497" s="8" t="s">
        <v>313</v>
      </c>
      <c r="H497" s="36" t="s">
        <v>313</v>
      </c>
      <c r="I497" s="29">
        <v>277310.78000000014</v>
      </c>
      <c r="J497" s="11" t="s">
        <v>928</v>
      </c>
      <c r="K497" s="41" t="s">
        <v>367</v>
      </c>
      <c r="L497" s="47" t="s">
        <v>478</v>
      </c>
      <c r="M497" s="31" t="str">
        <f>_xlfn.XLOOKUP(Calculations[[#This Row],[For XLOOKUP]],Factors[For XLOOKUP],Factors[Factor],"")</f>
        <v>Σ.Ε. CO₂ eq</v>
      </c>
      <c r="N497" s="31">
        <f>_xlfn.XLOOKUP(Calculations[[#This Row],[For XLOOKUP]],Factors[For XLOOKUP],Factors[Value],"")</f>
        <v>2.288E-4</v>
      </c>
      <c r="O497" s="31" t="str">
        <f>_xlfn.XLOOKUP(Calculations[[#This Row],[For XLOOKUP]],Factors[For XLOOKUP],Factors[Units],"")</f>
        <v>tn CO2 eq/ €</v>
      </c>
      <c r="P497" s="12" t="str">
        <f>_xlfn.XLOOKUP(Calculations[[#This Row],[For XLOOKUP]],Factors[For XLOOKUP],Factors[Source],"")</f>
        <v>EXIOBASE 2019 - GR</v>
      </c>
      <c r="Q497" s="31" t="s">
        <v>1112</v>
      </c>
      <c r="R497" s="31" t="s">
        <v>1112</v>
      </c>
      <c r="S497" s="31" t="s">
        <v>1112</v>
      </c>
      <c r="T497" s="31" t="s">
        <v>1112</v>
      </c>
      <c r="U497" s="31">
        <v>63.448706464000033</v>
      </c>
      <c r="V497" s="31" t="s">
        <v>1113</v>
      </c>
      <c r="W497" s="57">
        <v>63.448706464000033</v>
      </c>
    </row>
    <row r="498" spans="1:23" x14ac:dyDescent="0.3">
      <c r="A498" s="8" t="s">
        <v>316</v>
      </c>
      <c r="B498" s="8" t="s">
        <v>317</v>
      </c>
      <c r="C498" s="9" t="s">
        <v>578</v>
      </c>
      <c r="D498" s="9" t="s">
        <v>818</v>
      </c>
      <c r="E498" s="9"/>
      <c r="F498" s="9" t="s">
        <v>550</v>
      </c>
      <c r="G498" s="8" t="s">
        <v>313</v>
      </c>
      <c r="H498" s="36" t="s">
        <v>313</v>
      </c>
      <c r="I498" s="29">
        <v>177274.09</v>
      </c>
      <c r="J498" s="11" t="s">
        <v>928</v>
      </c>
      <c r="K498" s="41" t="s">
        <v>372</v>
      </c>
      <c r="L498" s="47" t="s">
        <v>483</v>
      </c>
      <c r="M498" s="31" t="str">
        <f>_xlfn.XLOOKUP(Calculations[[#This Row],[For XLOOKUP]],Factors[For XLOOKUP],Factors[Factor],"")</f>
        <v>Σ.Ε. CO₂ eq</v>
      </c>
      <c r="N498" s="31">
        <f>_xlfn.XLOOKUP(Calculations[[#This Row],[For XLOOKUP]],Factors[For XLOOKUP],Factors[Value],"")</f>
        <v>1.887E-3</v>
      </c>
      <c r="O498" s="31" t="str">
        <f>_xlfn.XLOOKUP(Calculations[[#This Row],[For XLOOKUP]],Factors[For XLOOKUP],Factors[Units],"")</f>
        <v>tn CO2 eq/ €</v>
      </c>
      <c r="P498" s="12" t="str">
        <f>_xlfn.XLOOKUP(Calculations[[#This Row],[For XLOOKUP]],Factors[For XLOOKUP],Factors[Source],"")</f>
        <v>EXIOBASE 2019 - GR</v>
      </c>
      <c r="Q498" s="31" t="s">
        <v>1112</v>
      </c>
      <c r="R498" s="31" t="s">
        <v>1112</v>
      </c>
      <c r="S498" s="31" t="s">
        <v>1112</v>
      </c>
      <c r="T498" s="31" t="s">
        <v>1112</v>
      </c>
      <c r="U498" s="31">
        <v>334.51620782999998</v>
      </c>
      <c r="V498" s="31" t="s">
        <v>1113</v>
      </c>
      <c r="W498" s="57">
        <v>334.51620782999998</v>
      </c>
    </row>
    <row r="499" spans="1:23" x14ac:dyDescent="0.3">
      <c r="A499" s="8" t="s">
        <v>316</v>
      </c>
      <c r="B499" s="8" t="s">
        <v>317</v>
      </c>
      <c r="C499" s="9" t="s">
        <v>578</v>
      </c>
      <c r="D499" s="9" t="s">
        <v>818</v>
      </c>
      <c r="E499" s="9"/>
      <c r="F499" s="9" t="s">
        <v>550</v>
      </c>
      <c r="G499" s="8" t="s">
        <v>313</v>
      </c>
      <c r="H499" s="36" t="s">
        <v>313</v>
      </c>
      <c r="I499" s="29">
        <v>24426.020000000004</v>
      </c>
      <c r="J499" s="11" t="s">
        <v>928</v>
      </c>
      <c r="K499" s="41" t="s">
        <v>393</v>
      </c>
      <c r="L499" s="47" t="s">
        <v>504</v>
      </c>
      <c r="M499" s="31" t="str">
        <f>_xlfn.XLOOKUP(Calculations[[#This Row],[For XLOOKUP]],Factors[For XLOOKUP],Factors[Factor],"")</f>
        <v>Σ.Ε. CO₂ eq</v>
      </c>
      <c r="N499" s="31">
        <f>_xlfn.XLOOKUP(Calculations[[#This Row],[For XLOOKUP]],Factors[For XLOOKUP],Factors[Value],"")</f>
        <v>7.792199999999999E-5</v>
      </c>
      <c r="O499" s="31" t="str">
        <f>_xlfn.XLOOKUP(Calculations[[#This Row],[For XLOOKUP]],Factors[For XLOOKUP],Factors[Units],"")</f>
        <v>tn CO2 eq/ €</v>
      </c>
      <c r="P499" s="12" t="str">
        <f>_xlfn.XLOOKUP(Calculations[[#This Row],[For XLOOKUP]],Factors[For XLOOKUP],Factors[Source],"")</f>
        <v>EPA 2022</v>
      </c>
      <c r="Q499" s="31" t="s">
        <v>1112</v>
      </c>
      <c r="R499" s="31" t="s">
        <v>1112</v>
      </c>
      <c r="S499" s="31" t="s">
        <v>1112</v>
      </c>
      <c r="T499" s="31" t="s">
        <v>1112</v>
      </c>
      <c r="U499" s="31">
        <v>1.90332433044</v>
      </c>
      <c r="V499" s="31" t="s">
        <v>1113</v>
      </c>
      <c r="W499" s="57">
        <v>1.90332433044</v>
      </c>
    </row>
    <row r="500" spans="1:23" x14ac:dyDescent="0.3">
      <c r="A500" s="8" t="s">
        <v>316</v>
      </c>
      <c r="B500" s="8" t="s">
        <v>317</v>
      </c>
      <c r="C500" s="9" t="s">
        <v>578</v>
      </c>
      <c r="D500" s="9" t="s">
        <v>818</v>
      </c>
      <c r="E500" s="9"/>
      <c r="F500" s="9" t="s">
        <v>550</v>
      </c>
      <c r="G500" s="8" t="s">
        <v>313</v>
      </c>
      <c r="H500" s="36" t="s">
        <v>313</v>
      </c>
      <c r="I500" s="29">
        <v>237964</v>
      </c>
      <c r="J500" s="11" t="s">
        <v>928</v>
      </c>
      <c r="K500" s="41" t="s">
        <v>935</v>
      </c>
      <c r="L500" s="47" t="s">
        <v>932</v>
      </c>
      <c r="M500" s="31" t="str">
        <f>_xlfn.XLOOKUP(Calculations[[#This Row],[For XLOOKUP]],Factors[For XLOOKUP],Factors[Factor],"")</f>
        <v>Σ.Ε. CO₂ eq</v>
      </c>
      <c r="N500" s="31">
        <f>_xlfn.XLOOKUP(Calculations[[#This Row],[For XLOOKUP]],Factors[For XLOOKUP],Factors[Value],"")</f>
        <v>1.0403639999999998E-3</v>
      </c>
      <c r="O500" s="31" t="str">
        <f>_xlfn.XLOOKUP(Calculations[[#This Row],[For XLOOKUP]],Factors[For XLOOKUP],Factors[Units],"")</f>
        <v>tn CO2 eq/ €</v>
      </c>
      <c r="P500" s="12" t="str">
        <f>_xlfn.XLOOKUP(Calculations[[#This Row],[For XLOOKUP]],Factors[For XLOOKUP],Factors[Source],"")</f>
        <v>EPA 2022</v>
      </c>
      <c r="Q500" s="31" t="s">
        <v>1112</v>
      </c>
      <c r="R500" s="31" t="s">
        <v>1112</v>
      </c>
      <c r="S500" s="31" t="s">
        <v>1112</v>
      </c>
      <c r="T500" s="31" t="s">
        <v>1112</v>
      </c>
      <c r="U500" s="31">
        <v>247.56917889599995</v>
      </c>
      <c r="V500" s="31" t="s">
        <v>1113</v>
      </c>
      <c r="W500" s="57">
        <v>247.56917889599995</v>
      </c>
    </row>
    <row r="501" spans="1:23" x14ac:dyDescent="0.3">
      <c r="A501" s="8" t="s">
        <v>316</v>
      </c>
      <c r="B501" s="8" t="s">
        <v>317</v>
      </c>
      <c r="C501" s="9" t="s">
        <v>578</v>
      </c>
      <c r="D501" s="9" t="s">
        <v>818</v>
      </c>
      <c r="E501" s="9"/>
      <c r="F501" s="9" t="s">
        <v>550</v>
      </c>
      <c r="G501" s="8" t="s">
        <v>313</v>
      </c>
      <c r="H501" s="36" t="s">
        <v>313</v>
      </c>
      <c r="I501" s="29">
        <v>59962.32</v>
      </c>
      <c r="J501" s="11" t="s">
        <v>928</v>
      </c>
      <c r="K501" s="41" t="s">
        <v>328</v>
      </c>
      <c r="L501" s="47" t="s">
        <v>439</v>
      </c>
      <c r="M501" s="31" t="str">
        <f>_xlfn.XLOOKUP(Calculations[[#This Row],[For XLOOKUP]],Factors[For XLOOKUP],Factors[Factor],"")</f>
        <v>Σ.Ε. CO₂ eq</v>
      </c>
      <c r="N501" s="31">
        <f>_xlfn.XLOOKUP(Calculations[[#This Row],[For XLOOKUP]],Factors[For XLOOKUP],Factors[Value],"")</f>
        <v>2.6324999999999997E-4</v>
      </c>
      <c r="O501" s="31" t="str">
        <f>_xlfn.XLOOKUP(Calculations[[#This Row],[For XLOOKUP]],Factors[For XLOOKUP],Factors[Units],"")</f>
        <v>tn CO2 eq/ €</v>
      </c>
      <c r="P501" s="12" t="str">
        <f>_xlfn.XLOOKUP(Calculations[[#This Row],[For XLOOKUP]],Factors[For XLOOKUP],Factors[Source],"")</f>
        <v>EPA 2022</v>
      </c>
      <c r="Q501" s="31" t="s">
        <v>1112</v>
      </c>
      <c r="R501" s="31" t="s">
        <v>1112</v>
      </c>
      <c r="S501" s="31" t="s">
        <v>1112</v>
      </c>
      <c r="T501" s="31" t="s">
        <v>1112</v>
      </c>
      <c r="U501" s="31">
        <v>15.785080739999998</v>
      </c>
      <c r="V501" s="31" t="s">
        <v>1113</v>
      </c>
      <c r="W501" s="57">
        <v>15.785080739999998</v>
      </c>
    </row>
    <row r="502" spans="1:23" x14ac:dyDescent="0.3">
      <c r="A502" s="8" t="s">
        <v>316</v>
      </c>
      <c r="B502" s="8" t="s">
        <v>317</v>
      </c>
      <c r="C502" s="9" t="s">
        <v>578</v>
      </c>
      <c r="D502" s="9" t="s">
        <v>818</v>
      </c>
      <c r="E502" s="9"/>
      <c r="F502" s="9" t="s">
        <v>550</v>
      </c>
      <c r="G502" s="8" t="s">
        <v>313</v>
      </c>
      <c r="H502" s="36" t="s">
        <v>313</v>
      </c>
      <c r="I502" s="29">
        <v>30452.32</v>
      </c>
      <c r="J502" s="11" t="s">
        <v>928</v>
      </c>
      <c r="K502" s="41" t="s">
        <v>351</v>
      </c>
      <c r="L502" s="47" t="s">
        <v>462</v>
      </c>
      <c r="M502" s="31" t="str">
        <f>_xlfn.XLOOKUP(Calculations[[#This Row],[For XLOOKUP]],Factors[For XLOOKUP],Factors[Factor],"")</f>
        <v>Σ.Ε. CO₂ eq</v>
      </c>
      <c r="N502" s="31">
        <f>_xlfn.XLOOKUP(Calculations[[#This Row],[For XLOOKUP]],Factors[For XLOOKUP],Factors[Value],"")</f>
        <v>7.1914136000000004E-4</v>
      </c>
      <c r="O502" s="31" t="str">
        <f>_xlfn.XLOOKUP(Calculations[[#This Row],[For XLOOKUP]],Factors[For XLOOKUP],Factors[Units],"")</f>
        <v>tn CO2 eq/ €</v>
      </c>
      <c r="P502" s="12" t="str">
        <f>_xlfn.XLOOKUP(Calculations[[#This Row],[For XLOOKUP]],Factors[For XLOOKUP],Factors[Source],"")</f>
        <v>BEIS 2021</v>
      </c>
      <c r="Q502" s="31" t="s">
        <v>1112</v>
      </c>
      <c r="R502" s="31" t="s">
        <v>1112</v>
      </c>
      <c r="S502" s="31" t="s">
        <v>1112</v>
      </c>
      <c r="T502" s="31" t="s">
        <v>1112</v>
      </c>
      <c r="U502" s="31">
        <v>21.899522819955202</v>
      </c>
      <c r="V502" s="31" t="s">
        <v>1113</v>
      </c>
      <c r="W502" s="57">
        <v>21.899522819955202</v>
      </c>
    </row>
    <row r="503" spans="1:23" x14ac:dyDescent="0.3">
      <c r="A503" s="8" t="s">
        <v>316</v>
      </c>
      <c r="B503" s="8" t="s">
        <v>317</v>
      </c>
      <c r="C503" s="9" t="s">
        <v>578</v>
      </c>
      <c r="D503" s="9" t="s">
        <v>818</v>
      </c>
      <c r="E503" s="9"/>
      <c r="F503" s="9" t="s">
        <v>550</v>
      </c>
      <c r="G503" s="8" t="s">
        <v>313</v>
      </c>
      <c r="H503" s="36" t="s">
        <v>313</v>
      </c>
      <c r="I503" s="29">
        <v>51090.220000000008</v>
      </c>
      <c r="J503" s="11" t="s">
        <v>928</v>
      </c>
      <c r="K503" s="41" t="s">
        <v>347</v>
      </c>
      <c r="L503" s="47" t="s">
        <v>458</v>
      </c>
      <c r="M503" s="31" t="str">
        <f>_xlfn.XLOOKUP(Calculations[[#This Row],[For XLOOKUP]],Factors[For XLOOKUP],Factors[Factor],"")</f>
        <v>Σ.Ε. CO₂ eq</v>
      </c>
      <c r="N503" s="31">
        <f>_xlfn.XLOOKUP(Calculations[[#This Row],[For XLOOKUP]],Factors[For XLOOKUP],Factors[Value],"")</f>
        <v>8.4240000000000007E-5</v>
      </c>
      <c r="O503" s="31" t="str">
        <f>_xlfn.XLOOKUP(Calculations[[#This Row],[For XLOOKUP]],Factors[For XLOOKUP],Factors[Units],"")</f>
        <v>tn CO2 eq/ €</v>
      </c>
      <c r="P503" s="12" t="str">
        <f>_xlfn.XLOOKUP(Calculations[[#This Row],[For XLOOKUP]],Factors[For XLOOKUP],Factors[Source],"")</f>
        <v>EPA 2022</v>
      </c>
      <c r="Q503" s="31" t="s">
        <v>1112</v>
      </c>
      <c r="R503" s="31" t="s">
        <v>1112</v>
      </c>
      <c r="S503" s="31" t="s">
        <v>1112</v>
      </c>
      <c r="T503" s="31" t="s">
        <v>1112</v>
      </c>
      <c r="U503" s="31">
        <v>4.3038401328000013</v>
      </c>
      <c r="V503" s="31" t="s">
        <v>1113</v>
      </c>
      <c r="W503" s="57">
        <v>4.3038401328000013</v>
      </c>
    </row>
    <row r="504" spans="1:23" x14ac:dyDescent="0.3">
      <c r="A504" s="8" t="s">
        <v>316</v>
      </c>
      <c r="B504" s="8" t="s">
        <v>317</v>
      </c>
      <c r="C504" s="9" t="s">
        <v>578</v>
      </c>
      <c r="D504" s="9" t="s">
        <v>818</v>
      </c>
      <c r="E504" s="9"/>
      <c r="F504" s="9" t="s">
        <v>550</v>
      </c>
      <c r="G504" s="8" t="s">
        <v>313</v>
      </c>
      <c r="H504" s="36" t="s">
        <v>313</v>
      </c>
      <c r="I504" s="29">
        <v>320190.72000000003</v>
      </c>
      <c r="J504" s="11" t="s">
        <v>928</v>
      </c>
      <c r="K504" s="41" t="s">
        <v>418</v>
      </c>
      <c r="L504" s="47" t="s">
        <v>529</v>
      </c>
      <c r="M504" s="31" t="str">
        <f>_xlfn.XLOOKUP(Calculations[[#This Row],[For XLOOKUP]],Factors[For XLOOKUP],Factors[Factor],"")</f>
        <v>Σ.Ε. CO₂ eq</v>
      </c>
      <c r="N504" s="31">
        <f>_xlfn.XLOOKUP(Calculations[[#This Row],[For XLOOKUP]],Factors[For XLOOKUP],Factors[Value],"")</f>
        <v>3.7907999999999996E-4</v>
      </c>
      <c r="O504" s="31" t="str">
        <f>_xlfn.XLOOKUP(Calculations[[#This Row],[For XLOOKUP]],Factors[For XLOOKUP],Factors[Units],"")</f>
        <v>tn CO2 eq/ €</v>
      </c>
      <c r="P504" s="12" t="str">
        <f>_xlfn.XLOOKUP(Calculations[[#This Row],[For XLOOKUP]],Factors[For XLOOKUP],Factors[Source],"")</f>
        <v>EPA 2022</v>
      </c>
      <c r="Q504" s="31" t="s">
        <v>1112</v>
      </c>
      <c r="R504" s="31" t="s">
        <v>1112</v>
      </c>
      <c r="S504" s="31" t="s">
        <v>1112</v>
      </c>
      <c r="T504" s="31" t="s">
        <v>1112</v>
      </c>
      <c r="U504" s="31">
        <v>121.3778981376</v>
      </c>
      <c r="V504" s="31" t="s">
        <v>1113</v>
      </c>
      <c r="W504" s="57">
        <v>121.3778981376</v>
      </c>
    </row>
    <row r="505" spans="1:23" x14ac:dyDescent="0.3">
      <c r="A505" s="8" t="s">
        <v>316</v>
      </c>
      <c r="B505" s="8" t="s">
        <v>317</v>
      </c>
      <c r="C505" s="9" t="s">
        <v>578</v>
      </c>
      <c r="D505" s="9" t="s">
        <v>818</v>
      </c>
      <c r="E505" s="9"/>
      <c r="F505" s="9" t="s">
        <v>550</v>
      </c>
      <c r="G505" s="8" t="s">
        <v>313</v>
      </c>
      <c r="H505" s="36" t="s">
        <v>313</v>
      </c>
      <c r="I505" s="29">
        <v>2264.1599999999994</v>
      </c>
      <c r="J505" s="11" t="s">
        <v>928</v>
      </c>
      <c r="K505" s="41" t="s">
        <v>381</v>
      </c>
      <c r="L505" s="47" t="s">
        <v>492</v>
      </c>
      <c r="M505" s="31" t="str">
        <f>_xlfn.XLOOKUP(Calculations[[#This Row],[For XLOOKUP]],Factors[For XLOOKUP],Factors[Factor],"")</f>
        <v>Σ.Ε. CO₂ eq</v>
      </c>
      <c r="N505" s="31">
        <f>_xlfn.XLOOKUP(Calculations[[#This Row],[For XLOOKUP]],Factors[For XLOOKUP],Factors[Value],"")</f>
        <v>3.5486099999999999E-4</v>
      </c>
      <c r="O505" s="31" t="str">
        <f>_xlfn.XLOOKUP(Calculations[[#This Row],[For XLOOKUP]],Factors[For XLOOKUP],Factors[Units],"")</f>
        <v>tn CO2 eq/ €</v>
      </c>
      <c r="P505" s="12" t="str">
        <f>_xlfn.XLOOKUP(Calculations[[#This Row],[For XLOOKUP]],Factors[For XLOOKUP],Factors[Source],"")</f>
        <v>EPA 2022</v>
      </c>
      <c r="Q505" s="31" t="s">
        <v>1112</v>
      </c>
      <c r="R505" s="31" t="s">
        <v>1112</v>
      </c>
      <c r="S505" s="31" t="s">
        <v>1112</v>
      </c>
      <c r="T505" s="31" t="s">
        <v>1112</v>
      </c>
      <c r="U505" s="31">
        <v>0.80346208175999978</v>
      </c>
      <c r="V505" s="31" t="s">
        <v>1113</v>
      </c>
      <c r="W505" s="57">
        <v>0.80346208175999978</v>
      </c>
    </row>
    <row r="506" spans="1:23" x14ac:dyDescent="0.3">
      <c r="A506" s="8" t="s">
        <v>316</v>
      </c>
      <c r="B506" s="8" t="s">
        <v>317</v>
      </c>
      <c r="C506" s="9" t="s">
        <v>578</v>
      </c>
      <c r="D506" s="9" t="s">
        <v>818</v>
      </c>
      <c r="E506" s="9"/>
      <c r="F506" s="9" t="s">
        <v>550</v>
      </c>
      <c r="G506" s="8" t="s">
        <v>313</v>
      </c>
      <c r="H506" s="36" t="s">
        <v>313</v>
      </c>
      <c r="I506" s="29">
        <v>66.34</v>
      </c>
      <c r="J506" s="11" t="s">
        <v>928</v>
      </c>
      <c r="K506" s="41" t="s">
        <v>936</v>
      </c>
      <c r="L506" s="47" t="s">
        <v>933</v>
      </c>
      <c r="M506" s="31" t="str">
        <f>_xlfn.XLOOKUP(Calculations[[#This Row],[For XLOOKUP]],Factors[For XLOOKUP],Factors[Factor],"")</f>
        <v>Σ.Ε. CO₂ eq</v>
      </c>
      <c r="N506" s="31">
        <f>_xlfn.XLOOKUP(Calculations[[#This Row],[For XLOOKUP]],Factors[For XLOOKUP],Factors[Value],"")</f>
        <v>6.508000000000001E-4</v>
      </c>
      <c r="O506" s="31" t="str">
        <f>_xlfn.XLOOKUP(Calculations[[#This Row],[For XLOOKUP]],Factors[For XLOOKUP],Factors[Units],"")</f>
        <v>tn CO2 eq/ €</v>
      </c>
      <c r="P506" s="12" t="str">
        <f>_xlfn.XLOOKUP(Calculations[[#This Row],[For XLOOKUP]],Factors[For XLOOKUP],Factors[Source],"")</f>
        <v>EXIOBASE 2019 - GR</v>
      </c>
      <c r="Q506" s="31" t="s">
        <v>1112</v>
      </c>
      <c r="R506" s="31" t="s">
        <v>1112</v>
      </c>
      <c r="S506" s="31" t="s">
        <v>1112</v>
      </c>
      <c r="T506" s="31" t="s">
        <v>1112</v>
      </c>
      <c r="U506" s="31">
        <v>4.3174072000000008E-2</v>
      </c>
      <c r="V506" s="31" t="s">
        <v>1113</v>
      </c>
      <c r="W506" s="57">
        <v>4.3174072000000008E-2</v>
      </c>
    </row>
    <row r="507" spans="1:23" x14ac:dyDescent="0.3">
      <c r="A507" s="8" t="s">
        <v>316</v>
      </c>
      <c r="B507" s="8" t="s">
        <v>317</v>
      </c>
      <c r="C507" s="9" t="s">
        <v>578</v>
      </c>
      <c r="D507" s="9" t="s">
        <v>818</v>
      </c>
      <c r="E507" s="9"/>
      <c r="F507" s="9" t="s">
        <v>550</v>
      </c>
      <c r="G507" s="8" t="s">
        <v>313</v>
      </c>
      <c r="H507" s="36" t="s">
        <v>313</v>
      </c>
      <c r="I507" s="29">
        <v>65073.950000000004</v>
      </c>
      <c r="J507" s="11" t="s">
        <v>928</v>
      </c>
      <c r="K507" s="41" t="s">
        <v>373</v>
      </c>
      <c r="L507" s="47" t="s">
        <v>484</v>
      </c>
      <c r="M507" s="31" t="str">
        <f>_xlfn.XLOOKUP(Calculations[[#This Row],[For XLOOKUP]],Factors[For XLOOKUP],Factors[Factor],"")</f>
        <v>Σ.Ε. CO₂ eq</v>
      </c>
      <c r="N507" s="31">
        <f>_xlfn.XLOOKUP(Calculations[[#This Row],[For XLOOKUP]],Factors[For XLOOKUP],Factors[Value],"")</f>
        <v>1.0845899999999999E-4</v>
      </c>
      <c r="O507" s="31" t="str">
        <f>_xlfn.XLOOKUP(Calculations[[#This Row],[For XLOOKUP]],Factors[For XLOOKUP],Factors[Units],"")</f>
        <v>tn CO2 eq/ €</v>
      </c>
      <c r="P507" s="12" t="str">
        <f>_xlfn.XLOOKUP(Calculations[[#This Row],[For XLOOKUP]],Factors[For XLOOKUP],Factors[Source],"")</f>
        <v>EPA 2022</v>
      </c>
      <c r="Q507" s="31" t="s">
        <v>1112</v>
      </c>
      <c r="R507" s="31" t="s">
        <v>1112</v>
      </c>
      <c r="S507" s="31" t="s">
        <v>1112</v>
      </c>
      <c r="T507" s="31" t="s">
        <v>1112</v>
      </c>
      <c r="U507" s="31">
        <v>7.0578555430499996</v>
      </c>
      <c r="V507" s="31" t="s">
        <v>1113</v>
      </c>
      <c r="W507" s="57">
        <v>7.0578555430499996</v>
      </c>
    </row>
    <row r="508" spans="1:23" x14ac:dyDescent="0.3">
      <c r="A508" s="8" t="s">
        <v>316</v>
      </c>
      <c r="B508" s="8" t="s">
        <v>317</v>
      </c>
      <c r="C508" s="9" t="s">
        <v>578</v>
      </c>
      <c r="D508" s="9" t="s">
        <v>818</v>
      </c>
      <c r="E508" s="9"/>
      <c r="F508" s="9" t="s">
        <v>550</v>
      </c>
      <c r="G508" s="8" t="s">
        <v>313</v>
      </c>
      <c r="H508" s="36" t="s">
        <v>313</v>
      </c>
      <c r="I508" s="29">
        <v>1890.24</v>
      </c>
      <c r="J508" s="11" t="s">
        <v>928</v>
      </c>
      <c r="K508" s="41" t="s">
        <v>410</v>
      </c>
      <c r="L508" s="47" t="s">
        <v>521</v>
      </c>
      <c r="M508" s="31" t="str">
        <f>_xlfn.XLOOKUP(Calculations[[#This Row],[For XLOOKUP]],Factors[For XLOOKUP],Factors[Factor],"")</f>
        <v>Σ.Ε. CO₂ eq</v>
      </c>
      <c r="N508" s="31">
        <f>_xlfn.XLOOKUP(Calculations[[#This Row],[For XLOOKUP]],Factors[For XLOOKUP],Factors[Value],"")</f>
        <v>5.3740000000000005E-4</v>
      </c>
      <c r="O508" s="31" t="str">
        <f>_xlfn.XLOOKUP(Calculations[[#This Row],[For XLOOKUP]],Factors[For XLOOKUP],Factors[Units],"")</f>
        <v>tn CO2 eq/ €</v>
      </c>
      <c r="P508" s="12" t="str">
        <f>_xlfn.XLOOKUP(Calculations[[#This Row],[For XLOOKUP]],Factors[For XLOOKUP],Factors[Source],"")</f>
        <v>EXIOBASE 2019 - GR</v>
      </c>
      <c r="Q508" s="31" t="s">
        <v>1112</v>
      </c>
      <c r="R508" s="31" t="s">
        <v>1112</v>
      </c>
      <c r="S508" s="31" t="s">
        <v>1112</v>
      </c>
      <c r="T508" s="31" t="s">
        <v>1112</v>
      </c>
      <c r="U508" s="31">
        <v>1.0158149760000001</v>
      </c>
      <c r="V508" s="31" t="s">
        <v>1113</v>
      </c>
      <c r="W508" s="57">
        <v>1.0158149760000001</v>
      </c>
    </row>
    <row r="509" spans="1:23" x14ac:dyDescent="0.3">
      <c r="A509" s="8" t="s">
        <v>316</v>
      </c>
      <c r="B509" s="8" t="s">
        <v>317</v>
      </c>
      <c r="C509" s="9" t="s">
        <v>578</v>
      </c>
      <c r="D509" s="9" t="s">
        <v>818</v>
      </c>
      <c r="E509" s="9"/>
      <c r="F509" s="9" t="s">
        <v>550</v>
      </c>
      <c r="G509" s="8" t="s">
        <v>313</v>
      </c>
      <c r="H509" s="36" t="s">
        <v>313</v>
      </c>
      <c r="I509" s="29">
        <v>183129.90999999997</v>
      </c>
      <c r="J509" s="11" t="s">
        <v>928</v>
      </c>
      <c r="K509" s="41" t="s">
        <v>371</v>
      </c>
      <c r="L509" s="47" t="s">
        <v>482</v>
      </c>
      <c r="M509" s="31" t="str">
        <f>_xlfn.XLOOKUP(Calculations[[#This Row],[For XLOOKUP]],Factors[For XLOOKUP],Factors[Factor],"")</f>
        <v>Σ.Ε. CO₂ eq</v>
      </c>
      <c r="N509" s="31">
        <f>_xlfn.XLOOKUP(Calculations[[#This Row],[For XLOOKUP]],Factors[For XLOOKUP],Factors[Value],"")</f>
        <v>7.6868999999999999E-5</v>
      </c>
      <c r="O509" s="31" t="str">
        <f>_xlfn.XLOOKUP(Calculations[[#This Row],[For XLOOKUP]],Factors[For XLOOKUP],Factors[Units],"")</f>
        <v>tn CO2 eq/ €</v>
      </c>
      <c r="P509" s="12" t="str">
        <f>_xlfn.XLOOKUP(Calculations[[#This Row],[For XLOOKUP]],Factors[For XLOOKUP],Factors[Source],"")</f>
        <v>EPA 2022</v>
      </c>
      <c r="Q509" s="31" t="s">
        <v>1112</v>
      </c>
      <c r="R509" s="31" t="s">
        <v>1112</v>
      </c>
      <c r="S509" s="31" t="s">
        <v>1112</v>
      </c>
      <c r="T509" s="31" t="s">
        <v>1112</v>
      </c>
      <c r="U509" s="31">
        <v>14.077013051789997</v>
      </c>
      <c r="V509" s="31" t="s">
        <v>1113</v>
      </c>
      <c r="W509" s="57">
        <v>14.077013051789997</v>
      </c>
    </row>
    <row r="510" spans="1:23" x14ac:dyDescent="0.3">
      <c r="A510" s="8" t="s">
        <v>316</v>
      </c>
      <c r="B510" s="8" t="s">
        <v>317</v>
      </c>
      <c r="C510" s="9" t="s">
        <v>578</v>
      </c>
      <c r="D510" s="9" t="s">
        <v>818</v>
      </c>
      <c r="E510" s="9"/>
      <c r="F510" s="9" t="s">
        <v>550</v>
      </c>
      <c r="G510" s="8" t="s">
        <v>313</v>
      </c>
      <c r="H510" s="36" t="s">
        <v>313</v>
      </c>
      <c r="I510" s="29">
        <v>24964.57</v>
      </c>
      <c r="J510" s="11" t="s">
        <v>928</v>
      </c>
      <c r="K510" s="41" t="s">
        <v>395</v>
      </c>
      <c r="L510" s="47" t="s">
        <v>506</v>
      </c>
      <c r="M510" s="31" t="str">
        <f>_xlfn.XLOOKUP(Calculations[[#This Row],[For XLOOKUP]],Factors[For XLOOKUP],Factors[Factor],"")</f>
        <v>Σ.Ε. CO₂ eq</v>
      </c>
      <c r="N510" s="31">
        <f>_xlfn.XLOOKUP(Calculations[[#This Row],[For XLOOKUP]],Factors[For XLOOKUP],Factors[Value],"")</f>
        <v>8.8451999999999999E-5</v>
      </c>
      <c r="O510" s="31" t="str">
        <f>_xlfn.XLOOKUP(Calculations[[#This Row],[For XLOOKUP]],Factors[For XLOOKUP],Factors[Units],"")</f>
        <v>tn CO2 eq/ €</v>
      </c>
      <c r="P510" s="12" t="str">
        <f>_xlfn.XLOOKUP(Calculations[[#This Row],[For XLOOKUP]],Factors[For XLOOKUP],Factors[Source],"")</f>
        <v>EPA 2022</v>
      </c>
      <c r="Q510" s="31" t="s">
        <v>1112</v>
      </c>
      <c r="R510" s="31" t="s">
        <v>1112</v>
      </c>
      <c r="S510" s="31" t="s">
        <v>1112</v>
      </c>
      <c r="T510" s="31" t="s">
        <v>1112</v>
      </c>
      <c r="U510" s="31">
        <v>2.2081661456399999</v>
      </c>
      <c r="V510" s="31" t="s">
        <v>1113</v>
      </c>
      <c r="W510" s="57">
        <v>2.2081661456399999</v>
      </c>
    </row>
    <row r="511" spans="1:23" x14ac:dyDescent="0.3">
      <c r="A511" s="8" t="s">
        <v>316</v>
      </c>
      <c r="B511" s="8" t="s">
        <v>317</v>
      </c>
      <c r="C511" s="9" t="s">
        <v>578</v>
      </c>
      <c r="D511" s="9" t="s">
        <v>818</v>
      </c>
      <c r="E511" s="9"/>
      <c r="F511" s="9" t="s">
        <v>550</v>
      </c>
      <c r="G511" s="8" t="s">
        <v>313</v>
      </c>
      <c r="H511" s="36" t="s">
        <v>313</v>
      </c>
      <c r="I511" s="29">
        <v>23670.61</v>
      </c>
      <c r="J511" s="11" t="s">
        <v>928</v>
      </c>
      <c r="K511" s="41" t="s">
        <v>387</v>
      </c>
      <c r="L511" s="47" t="s">
        <v>498</v>
      </c>
      <c r="M511" s="31" t="str">
        <f>_xlfn.XLOOKUP(Calculations[[#This Row],[For XLOOKUP]],Factors[For XLOOKUP],Factors[Factor],"")</f>
        <v>Σ.Ε. CO₂ eq</v>
      </c>
      <c r="N511" s="31">
        <f>_xlfn.XLOOKUP(Calculations[[#This Row],[For XLOOKUP]],Factors[For XLOOKUP],Factors[Value],"")</f>
        <v>1.1965631999999999E-3</v>
      </c>
      <c r="O511" s="31" t="str">
        <f>_xlfn.XLOOKUP(Calculations[[#This Row],[For XLOOKUP]],Factors[For XLOOKUP],Factors[Units],"")</f>
        <v>tn CO2 eq/ €</v>
      </c>
      <c r="P511" s="12" t="str">
        <f>_xlfn.XLOOKUP(Calculations[[#This Row],[For XLOOKUP]],Factors[For XLOOKUP],Factors[Source],"")</f>
        <v>BEIS 2021</v>
      </c>
      <c r="Q511" s="31" t="s">
        <v>1112</v>
      </c>
      <c r="R511" s="31" t="s">
        <v>1112</v>
      </c>
      <c r="S511" s="31" t="s">
        <v>1112</v>
      </c>
      <c r="T511" s="31" t="s">
        <v>1112</v>
      </c>
      <c r="U511" s="31">
        <v>28.323380847551999</v>
      </c>
      <c r="V511" s="31" t="s">
        <v>1113</v>
      </c>
      <c r="W511" s="57">
        <v>28.323380847551999</v>
      </c>
    </row>
    <row r="512" spans="1:23" x14ac:dyDescent="0.3">
      <c r="A512" s="8" t="s">
        <v>316</v>
      </c>
      <c r="B512" s="8" t="s">
        <v>317</v>
      </c>
      <c r="C512" s="9" t="s">
        <v>578</v>
      </c>
      <c r="D512" s="9" t="s">
        <v>818</v>
      </c>
      <c r="E512" s="9"/>
      <c r="F512" s="9" t="s">
        <v>550</v>
      </c>
      <c r="G512" s="8" t="s">
        <v>313</v>
      </c>
      <c r="H512" s="36" t="s">
        <v>313</v>
      </c>
      <c r="I512" s="29">
        <v>11402.529999999999</v>
      </c>
      <c r="J512" s="11" t="s">
        <v>928</v>
      </c>
      <c r="K512" s="41" t="s">
        <v>334</v>
      </c>
      <c r="L512" s="47" t="s">
        <v>445</v>
      </c>
      <c r="M512" s="31" t="str">
        <f>_xlfn.XLOOKUP(Calculations[[#This Row],[For XLOOKUP]],Factors[For XLOOKUP],Factors[Factor],"")</f>
        <v>Σ.Ε. CO₂ eq</v>
      </c>
      <c r="N512" s="31">
        <f>_xlfn.XLOOKUP(Calculations[[#This Row],[For XLOOKUP]],Factors[For XLOOKUP],Factors[Value],"")</f>
        <v>6.0863399999999993E-4</v>
      </c>
      <c r="O512" s="31" t="str">
        <f>_xlfn.XLOOKUP(Calculations[[#This Row],[For XLOOKUP]],Factors[For XLOOKUP],Factors[Units],"")</f>
        <v>tn CO2 eq/ €</v>
      </c>
      <c r="P512" s="12" t="str">
        <f>_xlfn.XLOOKUP(Calculations[[#This Row],[For XLOOKUP]],Factors[For XLOOKUP],Factors[Source],"")</f>
        <v>EPA 2022</v>
      </c>
      <c r="Q512" s="31" t="s">
        <v>1112</v>
      </c>
      <c r="R512" s="31" t="s">
        <v>1112</v>
      </c>
      <c r="S512" s="31" t="s">
        <v>1112</v>
      </c>
      <c r="T512" s="31" t="s">
        <v>1112</v>
      </c>
      <c r="U512" s="31">
        <v>6.9399674440199988</v>
      </c>
      <c r="V512" s="31" t="s">
        <v>1113</v>
      </c>
      <c r="W512" s="57">
        <v>6.9399674440199988</v>
      </c>
    </row>
    <row r="513" spans="1:23" x14ac:dyDescent="0.3">
      <c r="A513" s="8" t="s">
        <v>316</v>
      </c>
      <c r="B513" s="8" t="s">
        <v>317</v>
      </c>
      <c r="C513" s="9" t="s">
        <v>578</v>
      </c>
      <c r="D513" s="9" t="s">
        <v>818</v>
      </c>
      <c r="E513" s="9"/>
      <c r="F513" s="9" t="s">
        <v>550</v>
      </c>
      <c r="G513" s="8" t="s">
        <v>313</v>
      </c>
      <c r="H513" s="36" t="s">
        <v>313</v>
      </c>
      <c r="I513" s="29">
        <v>230874.74000000002</v>
      </c>
      <c r="J513" s="11" t="s">
        <v>928</v>
      </c>
      <c r="K513" s="41" t="s">
        <v>337</v>
      </c>
      <c r="L513" s="47" t="s">
        <v>448</v>
      </c>
      <c r="M513" s="31" t="str">
        <f>_xlfn.XLOOKUP(Calculations[[#This Row],[For XLOOKUP]],Factors[For XLOOKUP],Factors[Factor],"")</f>
        <v>Σ.Ε. CO₂ eq</v>
      </c>
      <c r="N513" s="31">
        <f>_xlfn.XLOOKUP(Calculations[[#This Row],[For XLOOKUP]],Factors[For XLOOKUP],Factors[Value],"")</f>
        <v>6.3481460000000003E-4</v>
      </c>
      <c r="O513" s="31" t="str">
        <f>_xlfn.XLOOKUP(Calculations[[#This Row],[For XLOOKUP]],Factors[For XLOOKUP],Factors[Units],"")</f>
        <v>tn CO2 eq/ €</v>
      </c>
      <c r="P513" s="12" t="str">
        <f>_xlfn.XLOOKUP(Calculations[[#This Row],[For XLOOKUP]],Factors[For XLOOKUP],Factors[Source],"")</f>
        <v>BEIS 2021</v>
      </c>
      <c r="Q513" s="31" t="s">
        <v>1112</v>
      </c>
      <c r="R513" s="31" t="s">
        <v>1112</v>
      </c>
      <c r="S513" s="31" t="s">
        <v>1112</v>
      </c>
      <c r="T513" s="31" t="s">
        <v>1112</v>
      </c>
      <c r="U513" s="31">
        <v>146.56265572320402</v>
      </c>
      <c r="V513" s="31" t="s">
        <v>1113</v>
      </c>
      <c r="W513" s="57">
        <v>146.56265572320402</v>
      </c>
    </row>
    <row r="514" spans="1:23" x14ac:dyDescent="0.3">
      <c r="A514" s="8" t="s">
        <v>316</v>
      </c>
      <c r="B514" s="8" t="s">
        <v>317</v>
      </c>
      <c r="C514" s="9" t="s">
        <v>578</v>
      </c>
      <c r="D514" s="9" t="s">
        <v>818</v>
      </c>
      <c r="E514" s="9"/>
      <c r="F514" s="9" t="s">
        <v>550</v>
      </c>
      <c r="G514" s="8" t="s">
        <v>313</v>
      </c>
      <c r="H514" s="36" t="s">
        <v>313</v>
      </c>
      <c r="I514" s="29">
        <v>3102.74</v>
      </c>
      <c r="J514" s="11" t="s">
        <v>928</v>
      </c>
      <c r="K514" s="41" t="s">
        <v>404</v>
      </c>
      <c r="L514" s="47" t="s">
        <v>515</v>
      </c>
      <c r="M514" s="31" t="str">
        <f>_xlfn.XLOOKUP(Calculations[[#This Row],[For XLOOKUP]],Factors[For XLOOKUP],Factors[Factor],"")</f>
        <v>Σ.Ε. CO₂ eq</v>
      </c>
      <c r="N514" s="31">
        <f>_xlfn.XLOOKUP(Calculations[[#This Row],[For XLOOKUP]],Factors[For XLOOKUP],Factors[Value],"")</f>
        <v>6.715E-4</v>
      </c>
      <c r="O514" s="31" t="str">
        <f>_xlfn.XLOOKUP(Calculations[[#This Row],[For XLOOKUP]],Factors[For XLOOKUP],Factors[Units],"")</f>
        <v>tn CO2 eq/ €</v>
      </c>
      <c r="P514" s="12" t="str">
        <f>_xlfn.XLOOKUP(Calculations[[#This Row],[For XLOOKUP]],Factors[For XLOOKUP],Factors[Source],"")</f>
        <v>EXIOBASE 2019 - GR</v>
      </c>
      <c r="Q514" s="31" t="s">
        <v>1112</v>
      </c>
      <c r="R514" s="31" t="s">
        <v>1112</v>
      </c>
      <c r="S514" s="31" t="s">
        <v>1112</v>
      </c>
      <c r="T514" s="31" t="s">
        <v>1112</v>
      </c>
      <c r="U514" s="31">
        <v>2.0834899099999999</v>
      </c>
      <c r="V514" s="31" t="s">
        <v>1113</v>
      </c>
      <c r="W514" s="57">
        <v>2.0834899099999999</v>
      </c>
    </row>
    <row r="515" spans="1:23" x14ac:dyDescent="0.3">
      <c r="A515" s="8" t="s">
        <v>316</v>
      </c>
      <c r="B515" s="8" t="s">
        <v>317</v>
      </c>
      <c r="C515" s="9" t="s">
        <v>578</v>
      </c>
      <c r="D515" s="9" t="s">
        <v>821</v>
      </c>
      <c r="E515" s="9"/>
      <c r="F515" s="9" t="s">
        <v>550</v>
      </c>
      <c r="G515" s="8" t="s">
        <v>313</v>
      </c>
      <c r="H515" s="36" t="s">
        <v>313</v>
      </c>
      <c r="I515" s="29">
        <v>209269</v>
      </c>
      <c r="J515" s="11" t="s">
        <v>928</v>
      </c>
      <c r="K515" s="41" t="s">
        <v>322</v>
      </c>
      <c r="L515" s="47" t="s">
        <v>433</v>
      </c>
      <c r="M515" s="31" t="str">
        <f>_xlfn.XLOOKUP(Calculations[[#This Row],[For XLOOKUP]],Factors[For XLOOKUP],Factors[Factor],"")</f>
        <v>Σ.Ε. CO₂ eq</v>
      </c>
      <c r="N515" s="31">
        <f>_xlfn.XLOOKUP(Calculations[[#This Row],[For XLOOKUP]],Factors[For XLOOKUP],Factors[Value],"")</f>
        <v>1.6994291999999998E-4</v>
      </c>
      <c r="O515" s="31" t="str">
        <f>_xlfn.XLOOKUP(Calculations[[#This Row],[For XLOOKUP]],Factors[For XLOOKUP],Factors[Units],"")</f>
        <v>tn CO2 eq/ €</v>
      </c>
      <c r="P515" s="12" t="str">
        <f>_xlfn.XLOOKUP(Calculations[[#This Row],[For XLOOKUP]],Factors[For XLOOKUP],Factors[Source],"")</f>
        <v>BEIS 2021</v>
      </c>
      <c r="Q515" s="31" t="s">
        <v>1112</v>
      </c>
      <c r="R515" s="31" t="s">
        <v>1112</v>
      </c>
      <c r="S515" s="31" t="s">
        <v>1112</v>
      </c>
      <c r="T515" s="31" t="s">
        <v>1112</v>
      </c>
      <c r="U515" s="31">
        <v>35.563784925479993</v>
      </c>
      <c r="V515" s="31" t="s">
        <v>1113</v>
      </c>
      <c r="W515" s="57">
        <v>35.563784925479993</v>
      </c>
    </row>
    <row r="516" spans="1:23" x14ac:dyDescent="0.3">
      <c r="A516" s="8" t="s">
        <v>316</v>
      </c>
      <c r="B516" s="8" t="s">
        <v>317</v>
      </c>
      <c r="C516" s="9" t="s">
        <v>578</v>
      </c>
      <c r="D516" s="9" t="s">
        <v>821</v>
      </c>
      <c r="E516" s="9"/>
      <c r="F516" s="9" t="s">
        <v>550</v>
      </c>
      <c r="G516" s="8" t="s">
        <v>313</v>
      </c>
      <c r="H516" s="36" t="s">
        <v>313</v>
      </c>
      <c r="I516" s="29">
        <v>183812.83000000002</v>
      </c>
      <c r="J516" s="11" t="s">
        <v>928</v>
      </c>
      <c r="K516" s="41" t="s">
        <v>324</v>
      </c>
      <c r="L516" s="47" t="s">
        <v>435</v>
      </c>
      <c r="M516" s="31" t="str">
        <f>_xlfn.XLOOKUP(Calculations[[#This Row],[For XLOOKUP]],Factors[For XLOOKUP],Factors[Factor],"")</f>
        <v>Σ.Ε. CO₂ eq</v>
      </c>
      <c r="N516" s="31">
        <f>_xlfn.XLOOKUP(Calculations[[#This Row],[For XLOOKUP]],Factors[For XLOOKUP],Factors[Value],"")</f>
        <v>3.4749000000000002E-5</v>
      </c>
      <c r="O516" s="31" t="str">
        <f>_xlfn.XLOOKUP(Calculations[[#This Row],[For XLOOKUP]],Factors[For XLOOKUP],Factors[Units],"")</f>
        <v>tn CO2 eq/ €</v>
      </c>
      <c r="P516" s="12" t="str">
        <f>_xlfn.XLOOKUP(Calculations[[#This Row],[For XLOOKUP]],Factors[For XLOOKUP],Factors[Source],"")</f>
        <v>EPA 2022</v>
      </c>
      <c r="Q516" s="31" t="s">
        <v>1112</v>
      </c>
      <c r="R516" s="31" t="s">
        <v>1112</v>
      </c>
      <c r="S516" s="31" t="s">
        <v>1112</v>
      </c>
      <c r="T516" s="31" t="s">
        <v>1112</v>
      </c>
      <c r="U516" s="31">
        <v>6.3873120296700012</v>
      </c>
      <c r="V516" s="31" t="s">
        <v>1113</v>
      </c>
      <c r="W516" s="57">
        <v>6.3873120296700012</v>
      </c>
    </row>
    <row r="517" spans="1:23" x14ac:dyDescent="0.3">
      <c r="A517" s="8" t="s">
        <v>316</v>
      </c>
      <c r="B517" s="8" t="s">
        <v>317</v>
      </c>
      <c r="C517" s="9" t="s">
        <v>578</v>
      </c>
      <c r="D517" s="9" t="s">
        <v>821</v>
      </c>
      <c r="E517" s="9"/>
      <c r="F517" s="9" t="s">
        <v>550</v>
      </c>
      <c r="G517" s="8" t="s">
        <v>313</v>
      </c>
      <c r="H517" s="36" t="s">
        <v>313</v>
      </c>
      <c r="I517" s="29">
        <v>54298</v>
      </c>
      <c r="J517" s="11" t="s">
        <v>928</v>
      </c>
      <c r="K517" s="41" t="s">
        <v>330</v>
      </c>
      <c r="L517" s="47" t="s">
        <v>441</v>
      </c>
      <c r="M517" s="31" t="str">
        <f>_xlfn.XLOOKUP(Calculations[[#This Row],[For XLOOKUP]],Factors[For XLOOKUP],Factors[Factor],"")</f>
        <v>Σ.Ε. CO₂ eq</v>
      </c>
      <c r="N517" s="31">
        <f>_xlfn.XLOOKUP(Calculations[[#This Row],[For XLOOKUP]],Factors[For XLOOKUP],Factors[Value],"")</f>
        <v>1.401148E-4</v>
      </c>
      <c r="O517" s="31" t="str">
        <f>_xlfn.XLOOKUP(Calculations[[#This Row],[For XLOOKUP]],Factors[For XLOOKUP],Factors[Units],"")</f>
        <v>tn CO2 eq/ €</v>
      </c>
      <c r="P517" s="12" t="str">
        <f>_xlfn.XLOOKUP(Calculations[[#This Row],[For XLOOKUP]],Factors[For XLOOKUP],Factors[Source],"")</f>
        <v>BEIS 2021</v>
      </c>
      <c r="Q517" s="31" t="s">
        <v>1112</v>
      </c>
      <c r="R517" s="31" t="s">
        <v>1112</v>
      </c>
      <c r="S517" s="31" t="s">
        <v>1112</v>
      </c>
      <c r="T517" s="31" t="s">
        <v>1112</v>
      </c>
      <c r="U517" s="31">
        <v>7.6079534103999995</v>
      </c>
      <c r="V517" s="31" t="s">
        <v>1113</v>
      </c>
      <c r="W517" s="57">
        <v>7.6079534103999995</v>
      </c>
    </row>
    <row r="518" spans="1:23" x14ac:dyDescent="0.3">
      <c r="A518" s="8" t="s">
        <v>316</v>
      </c>
      <c r="B518" s="8" t="s">
        <v>317</v>
      </c>
      <c r="C518" s="9" t="s">
        <v>578</v>
      </c>
      <c r="D518" s="9" t="s">
        <v>821</v>
      </c>
      <c r="E518" s="9"/>
      <c r="F518" s="9" t="s">
        <v>550</v>
      </c>
      <c r="G518" s="8" t="s">
        <v>313</v>
      </c>
      <c r="H518" s="36" t="s">
        <v>313</v>
      </c>
      <c r="I518" s="29">
        <v>49135</v>
      </c>
      <c r="J518" s="11" t="s">
        <v>928</v>
      </c>
      <c r="K518" s="41" t="s">
        <v>329</v>
      </c>
      <c r="L518" s="47" t="s">
        <v>440</v>
      </c>
      <c r="M518" s="31" t="str">
        <f>_xlfn.XLOOKUP(Calculations[[#This Row],[For XLOOKUP]],Factors[For XLOOKUP],Factors[Factor],"")</f>
        <v>Σ.Ε. CO₂ eq</v>
      </c>
      <c r="N518" s="31">
        <f>_xlfn.XLOOKUP(Calculations[[#This Row],[For XLOOKUP]],Factors[For XLOOKUP],Factors[Value],"")</f>
        <v>1.1819500000000002E-4</v>
      </c>
      <c r="O518" s="31" t="str">
        <f>_xlfn.XLOOKUP(Calculations[[#This Row],[For XLOOKUP]],Factors[For XLOOKUP],Factors[Units],"")</f>
        <v>tn CO2 eq/ €</v>
      </c>
      <c r="P518" s="12" t="str">
        <f>_xlfn.XLOOKUP(Calculations[[#This Row],[For XLOOKUP]],Factors[For XLOOKUP],Factors[Source],"")</f>
        <v>BEIS 2021</v>
      </c>
      <c r="Q518" s="31" t="s">
        <v>1112</v>
      </c>
      <c r="R518" s="31" t="s">
        <v>1112</v>
      </c>
      <c r="S518" s="31" t="s">
        <v>1112</v>
      </c>
      <c r="T518" s="31" t="s">
        <v>1112</v>
      </c>
      <c r="U518" s="31">
        <v>5.807511325000001</v>
      </c>
      <c r="V518" s="31" t="s">
        <v>1113</v>
      </c>
      <c r="W518" s="57">
        <v>5.807511325000001</v>
      </c>
    </row>
    <row r="519" spans="1:23" x14ac:dyDescent="0.3">
      <c r="A519" s="8" t="s">
        <v>316</v>
      </c>
      <c r="B519" s="8" t="s">
        <v>317</v>
      </c>
      <c r="C519" s="9" t="s">
        <v>578</v>
      </c>
      <c r="D519" s="9" t="s">
        <v>821</v>
      </c>
      <c r="E519" s="9"/>
      <c r="F519" s="9" t="s">
        <v>550</v>
      </c>
      <c r="G519" s="8" t="s">
        <v>313</v>
      </c>
      <c r="H519" s="36" t="s">
        <v>313</v>
      </c>
      <c r="I519" s="29">
        <v>48046</v>
      </c>
      <c r="J519" s="11" t="s">
        <v>928</v>
      </c>
      <c r="K519" s="41" t="s">
        <v>319</v>
      </c>
      <c r="L519" s="47" t="s">
        <v>430</v>
      </c>
      <c r="M519" s="31" t="str">
        <f>_xlfn.XLOOKUP(Calculations[[#This Row],[For XLOOKUP]],Factors[For XLOOKUP],Factors[Factor],"")</f>
        <v>Σ.Ε. CO₂ eq</v>
      </c>
      <c r="N519" s="31">
        <f>_xlfn.XLOOKUP(Calculations[[#This Row],[For XLOOKUP]],Factors[For XLOOKUP],Factors[Value],"")</f>
        <v>5.8538760000000007E-5</v>
      </c>
      <c r="O519" s="31" t="str">
        <f>_xlfn.XLOOKUP(Calculations[[#This Row],[For XLOOKUP]],Factors[For XLOOKUP],Factors[Units],"")</f>
        <v>tn CO2 eq/ €</v>
      </c>
      <c r="P519" s="12" t="str">
        <f>_xlfn.XLOOKUP(Calculations[[#This Row],[For XLOOKUP]],Factors[For XLOOKUP],Factors[Source],"")</f>
        <v>BEIS 2021</v>
      </c>
      <c r="Q519" s="31" t="s">
        <v>1112</v>
      </c>
      <c r="R519" s="31" t="s">
        <v>1112</v>
      </c>
      <c r="S519" s="31" t="s">
        <v>1112</v>
      </c>
      <c r="T519" s="31" t="s">
        <v>1112</v>
      </c>
      <c r="U519" s="31">
        <v>2.8125532629600003</v>
      </c>
      <c r="V519" s="31" t="s">
        <v>1113</v>
      </c>
      <c r="W519" s="57">
        <v>2.8125532629600003</v>
      </c>
    </row>
    <row r="520" spans="1:23" x14ac:dyDescent="0.3">
      <c r="A520" s="8" t="s">
        <v>316</v>
      </c>
      <c r="B520" s="8" t="s">
        <v>317</v>
      </c>
      <c r="C520" s="9" t="s">
        <v>578</v>
      </c>
      <c r="D520" s="9" t="s">
        <v>821</v>
      </c>
      <c r="E520" s="9"/>
      <c r="F520" s="9" t="s">
        <v>550</v>
      </c>
      <c r="G520" s="8" t="s">
        <v>313</v>
      </c>
      <c r="H520" s="36" t="s">
        <v>313</v>
      </c>
      <c r="I520" s="29">
        <v>6406</v>
      </c>
      <c r="J520" s="11" t="s">
        <v>928</v>
      </c>
      <c r="K520" s="41" t="s">
        <v>343</v>
      </c>
      <c r="L520" s="47" t="s">
        <v>454</v>
      </c>
      <c r="M520" s="31" t="str">
        <f>_xlfn.XLOOKUP(Calculations[[#This Row],[For XLOOKUP]],Factors[For XLOOKUP],Factors[Factor],"")</f>
        <v>Σ.Ε. CO₂ eq</v>
      </c>
      <c r="N520" s="31">
        <f>_xlfn.XLOOKUP(Calculations[[#This Row],[For XLOOKUP]],Factors[For XLOOKUP],Factors[Value],"")</f>
        <v>2.2370000000000002E-4</v>
      </c>
      <c r="O520" s="31" t="str">
        <f>_xlfn.XLOOKUP(Calculations[[#This Row],[For XLOOKUP]],Factors[For XLOOKUP],Factors[Units],"")</f>
        <v>tn CO2 eq/ €</v>
      </c>
      <c r="P520" s="12" t="str">
        <f>_xlfn.XLOOKUP(Calculations[[#This Row],[For XLOOKUP]],Factors[For XLOOKUP],Factors[Source],"")</f>
        <v>EXIOBASE 2019 - GR</v>
      </c>
      <c r="Q520" s="31" t="s">
        <v>1112</v>
      </c>
      <c r="R520" s="31" t="s">
        <v>1112</v>
      </c>
      <c r="S520" s="31" t="s">
        <v>1112</v>
      </c>
      <c r="T520" s="31" t="s">
        <v>1112</v>
      </c>
      <c r="U520" s="31">
        <v>1.4330222000000001</v>
      </c>
      <c r="V520" s="31" t="s">
        <v>1113</v>
      </c>
      <c r="W520" s="57">
        <v>1.4330222000000001</v>
      </c>
    </row>
    <row r="521" spans="1:23" x14ac:dyDescent="0.3">
      <c r="A521" s="8" t="s">
        <v>316</v>
      </c>
      <c r="B521" s="8" t="s">
        <v>317</v>
      </c>
      <c r="C521" s="9" t="s">
        <v>578</v>
      </c>
      <c r="D521" s="9" t="s">
        <v>821</v>
      </c>
      <c r="E521" s="9"/>
      <c r="F521" s="9" t="s">
        <v>550</v>
      </c>
      <c r="G521" s="8" t="s">
        <v>313</v>
      </c>
      <c r="H521" s="36" t="s">
        <v>313</v>
      </c>
      <c r="I521" s="29">
        <v>2949.4799999999996</v>
      </c>
      <c r="J521" s="11" t="s">
        <v>928</v>
      </c>
      <c r="K521" s="41" t="s">
        <v>325</v>
      </c>
      <c r="L521" s="47" t="s">
        <v>436</v>
      </c>
      <c r="M521" s="31" t="str">
        <f>_xlfn.XLOOKUP(Calculations[[#This Row],[For XLOOKUP]],Factors[For XLOOKUP],Factors[Factor],"")</f>
        <v>Σ.Ε. CO₂ eq</v>
      </c>
      <c r="N521" s="31">
        <f>_xlfn.XLOOKUP(Calculations[[#This Row],[For XLOOKUP]],Factors[For XLOOKUP],Factors[Value],"")</f>
        <v>1.16883E-4</v>
      </c>
      <c r="O521" s="31" t="str">
        <f>_xlfn.XLOOKUP(Calculations[[#This Row],[For XLOOKUP]],Factors[For XLOOKUP],Factors[Units],"")</f>
        <v>tn CO2 eq/ €</v>
      </c>
      <c r="P521" s="12" t="str">
        <f>_xlfn.XLOOKUP(Calculations[[#This Row],[For XLOOKUP]],Factors[For XLOOKUP],Factors[Source],"")</f>
        <v>EPA 2022</v>
      </c>
      <c r="Q521" s="31" t="s">
        <v>1112</v>
      </c>
      <c r="R521" s="31" t="s">
        <v>1112</v>
      </c>
      <c r="S521" s="31" t="s">
        <v>1112</v>
      </c>
      <c r="T521" s="31" t="s">
        <v>1112</v>
      </c>
      <c r="U521" s="31">
        <v>0.34474407083999997</v>
      </c>
      <c r="V521" s="31" t="s">
        <v>1113</v>
      </c>
      <c r="W521" s="57">
        <v>0.34474407083999997</v>
      </c>
    </row>
    <row r="522" spans="1:23" x14ac:dyDescent="0.3">
      <c r="A522" s="8" t="s">
        <v>316</v>
      </c>
      <c r="B522" s="8" t="s">
        <v>317</v>
      </c>
      <c r="C522" s="9" t="s">
        <v>578</v>
      </c>
      <c r="D522" s="9" t="s">
        <v>821</v>
      </c>
      <c r="E522" s="9"/>
      <c r="F522" s="9" t="s">
        <v>550</v>
      </c>
      <c r="G522" s="8" t="s">
        <v>313</v>
      </c>
      <c r="H522" s="36" t="s">
        <v>313</v>
      </c>
      <c r="I522" s="29">
        <v>1426.41</v>
      </c>
      <c r="J522" s="11" t="s">
        <v>928</v>
      </c>
      <c r="K522" s="41" t="s">
        <v>321</v>
      </c>
      <c r="L522" s="47" t="s">
        <v>432</v>
      </c>
      <c r="M522" s="31" t="str">
        <f>_xlfn.XLOOKUP(Calculations[[#This Row],[For XLOOKUP]],Factors[For XLOOKUP],Factors[Factor],"")</f>
        <v>Σ.Ε. CO₂ eq</v>
      </c>
      <c r="N522" s="31">
        <f>_xlfn.XLOOKUP(Calculations[[#This Row],[For XLOOKUP]],Factors[For XLOOKUP],Factors[Value],"")</f>
        <v>2.2534199999999998E-4</v>
      </c>
      <c r="O522" s="31" t="str">
        <f>_xlfn.XLOOKUP(Calculations[[#This Row],[For XLOOKUP]],Factors[For XLOOKUP],Factors[Units],"")</f>
        <v>tn CO2 eq/ €</v>
      </c>
      <c r="P522" s="12" t="str">
        <f>_xlfn.XLOOKUP(Calculations[[#This Row],[For XLOOKUP]],Factors[For XLOOKUP],Factors[Source],"")</f>
        <v>EPA 2022</v>
      </c>
      <c r="Q522" s="31" t="s">
        <v>1112</v>
      </c>
      <c r="R522" s="31" t="s">
        <v>1112</v>
      </c>
      <c r="S522" s="31" t="s">
        <v>1112</v>
      </c>
      <c r="T522" s="31" t="s">
        <v>1112</v>
      </c>
      <c r="U522" s="31">
        <v>0.32143008222000002</v>
      </c>
      <c r="V522" s="31" t="s">
        <v>1113</v>
      </c>
      <c r="W522" s="57">
        <v>0.32143008222000002</v>
      </c>
    </row>
    <row r="523" spans="1:23" x14ac:dyDescent="0.3">
      <c r="A523" s="8" t="s">
        <v>316</v>
      </c>
      <c r="B523" s="8" t="s">
        <v>317</v>
      </c>
      <c r="C523" s="9" t="s">
        <v>578</v>
      </c>
      <c r="D523" s="9" t="s">
        <v>821</v>
      </c>
      <c r="E523" s="9"/>
      <c r="F523" s="9" t="s">
        <v>550</v>
      </c>
      <c r="G523" s="8" t="s">
        <v>313</v>
      </c>
      <c r="H523" s="36" t="s">
        <v>313</v>
      </c>
      <c r="I523" s="29">
        <v>687.26</v>
      </c>
      <c r="J523" s="11" t="s">
        <v>928</v>
      </c>
      <c r="K523" s="41" t="s">
        <v>423</v>
      </c>
      <c r="L523" s="47" t="s">
        <v>534</v>
      </c>
      <c r="M523" s="31" t="str">
        <f>_xlfn.XLOOKUP(Calculations[[#This Row],[For XLOOKUP]],Factors[For XLOOKUP],Factors[Factor],"")</f>
        <v>Σ.Ε. CO₂ eq</v>
      </c>
      <c r="N523" s="31">
        <f>_xlfn.XLOOKUP(Calculations[[#This Row],[For XLOOKUP]],Factors[For XLOOKUP],Factors[Value],"")</f>
        <v>2.832E-4</v>
      </c>
      <c r="O523" s="31" t="str">
        <f>_xlfn.XLOOKUP(Calculations[[#This Row],[For XLOOKUP]],Factors[For XLOOKUP],Factors[Units],"")</f>
        <v>tn CO2 eq/ €</v>
      </c>
      <c r="P523" s="12" t="str">
        <f>_xlfn.XLOOKUP(Calculations[[#This Row],[For XLOOKUP]],Factors[For XLOOKUP],Factors[Source],"")</f>
        <v>EXIOBASE 2019 - GR</v>
      </c>
      <c r="Q523" s="31" t="s">
        <v>1112</v>
      </c>
      <c r="R523" s="31" t="s">
        <v>1112</v>
      </c>
      <c r="S523" s="31" t="s">
        <v>1112</v>
      </c>
      <c r="T523" s="31" t="s">
        <v>1112</v>
      </c>
      <c r="U523" s="31">
        <v>0.19463203200000001</v>
      </c>
      <c r="V523" s="31" t="s">
        <v>1113</v>
      </c>
      <c r="W523" s="57">
        <v>0.19463203200000001</v>
      </c>
    </row>
    <row r="524" spans="1:23" x14ac:dyDescent="0.3">
      <c r="A524" s="8" t="s">
        <v>316</v>
      </c>
      <c r="B524" s="8" t="s">
        <v>730</v>
      </c>
      <c r="C524" s="9" t="s">
        <v>578</v>
      </c>
      <c r="D524" s="9" t="s">
        <v>819</v>
      </c>
      <c r="E524" s="9" t="s">
        <v>909</v>
      </c>
      <c r="F524" s="9" t="s">
        <v>731</v>
      </c>
      <c r="G524" s="8" t="s">
        <v>731</v>
      </c>
      <c r="H524" s="10" t="s">
        <v>312</v>
      </c>
      <c r="I524" s="66">
        <v>1366983.1</v>
      </c>
      <c r="J524" s="11" t="s">
        <v>44</v>
      </c>
      <c r="K524" s="41"/>
      <c r="L524" s="47" t="s">
        <v>102</v>
      </c>
      <c r="M524" s="31" t="str">
        <f>_xlfn.XLOOKUP(Calculations[[#This Row],[For XLOOKUP]],Factors[For XLOOKUP],Factors[Factor],"")</f>
        <v>Σ.Ε. CO2 - Χώρας</v>
      </c>
      <c r="N524" s="31">
        <f>_xlfn.XLOOKUP(Calculations[[#This Row],[For XLOOKUP]],Factors[For XLOOKUP],Factors[Value],"")</f>
        <v>2.5244139999999998E-4</v>
      </c>
      <c r="O524" s="31" t="str">
        <f>_xlfn.XLOOKUP(Calculations[[#This Row],[For XLOOKUP]],Factors[For XLOOKUP],Factors[Units],"")</f>
        <v>tn CO2/kwh</v>
      </c>
      <c r="P524" s="12" t="str">
        <f>_xlfn.XLOOKUP(Calculations[[#This Row],[For XLOOKUP]],Factors[For XLOOKUP],Factors[Source],"")</f>
        <v>ΔΑΠΕΕΠ 2024</v>
      </c>
      <c r="Q524" s="31">
        <v>345.08312754034</v>
      </c>
      <c r="R524" s="31" t="s">
        <v>1112</v>
      </c>
      <c r="S524" s="31" t="s">
        <v>1112</v>
      </c>
      <c r="T524" s="31" t="s">
        <v>1112</v>
      </c>
      <c r="U524" s="31" t="s">
        <v>1112</v>
      </c>
      <c r="V524" s="31" t="s">
        <v>1113</v>
      </c>
      <c r="W524" s="57">
        <v>345.08312754034</v>
      </c>
    </row>
    <row r="525" spans="1:23" x14ac:dyDescent="0.3">
      <c r="A525" s="8" t="s">
        <v>316</v>
      </c>
      <c r="B525" s="8" t="s">
        <v>730</v>
      </c>
      <c r="C525" s="9" t="s">
        <v>578</v>
      </c>
      <c r="D525" s="9" t="s">
        <v>819</v>
      </c>
      <c r="E525" s="9" t="s">
        <v>909</v>
      </c>
      <c r="F525" s="9" t="s">
        <v>731</v>
      </c>
      <c r="G525" s="8" t="s">
        <v>731</v>
      </c>
      <c r="H525" s="10" t="s">
        <v>312</v>
      </c>
      <c r="I525" s="29" t="e" cm="1">
        <f t="array" ref="I525">_xlfn.XLOOKUP(1,(Calculations[Πληροφορίες]=Calculations[[#This Row],[Πληροφορίες]])*(#REF!=#REF!)*(Calculations[Χώρα]=Calculations[[#This Row],[Χώρα]])*(Calculations[Έργο]=Calculations[[#This Row],[Έργο]]),Calculations[Τιμή])</f>
        <v>#N/A</v>
      </c>
      <c r="J525" s="11" t="s">
        <v>44</v>
      </c>
      <c r="K525" s="41"/>
      <c r="L525" s="47" t="s">
        <v>101</v>
      </c>
      <c r="M525" s="12" t="str">
        <f>_xlfn.XLOOKUP(Calculations[[#This Row],[For XLOOKUP]],Factors[For XLOOKUP],Factors[Factor],"")</f>
        <v>Σ.Ε. CH4 - Χώρας</v>
      </c>
      <c r="N525" s="12">
        <f>_xlfn.XLOOKUP(Calculations[[#This Row],[For XLOOKUP]],Factors[For XLOOKUP],Factors[Value],"")</f>
        <v>6.3220000000000003E-9</v>
      </c>
      <c r="O525" s="12" t="str">
        <f>_xlfn.XLOOKUP(Calculations[[#This Row],[For XLOOKUP]],Factors[For XLOOKUP],Factors[Units],"")</f>
        <v>tn CH4/kWh</v>
      </c>
      <c r="P525" s="12" t="str">
        <f>_xlfn.XLOOKUP(Calculations[[#This Row],[For XLOOKUP]],Factors[For XLOOKUP],Factors[Source],"")</f>
        <v>Έκθεση ΔΑΠΕΕΠ 2022 και NIR 2022</v>
      </c>
      <c r="Q525" s="12" t="s">
        <v>1112</v>
      </c>
      <c r="R525" s="12">
        <v>8.6420671582000015E-3</v>
      </c>
      <c r="S525" s="12" t="s">
        <v>1112</v>
      </c>
      <c r="T525" s="12" t="s">
        <v>1112</v>
      </c>
      <c r="U525" s="12" t="s">
        <v>1112</v>
      </c>
      <c r="V525" s="12" t="s">
        <v>1113</v>
      </c>
      <c r="W525" s="56">
        <v>0.24197788042960006</v>
      </c>
    </row>
    <row r="526" spans="1:23" x14ac:dyDescent="0.3">
      <c r="A526" s="8" t="s">
        <v>316</v>
      </c>
      <c r="B526" s="8" t="s">
        <v>730</v>
      </c>
      <c r="C526" s="9" t="s">
        <v>578</v>
      </c>
      <c r="D526" s="9" t="s">
        <v>819</v>
      </c>
      <c r="E526" s="9" t="s">
        <v>909</v>
      </c>
      <c r="F526" s="9" t="s">
        <v>731</v>
      </c>
      <c r="G526" s="8" t="s">
        <v>731</v>
      </c>
      <c r="H526" s="10" t="s">
        <v>312</v>
      </c>
      <c r="I526" s="29" t="e" cm="1">
        <f t="array" ref="I526">_xlfn.XLOOKUP(1,(Calculations[Πληροφορίες]=Calculations[[#This Row],[Πληροφορίες]])*(#REF!=#REF!)*(Calculations[Χώρα]=Calculations[[#This Row],[Χώρα]])*(Calculations[Έργο]=Calculations[[#This Row],[Έργο]]),Calculations[Τιμή])</f>
        <v>#N/A</v>
      </c>
      <c r="J526" s="11" t="s">
        <v>44</v>
      </c>
      <c r="K526" s="9"/>
      <c r="L526" s="47" t="s">
        <v>105</v>
      </c>
      <c r="M526" s="12" t="str">
        <f>_xlfn.XLOOKUP(Calculations[[#This Row],[For XLOOKUP]],Factors[For XLOOKUP],Factors[Factor],"")</f>
        <v>Σ.Ε. N2O - Χώρας</v>
      </c>
      <c r="N526" s="12">
        <f>_xlfn.XLOOKUP(Calculations[[#This Row],[For XLOOKUP]],Factors[For XLOOKUP],Factors[Value],"")</f>
        <v>2.6031000000000002E-9</v>
      </c>
      <c r="O526" s="12" t="str">
        <f>_xlfn.XLOOKUP(Calculations[[#This Row],[For XLOOKUP]],Factors[For XLOOKUP],Factors[Units],"")</f>
        <v>tn N2O/kWh</v>
      </c>
      <c r="P526" s="12" t="str">
        <f>_xlfn.XLOOKUP(Calculations[[#This Row],[For XLOOKUP]],Factors[For XLOOKUP],Factors[Source],"")</f>
        <v>Έκθεση ΔΑΠΕΕΠ 2022 και NIR 2022</v>
      </c>
      <c r="Q526" s="12" t="s">
        <v>1112</v>
      </c>
      <c r="R526" s="12" t="s">
        <v>1112</v>
      </c>
      <c r="S526" s="12">
        <v>3.5583937076100005E-3</v>
      </c>
      <c r="T526" s="12" t="s">
        <v>1112</v>
      </c>
      <c r="U526" s="12" t="s">
        <v>1112</v>
      </c>
      <c r="V526" s="12" t="s">
        <v>1113</v>
      </c>
      <c r="W526" s="56">
        <v>0.94297433251665008</v>
      </c>
    </row>
    <row r="527" spans="1:23" x14ac:dyDescent="0.3">
      <c r="A527" s="8" t="s">
        <v>316</v>
      </c>
      <c r="B527" s="8" t="s">
        <v>730</v>
      </c>
      <c r="C527" s="9" t="s">
        <v>578</v>
      </c>
      <c r="D527" s="9" t="s">
        <v>819</v>
      </c>
      <c r="E527" s="9" t="s">
        <v>913</v>
      </c>
      <c r="F527" s="9" t="s">
        <v>731</v>
      </c>
      <c r="G527" s="8" t="s">
        <v>731</v>
      </c>
      <c r="H527" s="10" t="s">
        <v>312</v>
      </c>
      <c r="I527" s="66">
        <v>3161068.98</v>
      </c>
      <c r="J527" s="11" t="s">
        <v>44</v>
      </c>
      <c r="K527" s="9"/>
      <c r="L527" s="47" t="s">
        <v>102</v>
      </c>
      <c r="M527" s="12" t="str">
        <f>_xlfn.XLOOKUP(Calculations[[#This Row],[For XLOOKUP]],Factors[For XLOOKUP],Factors[Factor],"")</f>
        <v>Σ.Ε. CO2 - Χώρας</v>
      </c>
      <c r="N527" s="12">
        <f>_xlfn.XLOOKUP(Calculations[[#This Row],[For XLOOKUP]],Factors[For XLOOKUP],Factors[Value],"")</f>
        <v>2.5244139999999998E-4</v>
      </c>
      <c r="O527" s="12" t="str">
        <f>_xlfn.XLOOKUP(Calculations[[#This Row],[For XLOOKUP]],Factors[For XLOOKUP],Factors[Units],"")</f>
        <v>tn CO2/kwh</v>
      </c>
      <c r="P527" s="12" t="str">
        <f>_xlfn.XLOOKUP(Calculations[[#This Row],[For XLOOKUP]],Factors[For XLOOKUP],Factors[Source],"")</f>
        <v>ΔΑΠΕΕΠ 2024</v>
      </c>
      <c r="Q527" s="12">
        <v>797.98467880777196</v>
      </c>
      <c r="R527" s="12" t="s">
        <v>1112</v>
      </c>
      <c r="S527" s="12" t="s">
        <v>1112</v>
      </c>
      <c r="T527" s="12" t="s">
        <v>1112</v>
      </c>
      <c r="U527" s="12" t="s">
        <v>1112</v>
      </c>
      <c r="V527" s="12" t="s">
        <v>1113</v>
      </c>
      <c r="W527" s="56">
        <v>797.98467880777196</v>
      </c>
    </row>
    <row r="528" spans="1:23" x14ac:dyDescent="0.3">
      <c r="A528" s="8" t="s">
        <v>316</v>
      </c>
      <c r="B528" s="8" t="s">
        <v>730</v>
      </c>
      <c r="C528" s="9" t="s">
        <v>578</v>
      </c>
      <c r="D528" s="27" t="s">
        <v>819</v>
      </c>
      <c r="E528" s="9" t="s">
        <v>913</v>
      </c>
      <c r="F528" s="9" t="s">
        <v>731</v>
      </c>
      <c r="G528" s="8" t="s">
        <v>731</v>
      </c>
      <c r="H528" s="10" t="s">
        <v>312</v>
      </c>
      <c r="I528" s="29">
        <v>3161068.98</v>
      </c>
      <c r="J528" s="11" t="s">
        <v>44</v>
      </c>
      <c r="K528" s="9"/>
      <c r="L528" s="47" t="s">
        <v>101</v>
      </c>
      <c r="M528" s="31" t="str">
        <f>_xlfn.XLOOKUP(Calculations[[#This Row],[For XLOOKUP]],Factors[For XLOOKUP],Factors[Factor],"")</f>
        <v>Σ.Ε. CH4 - Χώρας</v>
      </c>
      <c r="N528" s="31">
        <f>_xlfn.XLOOKUP(Calculations[[#This Row],[For XLOOKUP]],Factors[For XLOOKUP],Factors[Value],"")</f>
        <v>6.3220000000000003E-9</v>
      </c>
      <c r="O528" s="31" t="str">
        <f>_xlfn.XLOOKUP(Calculations[[#This Row],[For XLOOKUP]],Factors[For XLOOKUP],Factors[Units],"")</f>
        <v>tn CH4/kWh</v>
      </c>
      <c r="P528" s="12" t="str">
        <f>_xlfn.XLOOKUP(Calculations[[#This Row],[For XLOOKUP]],Factors[For XLOOKUP],Factors[Source],"")</f>
        <v>Έκθεση ΔΑΠΕΕΠ 2022 και NIR 2022</v>
      </c>
      <c r="Q528" s="31" t="s">
        <v>1112</v>
      </c>
      <c r="R528" s="31">
        <v>1.998427809156E-2</v>
      </c>
      <c r="S528" s="31" t="s">
        <v>1112</v>
      </c>
      <c r="T528" s="31" t="s">
        <v>1112</v>
      </c>
      <c r="U528" s="31" t="s">
        <v>1112</v>
      </c>
      <c r="V528" s="31" t="s">
        <v>1113</v>
      </c>
      <c r="W528" s="57">
        <v>0.55955978656368</v>
      </c>
    </row>
    <row r="529" spans="1:23" x14ac:dyDescent="0.3">
      <c r="A529" s="8" t="s">
        <v>316</v>
      </c>
      <c r="B529" s="8" t="s">
        <v>730</v>
      </c>
      <c r="C529" s="9" t="s">
        <v>578</v>
      </c>
      <c r="D529" s="27" t="s">
        <v>819</v>
      </c>
      <c r="E529" s="27" t="s">
        <v>913</v>
      </c>
      <c r="F529" s="9" t="s">
        <v>731</v>
      </c>
      <c r="G529" s="8" t="s">
        <v>731</v>
      </c>
      <c r="H529" s="10" t="s">
        <v>312</v>
      </c>
      <c r="I529" s="29">
        <v>3161068.98</v>
      </c>
      <c r="J529" s="11" t="s">
        <v>44</v>
      </c>
      <c r="K529" s="9"/>
      <c r="L529" s="47" t="s">
        <v>105</v>
      </c>
      <c r="M529" s="31" t="str">
        <f>_xlfn.XLOOKUP(Calculations[[#This Row],[For XLOOKUP]],Factors[For XLOOKUP],Factors[Factor],"")</f>
        <v>Σ.Ε. N2O - Χώρας</v>
      </c>
      <c r="N529" s="31">
        <f>_xlfn.XLOOKUP(Calculations[[#This Row],[For XLOOKUP]],Factors[For XLOOKUP],Factors[Value],"")</f>
        <v>2.6031000000000002E-9</v>
      </c>
      <c r="O529" s="31" t="str">
        <f>_xlfn.XLOOKUP(Calculations[[#This Row],[For XLOOKUP]],Factors[For XLOOKUP],Factors[Units],"")</f>
        <v>tn N2O/kWh</v>
      </c>
      <c r="P529" s="12" t="str">
        <f>_xlfn.XLOOKUP(Calculations[[#This Row],[For XLOOKUP]],Factors[For XLOOKUP],Factors[Source],"")</f>
        <v>Έκθεση ΔΑΠΕΕΠ 2022 και NIR 2022</v>
      </c>
      <c r="Q529" s="31" t="s">
        <v>1112</v>
      </c>
      <c r="R529" s="31" t="s">
        <v>1112</v>
      </c>
      <c r="S529" s="31">
        <v>8.2285786618380014E-3</v>
      </c>
      <c r="T529" s="31" t="s">
        <v>1112</v>
      </c>
      <c r="U529" s="31" t="s">
        <v>1112</v>
      </c>
      <c r="V529" s="31" t="s">
        <v>1113</v>
      </c>
      <c r="W529" s="57">
        <v>2.1805733453870704</v>
      </c>
    </row>
    <row r="530" spans="1:23" x14ac:dyDescent="0.3">
      <c r="A530" s="8" t="s">
        <v>316</v>
      </c>
      <c r="B530" s="8" t="s">
        <v>730</v>
      </c>
      <c r="C530" s="9" t="s">
        <v>578</v>
      </c>
      <c r="D530" s="27" t="s">
        <v>821</v>
      </c>
      <c r="E530" s="27" t="s">
        <v>923</v>
      </c>
      <c r="F530" s="9" t="s">
        <v>731</v>
      </c>
      <c r="G530" s="8" t="s">
        <v>731</v>
      </c>
      <c r="H530" s="10" t="s">
        <v>312</v>
      </c>
      <c r="I530" s="66">
        <v>487671</v>
      </c>
      <c r="J530" s="11" t="s">
        <v>44</v>
      </c>
      <c r="K530" s="9"/>
      <c r="L530" s="47" t="s">
        <v>102</v>
      </c>
      <c r="M530" s="31" t="str">
        <f>_xlfn.XLOOKUP(Calculations[[#This Row],[For XLOOKUP]],Factors[For XLOOKUP],Factors[Factor],"")</f>
        <v>Σ.Ε. CO2 - Χώρας</v>
      </c>
      <c r="N530" s="31">
        <f>_xlfn.XLOOKUP(Calculations[[#This Row],[For XLOOKUP]],Factors[For XLOOKUP],Factors[Value],"")</f>
        <v>2.5244139999999998E-4</v>
      </c>
      <c r="O530" s="31" t="str">
        <f>_xlfn.XLOOKUP(Calculations[[#This Row],[For XLOOKUP]],Factors[For XLOOKUP],Factors[Units],"")</f>
        <v>tn CO2/kwh</v>
      </c>
      <c r="P530" s="12" t="str">
        <f>_xlfn.XLOOKUP(Calculations[[#This Row],[For XLOOKUP]],Factors[For XLOOKUP],Factors[Source],"")</f>
        <v>ΔΑΠΕΕΠ 2024</v>
      </c>
      <c r="Q530" s="31">
        <v>123.10834997939999</v>
      </c>
      <c r="R530" s="31" t="s">
        <v>1112</v>
      </c>
      <c r="S530" s="31" t="s">
        <v>1112</v>
      </c>
      <c r="T530" s="31" t="s">
        <v>1112</v>
      </c>
      <c r="U530" s="31" t="s">
        <v>1112</v>
      </c>
      <c r="V530" s="31" t="s">
        <v>1113</v>
      </c>
      <c r="W530" s="57">
        <v>123.10834997939999</v>
      </c>
    </row>
    <row r="531" spans="1:23" x14ac:dyDescent="0.3">
      <c r="A531" s="8" t="s">
        <v>316</v>
      </c>
      <c r="B531" s="8" t="s">
        <v>730</v>
      </c>
      <c r="C531" s="9" t="s">
        <v>578</v>
      </c>
      <c r="D531" s="27" t="s">
        <v>821</v>
      </c>
      <c r="E531" s="27" t="s">
        <v>923</v>
      </c>
      <c r="F531" s="9" t="s">
        <v>731</v>
      </c>
      <c r="G531" s="8" t="s">
        <v>731</v>
      </c>
      <c r="H531" s="10" t="s">
        <v>312</v>
      </c>
      <c r="I531" s="29" t="e" cm="1">
        <f t="array" ref="I531">_xlfn.XLOOKUP(1,(Calculations[Πληροφορίες]=Calculations[[#This Row],[Πληροφορίες]])*(#REF!=#REF!)*(Calculations[Χώρα]=Calculations[[#This Row],[Χώρα]])*(Calculations[Έργο]=Calculations[[#This Row],[Έργο]]),Calculations[Τιμή])</f>
        <v>#N/A</v>
      </c>
      <c r="J531" s="11" t="s">
        <v>44</v>
      </c>
      <c r="K531" s="9"/>
      <c r="L531" s="47" t="s">
        <v>101</v>
      </c>
      <c r="M531" s="31" t="str">
        <f>_xlfn.XLOOKUP(Calculations[[#This Row],[For XLOOKUP]],Factors[For XLOOKUP],Factors[Factor],"")</f>
        <v>Σ.Ε. CH4 - Χώρας</v>
      </c>
      <c r="N531" s="31">
        <f>_xlfn.XLOOKUP(Calculations[[#This Row],[For XLOOKUP]],Factors[For XLOOKUP],Factors[Value],"")</f>
        <v>6.3220000000000003E-9</v>
      </c>
      <c r="O531" s="31" t="str">
        <f>_xlfn.XLOOKUP(Calculations[[#This Row],[For XLOOKUP]],Factors[For XLOOKUP],Factors[Units],"")</f>
        <v>tn CH4/kWh</v>
      </c>
      <c r="P531" s="12" t="str">
        <f>_xlfn.XLOOKUP(Calculations[[#This Row],[For XLOOKUP]],Factors[For XLOOKUP],Factors[Source],"")</f>
        <v>Έκθεση ΔΑΠΕΕΠ 2022 και NIR 2022</v>
      </c>
      <c r="Q531" s="31" t="s">
        <v>1112</v>
      </c>
      <c r="R531" s="31">
        <v>3.083056062E-3</v>
      </c>
      <c r="S531" s="31" t="s">
        <v>1112</v>
      </c>
      <c r="T531" s="31" t="s">
        <v>1112</v>
      </c>
      <c r="U531" s="31" t="s">
        <v>1112</v>
      </c>
      <c r="V531" s="31" t="s">
        <v>1113</v>
      </c>
      <c r="W531" s="57">
        <v>8.6325569736000002E-2</v>
      </c>
    </row>
    <row r="532" spans="1:23" x14ac:dyDescent="0.3">
      <c r="A532" s="8" t="s">
        <v>316</v>
      </c>
      <c r="B532" s="8" t="s">
        <v>730</v>
      </c>
      <c r="C532" s="9" t="s">
        <v>578</v>
      </c>
      <c r="D532" s="27" t="s">
        <v>821</v>
      </c>
      <c r="E532" s="27" t="s">
        <v>923</v>
      </c>
      <c r="F532" s="9" t="s">
        <v>731</v>
      </c>
      <c r="G532" s="8" t="s">
        <v>731</v>
      </c>
      <c r="H532" s="10" t="s">
        <v>312</v>
      </c>
      <c r="I532" s="29" t="e" cm="1">
        <f t="array" ref="I532">_xlfn.XLOOKUP(1,(Calculations[Πληροφορίες]=Calculations[[#This Row],[Πληροφορίες]])*(#REF!=#REF!)*(Calculations[Χώρα]=Calculations[[#This Row],[Χώρα]])*(Calculations[Έργο]=Calculations[[#This Row],[Έργο]]),Calculations[Τιμή])</f>
        <v>#N/A</v>
      </c>
      <c r="J532" s="11" t="s">
        <v>44</v>
      </c>
      <c r="K532" s="9"/>
      <c r="L532" s="47" t="s">
        <v>105</v>
      </c>
      <c r="M532" s="31" t="str">
        <f>_xlfn.XLOOKUP(Calculations[[#This Row],[For XLOOKUP]],Factors[For XLOOKUP],Factors[Factor],"")</f>
        <v>Σ.Ε. N2O - Χώρας</v>
      </c>
      <c r="N532" s="31">
        <f>_xlfn.XLOOKUP(Calculations[[#This Row],[For XLOOKUP]],Factors[For XLOOKUP],Factors[Value],"")</f>
        <v>2.6031000000000002E-9</v>
      </c>
      <c r="O532" s="31" t="str">
        <f>_xlfn.XLOOKUP(Calculations[[#This Row],[For XLOOKUP]],Factors[For XLOOKUP],Factors[Units],"")</f>
        <v>tn N2O/kWh</v>
      </c>
      <c r="P532" s="12" t="str">
        <f>_xlfn.XLOOKUP(Calculations[[#This Row],[For XLOOKUP]],Factors[For XLOOKUP],Factors[Source],"")</f>
        <v>Έκθεση ΔΑΠΕΕΠ 2022 και NIR 2022</v>
      </c>
      <c r="Q532" s="31" t="s">
        <v>1112</v>
      </c>
      <c r="R532" s="31" t="s">
        <v>1112</v>
      </c>
      <c r="S532" s="31">
        <v>1.2694563801000001E-3</v>
      </c>
      <c r="T532" s="31" t="s">
        <v>1112</v>
      </c>
      <c r="U532" s="31" t="s">
        <v>1112</v>
      </c>
      <c r="V532" s="31" t="s">
        <v>1113</v>
      </c>
      <c r="W532" s="57">
        <v>0.33640594072650004</v>
      </c>
    </row>
    <row r="533" spans="1:23" x14ac:dyDescent="0.3">
      <c r="A533" s="8" t="s">
        <v>316</v>
      </c>
      <c r="B533" s="8" t="s">
        <v>730</v>
      </c>
      <c r="C533" s="9" t="s">
        <v>578</v>
      </c>
      <c r="D533" s="27" t="s">
        <v>819</v>
      </c>
      <c r="E533" s="27" t="s">
        <v>912</v>
      </c>
      <c r="F533" s="9" t="s">
        <v>731</v>
      </c>
      <c r="G533" s="8" t="s">
        <v>731</v>
      </c>
      <c r="H533" s="10" t="s">
        <v>312</v>
      </c>
      <c r="I533" s="66">
        <v>5347482</v>
      </c>
      <c r="J533" s="11" t="s">
        <v>44</v>
      </c>
      <c r="K533" s="9"/>
      <c r="L533" s="47" t="s">
        <v>102</v>
      </c>
      <c r="M533" s="31" t="str">
        <f>_xlfn.XLOOKUP(Calculations[[#This Row],[For XLOOKUP]],Factors[For XLOOKUP],Factors[Factor],"")</f>
        <v>Σ.Ε. CO2 - Χώρας</v>
      </c>
      <c r="N533" s="31">
        <f>_xlfn.XLOOKUP(Calculations[[#This Row],[For XLOOKUP]],Factors[For XLOOKUP],Factors[Value],"")</f>
        <v>2.5244139999999998E-4</v>
      </c>
      <c r="O533" s="31" t="str">
        <f>_xlfn.XLOOKUP(Calculations[[#This Row],[For XLOOKUP]],Factors[For XLOOKUP],Factors[Units],"")</f>
        <v>tn CO2/kwh</v>
      </c>
      <c r="P533" s="12" t="str">
        <f>_xlfn.XLOOKUP(Calculations[[#This Row],[For XLOOKUP]],Factors[For XLOOKUP],Factors[Source],"")</f>
        <v>ΔΑΠΕΕΠ 2024</v>
      </c>
      <c r="Q533" s="31">
        <v>1349.9258425547998</v>
      </c>
      <c r="R533" s="31" t="s">
        <v>1112</v>
      </c>
      <c r="S533" s="31" t="s">
        <v>1112</v>
      </c>
      <c r="T533" s="31" t="s">
        <v>1112</v>
      </c>
      <c r="U533" s="31" t="s">
        <v>1112</v>
      </c>
      <c r="V533" s="31" t="s">
        <v>1113</v>
      </c>
      <c r="W533" s="57">
        <v>1349.9258425547998</v>
      </c>
    </row>
    <row r="534" spans="1:23" x14ac:dyDescent="0.3">
      <c r="A534" s="8" t="s">
        <v>316</v>
      </c>
      <c r="B534" s="8" t="s">
        <v>730</v>
      </c>
      <c r="C534" s="9" t="s">
        <v>578</v>
      </c>
      <c r="D534" s="27" t="s">
        <v>819</v>
      </c>
      <c r="E534" s="27" t="s">
        <v>912</v>
      </c>
      <c r="F534" s="9" t="s">
        <v>731</v>
      </c>
      <c r="G534" s="8" t="s">
        <v>731</v>
      </c>
      <c r="H534" s="10" t="s">
        <v>312</v>
      </c>
      <c r="I534" s="29" t="e" cm="1">
        <f t="array" ref="I534">_xlfn.XLOOKUP(1,(Calculations[Πληροφορίες]=Calculations[[#This Row],[Πληροφορίες]])*(#REF!=#REF!)*(Calculations[Χώρα]=Calculations[[#This Row],[Χώρα]])*(Calculations[Έργο]=Calculations[[#This Row],[Έργο]]),Calculations[Τιμή])</f>
        <v>#N/A</v>
      </c>
      <c r="J534" s="11" t="s">
        <v>44</v>
      </c>
      <c r="K534" s="9"/>
      <c r="L534" s="47" t="s">
        <v>101</v>
      </c>
      <c r="M534" s="31" t="str">
        <f>_xlfn.XLOOKUP(Calculations[[#This Row],[For XLOOKUP]],Factors[For XLOOKUP],Factors[Factor],"")</f>
        <v>Σ.Ε. CH4 - Χώρας</v>
      </c>
      <c r="N534" s="31">
        <f>_xlfn.XLOOKUP(Calculations[[#This Row],[For XLOOKUP]],Factors[For XLOOKUP],Factors[Value],"")</f>
        <v>6.3220000000000003E-9</v>
      </c>
      <c r="O534" s="31" t="str">
        <f>_xlfn.XLOOKUP(Calculations[[#This Row],[For XLOOKUP]],Factors[For XLOOKUP],Factors[Units],"")</f>
        <v>tn CH4/kWh</v>
      </c>
      <c r="P534" s="12" t="str">
        <f>_xlfn.XLOOKUP(Calculations[[#This Row],[For XLOOKUP]],Factors[For XLOOKUP],Factors[Source],"")</f>
        <v>Έκθεση ΔΑΠΕΕΠ 2022 και NIR 2022</v>
      </c>
      <c r="Q534" s="31" t="s">
        <v>1112</v>
      </c>
      <c r="R534" s="31">
        <v>3.3806781203999998E-2</v>
      </c>
      <c r="S534" s="31" t="s">
        <v>1112</v>
      </c>
      <c r="T534" s="31" t="s">
        <v>1112</v>
      </c>
      <c r="U534" s="31" t="s">
        <v>1112</v>
      </c>
      <c r="V534" s="31" t="s">
        <v>1113</v>
      </c>
      <c r="W534" s="57">
        <v>0.94658987371199999</v>
      </c>
    </row>
    <row r="535" spans="1:23" x14ac:dyDescent="0.3">
      <c r="A535" s="8" t="s">
        <v>316</v>
      </c>
      <c r="B535" s="8" t="s">
        <v>730</v>
      </c>
      <c r="C535" s="9" t="s">
        <v>578</v>
      </c>
      <c r="D535" s="27" t="s">
        <v>819</v>
      </c>
      <c r="E535" s="27" t="s">
        <v>912</v>
      </c>
      <c r="F535" s="9" t="s">
        <v>731</v>
      </c>
      <c r="G535" s="8" t="s">
        <v>731</v>
      </c>
      <c r="H535" s="10" t="s">
        <v>312</v>
      </c>
      <c r="I535" s="29" t="e" cm="1">
        <f t="array" ref="I535">_xlfn.XLOOKUP(1,(Calculations[Πληροφορίες]=Calculations[[#This Row],[Πληροφορίες]])*(#REF!=#REF!)*(Calculations[Χώρα]=Calculations[[#This Row],[Χώρα]])*(Calculations[Έργο]=Calculations[[#This Row],[Έργο]]),Calculations[Τιμή])</f>
        <v>#N/A</v>
      </c>
      <c r="J535" s="11" t="s">
        <v>44</v>
      </c>
      <c r="K535" s="9"/>
      <c r="L535" s="47" t="s">
        <v>105</v>
      </c>
      <c r="M535" s="31" t="str">
        <f>_xlfn.XLOOKUP(Calculations[[#This Row],[For XLOOKUP]],Factors[For XLOOKUP],Factors[Factor],"")</f>
        <v>Σ.Ε. N2O - Χώρας</v>
      </c>
      <c r="N535" s="31">
        <f>_xlfn.XLOOKUP(Calculations[[#This Row],[For XLOOKUP]],Factors[For XLOOKUP],Factors[Value],"")</f>
        <v>2.6031000000000002E-9</v>
      </c>
      <c r="O535" s="31" t="str">
        <f>_xlfn.XLOOKUP(Calculations[[#This Row],[For XLOOKUP]],Factors[For XLOOKUP],Factors[Units],"")</f>
        <v>tn N2O/kWh</v>
      </c>
      <c r="P535" s="12" t="str">
        <f>_xlfn.XLOOKUP(Calculations[[#This Row],[For XLOOKUP]],Factors[For XLOOKUP],Factors[Source],"")</f>
        <v>Έκθεση ΔΑΠΕΕΠ 2022 και NIR 2022</v>
      </c>
      <c r="Q535" s="31" t="s">
        <v>1112</v>
      </c>
      <c r="R535" s="31" t="s">
        <v>1112</v>
      </c>
      <c r="S535" s="31">
        <v>1.3920030394200001E-2</v>
      </c>
      <c r="T535" s="31" t="s">
        <v>1112</v>
      </c>
      <c r="U535" s="31" t="s">
        <v>1112</v>
      </c>
      <c r="V535" s="31" t="s">
        <v>1113</v>
      </c>
      <c r="W535" s="57">
        <v>3.6888080544630002</v>
      </c>
    </row>
    <row r="536" spans="1:23" x14ac:dyDescent="0.3">
      <c r="A536" s="8" t="s">
        <v>316</v>
      </c>
      <c r="B536" s="8" t="s">
        <v>730</v>
      </c>
      <c r="C536" s="9" t="s">
        <v>578</v>
      </c>
      <c r="D536" s="27" t="s">
        <v>819</v>
      </c>
      <c r="E536" s="27" t="s">
        <v>912</v>
      </c>
      <c r="F536" s="9" t="s">
        <v>731</v>
      </c>
      <c r="G536" s="8" t="s">
        <v>731</v>
      </c>
      <c r="H536" s="10" t="s">
        <v>312</v>
      </c>
      <c r="I536" s="59">
        <v>500</v>
      </c>
      <c r="J536" s="11" t="s">
        <v>7</v>
      </c>
      <c r="K536" s="9" t="s">
        <v>228</v>
      </c>
      <c r="L536" s="47" t="s">
        <v>183</v>
      </c>
      <c r="M536" s="31" t="str">
        <f>_xlfn.XLOOKUP(Calculations[[#This Row],[For XLOOKUP]],Factors[For XLOOKUP],Factors[Factor],"")</f>
        <v>Σ.Ε. CO₂ m.</v>
      </c>
      <c r="N536" s="31">
        <f>_xlfn.XLOOKUP(Calculations[[#This Row],[For XLOOKUP]],Factors[For XLOOKUP],Factors[Value],"")</f>
        <v>2.7370491168929394E-3</v>
      </c>
      <c r="O536" s="31" t="str">
        <f>_xlfn.XLOOKUP(Calculations[[#This Row],[For XLOOKUP]],Factors[For XLOOKUP],Factors[Units],"")</f>
        <v>tn CO2/lt</v>
      </c>
      <c r="P536" s="12" t="str">
        <f>_xlfn.XLOOKUP(Calculations[[#This Row],[For XLOOKUP]],Factors[For XLOOKUP],Factors[Source],"")</f>
        <v>Greece. National Inventory Submissions 2024</v>
      </c>
      <c r="Q536" s="31">
        <v>1.3685245584464698</v>
      </c>
      <c r="R536" s="31" t="s">
        <v>1112</v>
      </c>
      <c r="S536" s="31" t="s">
        <v>1112</v>
      </c>
      <c r="T536" s="31" t="s">
        <v>1112</v>
      </c>
      <c r="U536" s="31" t="s">
        <v>1112</v>
      </c>
      <c r="V536" s="31" t="s">
        <v>1113</v>
      </c>
      <c r="W536" s="57">
        <v>1.3685245584464698</v>
      </c>
    </row>
    <row r="537" spans="1:23" x14ac:dyDescent="0.3">
      <c r="A537" s="8" t="s">
        <v>316</v>
      </c>
      <c r="B537" s="8" t="s">
        <v>730</v>
      </c>
      <c r="C537" s="9" t="s">
        <v>578</v>
      </c>
      <c r="D537" s="27" t="s">
        <v>819</v>
      </c>
      <c r="E537" s="27" t="s">
        <v>912</v>
      </c>
      <c r="F537" s="9" t="s">
        <v>731</v>
      </c>
      <c r="G537" s="8" t="s">
        <v>731</v>
      </c>
      <c r="H537" s="10" t="s">
        <v>312</v>
      </c>
      <c r="I537" s="62">
        <v>500</v>
      </c>
      <c r="J537" s="11" t="s">
        <v>7</v>
      </c>
      <c r="K537" s="9" t="s">
        <v>228</v>
      </c>
      <c r="L537" s="47" t="s">
        <v>185</v>
      </c>
      <c r="M537" s="31" t="str">
        <f>_xlfn.XLOOKUP(Calculations[[#This Row],[For XLOOKUP]],Factors[For XLOOKUP],Factors[Factor],"")</f>
        <v>Σ.Ε. CH₄ m.</v>
      </c>
      <c r="N537" s="31">
        <f>_xlfn.XLOOKUP(Calculations[[#This Row],[For XLOOKUP]],Factors[For XLOOKUP],Factors[Value],"")</f>
        <v>1.0689300000000002E-7</v>
      </c>
      <c r="O537" s="31" t="str">
        <f>_xlfn.XLOOKUP(Calculations[[#This Row],[For XLOOKUP]],Factors[For XLOOKUP],Factors[Units],"")</f>
        <v>tn CH₄/lt</v>
      </c>
      <c r="P537" s="12" t="str">
        <f>_xlfn.XLOOKUP(Calculations[[#This Row],[For XLOOKUP]],Factors[For XLOOKUP],Factors[Source],"")</f>
        <v>Greece. National Inventory Submissions 2024</v>
      </c>
      <c r="Q537" s="31" t="s">
        <v>1112</v>
      </c>
      <c r="R537" s="31">
        <v>5.3446500000000011E-5</v>
      </c>
      <c r="S537" s="31" t="s">
        <v>1112</v>
      </c>
      <c r="T537" s="31" t="s">
        <v>1112</v>
      </c>
      <c r="U537" s="31" t="s">
        <v>1112</v>
      </c>
      <c r="V537" s="31" t="s">
        <v>1113</v>
      </c>
      <c r="W537" s="57">
        <v>1.4965020000000002E-3</v>
      </c>
    </row>
    <row r="538" spans="1:23" x14ac:dyDescent="0.3">
      <c r="A538" s="8" t="s">
        <v>316</v>
      </c>
      <c r="B538" s="8" t="s">
        <v>730</v>
      </c>
      <c r="C538" s="9" t="s">
        <v>578</v>
      </c>
      <c r="D538" s="27" t="s">
        <v>819</v>
      </c>
      <c r="E538" s="27" t="s">
        <v>912</v>
      </c>
      <c r="F538" s="9" t="s">
        <v>731</v>
      </c>
      <c r="G538" s="8" t="s">
        <v>731</v>
      </c>
      <c r="H538" s="10" t="s">
        <v>312</v>
      </c>
      <c r="I538" s="62">
        <v>500</v>
      </c>
      <c r="J538" s="11" t="s">
        <v>7</v>
      </c>
      <c r="K538" s="9" t="s">
        <v>228</v>
      </c>
      <c r="L538" s="47" t="s">
        <v>187</v>
      </c>
      <c r="M538" s="31" t="str">
        <f>_xlfn.XLOOKUP(Calculations[[#This Row],[For XLOOKUP]],Factors[For XLOOKUP],Factors[Factor],"")</f>
        <v>Σ.Ε. N2O m.</v>
      </c>
      <c r="N538" s="31">
        <f>_xlfn.XLOOKUP(Calculations[[#This Row],[For XLOOKUP]],Factors[For XLOOKUP],Factors[Value],"")</f>
        <v>2.1378600000000001E-8</v>
      </c>
      <c r="O538" s="31" t="str">
        <f>_xlfn.XLOOKUP(Calculations[[#This Row],[For XLOOKUP]],Factors[For XLOOKUP],Factors[Units],"")</f>
        <v>tn N2O/lt</v>
      </c>
      <c r="P538" s="12" t="str">
        <f>_xlfn.XLOOKUP(Calculations[[#This Row],[For XLOOKUP]],Factors[For XLOOKUP],Factors[Source],"")</f>
        <v>Greece. National Inventory Submissions 2024</v>
      </c>
      <c r="Q538" s="31" t="s">
        <v>1112</v>
      </c>
      <c r="R538" s="31" t="s">
        <v>1112</v>
      </c>
      <c r="S538" s="31">
        <v>1.0689299999999999E-5</v>
      </c>
      <c r="T538" s="31" t="s">
        <v>1112</v>
      </c>
      <c r="U538" s="31" t="s">
        <v>1112</v>
      </c>
      <c r="V538" s="31" t="s">
        <v>1113</v>
      </c>
      <c r="W538" s="57">
        <v>2.8326644999999997E-3</v>
      </c>
    </row>
    <row r="539" spans="1:23" x14ac:dyDescent="0.3">
      <c r="A539" s="8" t="s">
        <v>316</v>
      </c>
      <c r="B539" s="8" t="s">
        <v>730</v>
      </c>
      <c r="C539" s="9" t="s">
        <v>578</v>
      </c>
      <c r="D539" s="27" t="s">
        <v>819</v>
      </c>
      <c r="E539" s="27" t="s">
        <v>912</v>
      </c>
      <c r="F539" s="9" t="s">
        <v>731</v>
      </c>
      <c r="G539" s="8" t="s">
        <v>731</v>
      </c>
      <c r="H539" s="10" t="s">
        <v>312</v>
      </c>
      <c r="I539" s="59">
        <v>5000</v>
      </c>
      <c r="J539" s="11" t="s">
        <v>7</v>
      </c>
      <c r="K539" s="9" t="s">
        <v>224</v>
      </c>
      <c r="L539" s="47" t="s">
        <v>189</v>
      </c>
      <c r="M539" s="31" t="str">
        <f>_xlfn.XLOOKUP(Calculations[[#This Row],[For XLOOKUP]],Factors[For XLOOKUP],Factors[Factor],"")</f>
        <v>Σ.Ε. CO₂ st.</v>
      </c>
      <c r="N539" s="31">
        <f>_xlfn.XLOOKUP(Calculations[[#This Row],[For XLOOKUP]],Factors[For XLOOKUP],Factors[Value],"")</f>
        <v>2.6288551800000004E-3</v>
      </c>
      <c r="O539" s="31" t="str">
        <f>_xlfn.XLOOKUP(Calculations[[#This Row],[For XLOOKUP]],Factors[For XLOOKUP],Factors[Units],"")</f>
        <v>tn CO2/lt</v>
      </c>
      <c r="P539" s="12" t="str">
        <f>_xlfn.XLOOKUP(Calculations[[#This Row],[For XLOOKUP]],Factors[For XLOOKUP],Factors[Source],"")</f>
        <v>Greece. National Inventory Submissions 2024</v>
      </c>
      <c r="Q539" s="31">
        <v>13.144275900000002</v>
      </c>
      <c r="R539" s="31" t="s">
        <v>1112</v>
      </c>
      <c r="S539" s="31" t="s">
        <v>1112</v>
      </c>
      <c r="T539" s="31" t="s">
        <v>1112</v>
      </c>
      <c r="U539" s="31" t="s">
        <v>1112</v>
      </c>
      <c r="V539" s="31" t="s">
        <v>1113</v>
      </c>
      <c r="W539" s="57">
        <v>13.144275900000002</v>
      </c>
    </row>
    <row r="540" spans="1:23" x14ac:dyDescent="0.3">
      <c r="A540" s="8" t="s">
        <v>316</v>
      </c>
      <c r="B540" s="8" t="s">
        <v>730</v>
      </c>
      <c r="C540" s="9" t="s">
        <v>578</v>
      </c>
      <c r="D540" s="27" t="s">
        <v>819</v>
      </c>
      <c r="E540" s="27" t="s">
        <v>912</v>
      </c>
      <c r="F540" s="9" t="s">
        <v>731</v>
      </c>
      <c r="G540" s="8" t="s">
        <v>731</v>
      </c>
      <c r="H540" s="10" t="s">
        <v>312</v>
      </c>
      <c r="I540" s="62">
        <v>5000</v>
      </c>
      <c r="J540" s="11" t="s">
        <v>7</v>
      </c>
      <c r="K540" s="9" t="s">
        <v>224</v>
      </c>
      <c r="L540" s="47" t="s">
        <v>299</v>
      </c>
      <c r="M540" s="31" t="str">
        <f>_xlfn.XLOOKUP(Calculations[[#This Row],[For XLOOKUP]],Factors[For XLOOKUP],Factors[Factor],"")</f>
        <v>Σ.Ε. CH₄ st.</v>
      </c>
      <c r="N540" s="31">
        <f>_xlfn.XLOOKUP(Calculations[[#This Row],[For XLOOKUP]],Factors[For XLOOKUP],Factors[Value],"")</f>
        <v>2.6069673432920342E-8</v>
      </c>
      <c r="O540" s="31" t="str">
        <f>_xlfn.XLOOKUP(Calculations[[#This Row],[For XLOOKUP]],Factors[For XLOOKUP],Factors[Units],"")</f>
        <v>tn CH4/lt</v>
      </c>
      <c r="P540" s="12" t="str">
        <f>_xlfn.XLOOKUP(Calculations[[#This Row],[For XLOOKUP]],Factors[For XLOOKUP],Factors[Source],"")</f>
        <v>Greece. National Inventory Submissions 2024</v>
      </c>
      <c r="Q540" s="31" t="s">
        <v>1112</v>
      </c>
      <c r="R540" s="31">
        <v>1.3034836716460172E-4</v>
      </c>
      <c r="S540" s="31" t="s">
        <v>1112</v>
      </c>
      <c r="T540" s="31" t="s">
        <v>1112</v>
      </c>
      <c r="U540" s="31" t="s">
        <v>1112</v>
      </c>
      <c r="V540" s="31" t="s">
        <v>1113</v>
      </c>
      <c r="W540" s="57">
        <v>3.6497542806088481E-3</v>
      </c>
    </row>
    <row r="541" spans="1:23" x14ac:dyDescent="0.3">
      <c r="A541" s="8" t="s">
        <v>316</v>
      </c>
      <c r="B541" s="8" t="s">
        <v>730</v>
      </c>
      <c r="C541" s="9" t="s">
        <v>578</v>
      </c>
      <c r="D541" s="27" t="s">
        <v>819</v>
      </c>
      <c r="E541" s="27" t="s">
        <v>912</v>
      </c>
      <c r="F541" s="9" t="s">
        <v>731</v>
      </c>
      <c r="G541" s="8" t="s">
        <v>731</v>
      </c>
      <c r="H541" s="10" t="s">
        <v>312</v>
      </c>
      <c r="I541" s="62">
        <v>5000</v>
      </c>
      <c r="J541" s="11" t="s">
        <v>7</v>
      </c>
      <c r="K541" s="9" t="s">
        <v>224</v>
      </c>
      <c r="L541" s="47" t="s">
        <v>190</v>
      </c>
      <c r="M541" s="31" t="str">
        <f>_xlfn.XLOOKUP(Calculations[[#This Row],[For XLOOKUP]],Factors[For XLOOKUP],Factors[Factor],"")</f>
        <v>Σ.Ε. N2O st.</v>
      </c>
      <c r="N541" s="31">
        <f>_xlfn.XLOOKUP(Calculations[[#This Row],[For XLOOKUP]],Factors[For XLOOKUP],Factors[Value],"")</f>
        <v>6.7698900000000009E-9</v>
      </c>
      <c r="O541" s="31" t="str">
        <f>_xlfn.XLOOKUP(Calculations[[#This Row],[For XLOOKUP]],Factors[For XLOOKUP],Factors[Units],"")</f>
        <v>tn N2O/lt</v>
      </c>
      <c r="P541" s="12" t="str">
        <f>_xlfn.XLOOKUP(Calculations[[#This Row],[For XLOOKUP]],Factors[For XLOOKUP],Factors[Source],"")</f>
        <v>Greece. National Inventory Submissions 2024</v>
      </c>
      <c r="Q541" s="31" t="s">
        <v>1112</v>
      </c>
      <c r="R541" s="31" t="s">
        <v>1112</v>
      </c>
      <c r="S541" s="31">
        <v>3.3849450000000005E-5</v>
      </c>
      <c r="T541" s="31" t="s">
        <v>1112</v>
      </c>
      <c r="U541" s="31" t="s">
        <v>1112</v>
      </c>
      <c r="V541" s="31" t="s">
        <v>1113</v>
      </c>
      <c r="W541" s="57">
        <v>8.9701042500000012E-3</v>
      </c>
    </row>
    <row r="542" spans="1:23" x14ac:dyDescent="0.3">
      <c r="A542" s="8" t="s">
        <v>316</v>
      </c>
      <c r="B542" s="8" t="s">
        <v>730</v>
      </c>
      <c r="C542" s="9" t="s">
        <v>578</v>
      </c>
      <c r="D542" s="27" t="s">
        <v>819</v>
      </c>
      <c r="E542" s="9" t="s">
        <v>913</v>
      </c>
      <c r="F542" s="9" t="s">
        <v>731</v>
      </c>
      <c r="G542" s="8" t="s">
        <v>731</v>
      </c>
      <c r="H542" s="10" t="s">
        <v>312</v>
      </c>
      <c r="I542" s="28">
        <v>1608</v>
      </c>
      <c r="J542" s="11" t="s">
        <v>7</v>
      </c>
      <c r="K542" s="41" t="s">
        <v>228</v>
      </c>
      <c r="L542" s="47" t="s">
        <v>183</v>
      </c>
      <c r="M542" s="12" t="str">
        <f>_xlfn.XLOOKUP(Calculations[[#This Row],[For XLOOKUP]],Factors[For XLOOKUP],Factors[Factor],"")</f>
        <v>Σ.Ε. CO₂ m.</v>
      </c>
      <c r="N542" s="12">
        <f>_xlfn.XLOOKUP(Calculations[[#This Row],[For XLOOKUP]],Factors[For XLOOKUP],Factors[Value],"")</f>
        <v>2.7370491168929394E-3</v>
      </c>
      <c r="O542" s="12" t="str">
        <f>_xlfn.XLOOKUP(Calculations[[#This Row],[For XLOOKUP]],Factors[For XLOOKUP],Factors[Units],"")</f>
        <v>tn CO2/lt</v>
      </c>
      <c r="P542" s="12" t="str">
        <f>_xlfn.XLOOKUP(Calculations[[#This Row],[For XLOOKUP]],Factors[For XLOOKUP],Factors[Source],"")</f>
        <v>Greece. National Inventory Submissions 2024</v>
      </c>
      <c r="Q542" s="12">
        <v>4.4011749799638462</v>
      </c>
      <c r="R542" s="12" t="s">
        <v>1112</v>
      </c>
      <c r="S542" s="12" t="s">
        <v>1112</v>
      </c>
      <c r="T542" s="12" t="s">
        <v>1112</v>
      </c>
      <c r="U542" s="12" t="s">
        <v>1112</v>
      </c>
      <c r="V542" s="12" t="s">
        <v>1113</v>
      </c>
      <c r="W542" s="56">
        <v>4.4011749799638462</v>
      </c>
    </row>
    <row r="543" spans="1:23" x14ac:dyDescent="0.3">
      <c r="A543" s="8" t="s">
        <v>316</v>
      </c>
      <c r="B543" s="8" t="s">
        <v>730</v>
      </c>
      <c r="C543" s="9" t="s">
        <v>578</v>
      </c>
      <c r="D543" s="27" t="s">
        <v>819</v>
      </c>
      <c r="E543" s="27" t="s">
        <v>913</v>
      </c>
      <c r="F543" s="9" t="s">
        <v>731</v>
      </c>
      <c r="G543" s="8" t="s">
        <v>731</v>
      </c>
      <c r="H543" s="10" t="s">
        <v>312</v>
      </c>
      <c r="I543" s="29">
        <v>1608</v>
      </c>
      <c r="J543" s="11" t="s">
        <v>7</v>
      </c>
      <c r="K543" s="41" t="s">
        <v>228</v>
      </c>
      <c r="L543" s="47" t="s">
        <v>185</v>
      </c>
      <c r="M543" s="31" t="str">
        <f>_xlfn.XLOOKUP(Calculations[[#This Row],[For XLOOKUP]],Factors[For XLOOKUP],Factors[Factor],"")</f>
        <v>Σ.Ε. CH₄ m.</v>
      </c>
      <c r="N543" s="31">
        <f>_xlfn.XLOOKUP(Calculations[[#This Row],[For XLOOKUP]],Factors[For XLOOKUP],Factors[Value],"")</f>
        <v>1.0689300000000002E-7</v>
      </c>
      <c r="O543" s="31" t="str">
        <f>_xlfn.XLOOKUP(Calculations[[#This Row],[For XLOOKUP]],Factors[For XLOOKUP],Factors[Units],"")</f>
        <v>tn CH₄/lt</v>
      </c>
      <c r="P543" s="12" t="str">
        <f>_xlfn.XLOOKUP(Calculations[[#This Row],[For XLOOKUP]],Factors[For XLOOKUP],Factors[Source],"")</f>
        <v>Greece. National Inventory Submissions 2024</v>
      </c>
      <c r="Q543" s="31" t="s">
        <v>1112</v>
      </c>
      <c r="R543" s="31">
        <v>1.7188394400000003E-4</v>
      </c>
      <c r="S543" s="31" t="s">
        <v>1112</v>
      </c>
      <c r="T543" s="31" t="s">
        <v>1112</v>
      </c>
      <c r="U543" s="31" t="s">
        <v>1112</v>
      </c>
      <c r="V543" s="31" t="s">
        <v>1113</v>
      </c>
      <c r="W543" s="57">
        <v>4.8127504320000011E-3</v>
      </c>
    </row>
    <row r="544" spans="1:23" x14ac:dyDescent="0.3">
      <c r="A544" s="8" t="s">
        <v>316</v>
      </c>
      <c r="B544" s="8" t="s">
        <v>730</v>
      </c>
      <c r="C544" s="9" t="s">
        <v>578</v>
      </c>
      <c r="D544" s="27" t="s">
        <v>819</v>
      </c>
      <c r="E544" s="27" t="s">
        <v>913</v>
      </c>
      <c r="F544" s="9" t="s">
        <v>731</v>
      </c>
      <c r="G544" s="8" t="s">
        <v>731</v>
      </c>
      <c r="H544" s="10" t="s">
        <v>312</v>
      </c>
      <c r="I544" s="29">
        <v>1608</v>
      </c>
      <c r="J544" s="11" t="s">
        <v>7</v>
      </c>
      <c r="K544" s="41" t="s">
        <v>228</v>
      </c>
      <c r="L544" s="47" t="s">
        <v>187</v>
      </c>
      <c r="M544" s="31" t="str">
        <f>_xlfn.XLOOKUP(Calculations[[#This Row],[For XLOOKUP]],Factors[For XLOOKUP],Factors[Factor],"")</f>
        <v>Σ.Ε. N2O m.</v>
      </c>
      <c r="N544" s="31">
        <f>_xlfn.XLOOKUP(Calculations[[#This Row],[For XLOOKUP]],Factors[For XLOOKUP],Factors[Value],"")</f>
        <v>2.1378600000000001E-8</v>
      </c>
      <c r="O544" s="31" t="str">
        <f>_xlfn.XLOOKUP(Calculations[[#This Row],[For XLOOKUP]],Factors[For XLOOKUP],Factors[Units],"")</f>
        <v>tn N2O/lt</v>
      </c>
      <c r="P544" s="12" t="str">
        <f>_xlfn.XLOOKUP(Calculations[[#This Row],[For XLOOKUP]],Factors[For XLOOKUP],Factors[Source],"")</f>
        <v>Greece. National Inventory Submissions 2024</v>
      </c>
      <c r="Q544" s="31" t="s">
        <v>1112</v>
      </c>
      <c r="R544" s="31" t="s">
        <v>1112</v>
      </c>
      <c r="S544" s="31">
        <v>3.4376788799999999E-5</v>
      </c>
      <c r="T544" s="31" t="s">
        <v>1112</v>
      </c>
      <c r="U544" s="31" t="s">
        <v>1112</v>
      </c>
      <c r="V544" s="31" t="s">
        <v>1113</v>
      </c>
      <c r="W544" s="57">
        <v>9.1098490319999996E-3</v>
      </c>
    </row>
    <row r="545" spans="1:23" x14ac:dyDescent="0.3">
      <c r="A545" s="8" t="s">
        <v>316</v>
      </c>
      <c r="B545" s="8" t="s">
        <v>730</v>
      </c>
      <c r="C545" s="9" t="s">
        <v>578</v>
      </c>
      <c r="D545" s="27" t="s">
        <v>819</v>
      </c>
      <c r="E545" s="9" t="s">
        <v>913</v>
      </c>
      <c r="F545" s="9" t="s">
        <v>731</v>
      </c>
      <c r="G545" s="8" t="s">
        <v>731</v>
      </c>
      <c r="H545" s="10" t="s">
        <v>312</v>
      </c>
      <c r="I545" s="28">
        <v>20209.8</v>
      </c>
      <c r="J545" s="11" t="s">
        <v>7</v>
      </c>
      <c r="K545" s="41" t="s">
        <v>224</v>
      </c>
      <c r="L545" s="47" t="s">
        <v>189</v>
      </c>
      <c r="M545" s="12" t="str">
        <f>_xlfn.XLOOKUP(Calculations[[#This Row],[For XLOOKUP]],Factors[For XLOOKUP],Factors[Factor],"")</f>
        <v>Σ.Ε. CO₂ st.</v>
      </c>
      <c r="N545" s="12">
        <f>_xlfn.XLOOKUP(Calculations[[#This Row],[For XLOOKUP]],Factors[For XLOOKUP],Factors[Value],"")</f>
        <v>2.6288551800000004E-3</v>
      </c>
      <c r="O545" s="12" t="str">
        <f>_xlfn.XLOOKUP(Calculations[[#This Row],[For XLOOKUP]],Factors[For XLOOKUP],Factors[Units],"")</f>
        <v>tn CO2/lt</v>
      </c>
      <c r="P545" s="12" t="str">
        <f>_xlfn.XLOOKUP(Calculations[[#This Row],[For XLOOKUP]],Factors[For XLOOKUP],Factors[Source],"")</f>
        <v>Greece. National Inventory Submissions 2024</v>
      </c>
      <c r="Q545" s="12">
        <v>53.128637416764008</v>
      </c>
      <c r="R545" s="12" t="s">
        <v>1112</v>
      </c>
      <c r="S545" s="12" t="s">
        <v>1112</v>
      </c>
      <c r="T545" s="12" t="s">
        <v>1112</v>
      </c>
      <c r="U545" s="12" t="s">
        <v>1112</v>
      </c>
      <c r="V545" s="12" t="s">
        <v>1113</v>
      </c>
      <c r="W545" s="56">
        <v>53.128637416764008</v>
      </c>
    </row>
    <row r="546" spans="1:23" x14ac:dyDescent="0.3">
      <c r="A546" s="8" t="s">
        <v>316</v>
      </c>
      <c r="B546" s="8" t="s">
        <v>730</v>
      </c>
      <c r="C546" s="9" t="s">
        <v>578</v>
      </c>
      <c r="D546" s="27" t="s">
        <v>819</v>
      </c>
      <c r="E546" s="27" t="s">
        <v>913</v>
      </c>
      <c r="F546" s="9" t="s">
        <v>731</v>
      </c>
      <c r="G546" s="8" t="s">
        <v>731</v>
      </c>
      <c r="H546" s="10" t="s">
        <v>312</v>
      </c>
      <c r="I546" s="29">
        <v>20209.8</v>
      </c>
      <c r="J546" s="11" t="s">
        <v>7</v>
      </c>
      <c r="K546" s="41" t="s">
        <v>224</v>
      </c>
      <c r="L546" s="47" t="s">
        <v>299</v>
      </c>
      <c r="M546" s="31" t="str">
        <f>_xlfn.XLOOKUP(Calculations[[#This Row],[For XLOOKUP]],Factors[For XLOOKUP],Factors[Factor],"")</f>
        <v>Σ.Ε. CH₄ st.</v>
      </c>
      <c r="N546" s="31">
        <f>_xlfn.XLOOKUP(Calculations[[#This Row],[For XLOOKUP]],Factors[For XLOOKUP],Factors[Value],"")</f>
        <v>2.6069673432920342E-8</v>
      </c>
      <c r="O546" s="31" t="str">
        <f>_xlfn.XLOOKUP(Calculations[[#This Row],[For XLOOKUP]],Factors[For XLOOKUP],Factors[Units],"")</f>
        <v>tn CH4/lt</v>
      </c>
      <c r="P546" s="12" t="str">
        <f>_xlfn.XLOOKUP(Calculations[[#This Row],[For XLOOKUP]],Factors[For XLOOKUP],Factors[Source],"")</f>
        <v>Greece. National Inventory Submissions 2024</v>
      </c>
      <c r="Q546" s="31" t="s">
        <v>1112</v>
      </c>
      <c r="R546" s="31">
        <v>5.2686288614463349E-4</v>
      </c>
      <c r="S546" s="31" t="s">
        <v>1112</v>
      </c>
      <c r="T546" s="31" t="s">
        <v>1112</v>
      </c>
      <c r="U546" s="31" t="s">
        <v>1112</v>
      </c>
      <c r="V546" s="31" t="s">
        <v>1113</v>
      </c>
      <c r="W546" s="57">
        <v>1.4752160812049737E-2</v>
      </c>
    </row>
    <row r="547" spans="1:23" x14ac:dyDescent="0.3">
      <c r="A547" s="8" t="s">
        <v>316</v>
      </c>
      <c r="B547" s="8" t="s">
        <v>730</v>
      </c>
      <c r="C547" s="9" t="s">
        <v>578</v>
      </c>
      <c r="D547" s="27" t="s">
        <v>819</v>
      </c>
      <c r="E547" s="27" t="s">
        <v>913</v>
      </c>
      <c r="F547" s="9" t="s">
        <v>731</v>
      </c>
      <c r="G547" s="8" t="s">
        <v>731</v>
      </c>
      <c r="H547" s="10" t="s">
        <v>312</v>
      </c>
      <c r="I547" s="29">
        <v>20209.8</v>
      </c>
      <c r="J547" s="11" t="s">
        <v>7</v>
      </c>
      <c r="K547" s="41" t="s">
        <v>224</v>
      </c>
      <c r="L547" s="47" t="s">
        <v>190</v>
      </c>
      <c r="M547" s="31" t="str">
        <f>_xlfn.XLOOKUP(Calculations[[#This Row],[For XLOOKUP]],Factors[For XLOOKUP],Factors[Factor],"")</f>
        <v>Σ.Ε. N2O st.</v>
      </c>
      <c r="N547" s="31">
        <f>_xlfn.XLOOKUP(Calculations[[#This Row],[For XLOOKUP]],Factors[For XLOOKUP],Factors[Value],"")</f>
        <v>6.7698900000000009E-9</v>
      </c>
      <c r="O547" s="31" t="str">
        <f>_xlfn.XLOOKUP(Calculations[[#This Row],[For XLOOKUP]],Factors[For XLOOKUP],Factors[Units],"")</f>
        <v>tn N2O/lt</v>
      </c>
      <c r="P547" s="12" t="str">
        <f>_xlfn.XLOOKUP(Calculations[[#This Row],[For XLOOKUP]],Factors[For XLOOKUP],Factors[Source],"")</f>
        <v>Greece. National Inventory Submissions 2024</v>
      </c>
      <c r="Q547" s="31" t="s">
        <v>1112</v>
      </c>
      <c r="R547" s="31" t="s">
        <v>1112</v>
      </c>
      <c r="S547" s="31">
        <v>1.36818122922E-4</v>
      </c>
      <c r="T547" s="31" t="s">
        <v>1112</v>
      </c>
      <c r="U547" s="31" t="s">
        <v>1112</v>
      </c>
      <c r="V547" s="31" t="s">
        <v>1113</v>
      </c>
      <c r="W547" s="57">
        <v>3.6256802574329998E-2</v>
      </c>
    </row>
    <row r="548" spans="1:23" x14ac:dyDescent="0.3">
      <c r="A548" s="8" t="s">
        <v>316</v>
      </c>
      <c r="B548" s="8" t="s">
        <v>730</v>
      </c>
      <c r="C548" s="9" t="s">
        <v>578</v>
      </c>
      <c r="D548" s="27" t="s">
        <v>819</v>
      </c>
      <c r="E548" s="27" t="s">
        <v>913</v>
      </c>
      <c r="F548" s="9" t="s">
        <v>731</v>
      </c>
      <c r="G548" s="8" t="s">
        <v>731</v>
      </c>
      <c r="H548" s="10" t="s">
        <v>312</v>
      </c>
      <c r="I548" s="28">
        <v>67275</v>
      </c>
      <c r="J548" s="11" t="s">
        <v>241</v>
      </c>
      <c r="K548" s="41" t="s">
        <v>942</v>
      </c>
      <c r="L548" s="47" t="s">
        <v>939</v>
      </c>
      <c r="M548" s="31" t="str">
        <f>_xlfn.XLOOKUP(Calculations[[#This Row],[For XLOOKUP]],Factors[For XLOOKUP],Factors[Factor],"")</f>
        <v>Σ.Ε. CO₂ m.</v>
      </c>
      <c r="N548" s="31">
        <f>_xlfn.XLOOKUP(Calculations[[#This Row],[For XLOOKUP]],Factors[For XLOOKUP],Factors[Value],"")</f>
        <v>3.0234163099848825E-3</v>
      </c>
      <c r="O548" s="31" t="str">
        <f>_xlfn.XLOOKUP(Calculations[[#This Row],[For XLOOKUP]],Factors[For XLOOKUP],Factors[Units],"")</f>
        <v>tn CO2/kg</v>
      </c>
      <c r="P548" s="12" t="str">
        <f>_xlfn.XLOOKUP(Calculations[[#This Row],[For XLOOKUP]],Factors[For XLOOKUP],Factors[Source],"")</f>
        <v>Greece. National Inventory Submissions 2024</v>
      </c>
      <c r="Q548" s="31">
        <v>203.40033225423298</v>
      </c>
      <c r="R548" s="31" t="s">
        <v>1112</v>
      </c>
      <c r="S548" s="31" t="s">
        <v>1112</v>
      </c>
      <c r="T548" s="31" t="s">
        <v>1112</v>
      </c>
      <c r="U548" s="31" t="s">
        <v>1112</v>
      </c>
      <c r="V548" s="31" t="s">
        <v>1113</v>
      </c>
      <c r="W548" s="57">
        <v>203.40033225423298</v>
      </c>
    </row>
    <row r="549" spans="1:23" x14ac:dyDescent="0.3">
      <c r="A549" s="8" t="s">
        <v>316</v>
      </c>
      <c r="B549" s="8" t="s">
        <v>730</v>
      </c>
      <c r="C549" s="9" t="s">
        <v>578</v>
      </c>
      <c r="D549" s="27" t="s">
        <v>819</v>
      </c>
      <c r="E549" s="27" t="s">
        <v>913</v>
      </c>
      <c r="F549" s="9" t="s">
        <v>731</v>
      </c>
      <c r="G549" s="8" t="s">
        <v>731</v>
      </c>
      <c r="H549" s="10" t="s">
        <v>312</v>
      </c>
      <c r="I549" s="29">
        <v>67275</v>
      </c>
      <c r="J549" s="11" t="s">
        <v>241</v>
      </c>
      <c r="K549" s="9" t="s">
        <v>942</v>
      </c>
      <c r="L549" s="47" t="s">
        <v>940</v>
      </c>
      <c r="M549" s="31" t="str">
        <f>_xlfn.XLOOKUP(Calculations[[#This Row],[For XLOOKUP]],Factors[For XLOOKUP],Factors[Factor],"")</f>
        <v>Σ.Ε. CH₄ m.</v>
      </c>
      <c r="N549" s="31">
        <f>_xlfn.XLOOKUP(Calculations[[#This Row],[For XLOOKUP]],Factors[For XLOOKUP],Factors[Value],"")</f>
        <v>4.0348812857761131E-7</v>
      </c>
      <c r="O549" s="31" t="str">
        <f>_xlfn.XLOOKUP(Calculations[[#This Row],[For XLOOKUP]],Factors[For XLOOKUP],Factors[Units],"")</f>
        <v>tn CH4/kg</v>
      </c>
      <c r="P549" s="12" t="str">
        <f>_xlfn.XLOOKUP(Calculations[[#This Row],[For XLOOKUP]],Factors[For XLOOKUP],Factors[Source],"")</f>
        <v>Greece. National Inventory Submissions 2024</v>
      </c>
      <c r="Q549" s="31" t="s">
        <v>1112</v>
      </c>
      <c r="R549" s="31">
        <v>2.7144663850058801E-2</v>
      </c>
      <c r="S549" s="31" t="s">
        <v>1112</v>
      </c>
      <c r="T549" s="31" t="s">
        <v>1112</v>
      </c>
      <c r="U549" s="31" t="s">
        <v>1112</v>
      </c>
      <c r="V549" s="31" t="s">
        <v>1113</v>
      </c>
      <c r="W549" s="57">
        <v>0.76005058780164636</v>
      </c>
    </row>
    <row r="550" spans="1:23" x14ac:dyDescent="0.3">
      <c r="A550" s="8" t="s">
        <v>316</v>
      </c>
      <c r="B550" s="8" t="s">
        <v>730</v>
      </c>
      <c r="C550" s="9" t="s">
        <v>578</v>
      </c>
      <c r="D550" s="27" t="s">
        <v>819</v>
      </c>
      <c r="E550" s="27" t="s">
        <v>913</v>
      </c>
      <c r="F550" s="9" t="s">
        <v>731</v>
      </c>
      <c r="G550" s="8" t="s">
        <v>731</v>
      </c>
      <c r="H550" s="10" t="s">
        <v>312</v>
      </c>
      <c r="I550" s="29">
        <v>67275</v>
      </c>
      <c r="J550" s="11" t="s">
        <v>241</v>
      </c>
      <c r="K550" s="9" t="s">
        <v>942</v>
      </c>
      <c r="L550" s="47" t="s">
        <v>941</v>
      </c>
      <c r="M550" s="31" t="str">
        <f>_xlfn.XLOOKUP(Calculations[[#This Row],[For XLOOKUP]],Factors[For XLOOKUP],Factors[Factor],"")</f>
        <v>Σ.Ε. N2O m.</v>
      </c>
      <c r="N550" s="31">
        <f>_xlfn.XLOOKUP(Calculations[[#This Row],[For XLOOKUP]],Factors[For XLOOKUP],Factors[Value],"")</f>
        <v>7.8783876397673207E-8</v>
      </c>
      <c r="O550" s="31" t="str">
        <f>_xlfn.XLOOKUP(Calculations[[#This Row],[For XLOOKUP]],Factors[For XLOOKUP],Factors[Units],"")</f>
        <v>tn N2O/kg</v>
      </c>
      <c r="P550" s="12" t="str">
        <f>_xlfn.XLOOKUP(Calculations[[#This Row],[For XLOOKUP]],Factors[For XLOOKUP],Factors[Source],"")</f>
        <v>Greece. National Inventory Submissions 2024</v>
      </c>
      <c r="Q550" s="31" t="s">
        <v>1112</v>
      </c>
      <c r="R550" s="31" t="s">
        <v>1112</v>
      </c>
      <c r="S550" s="31">
        <v>5.3001852846534647E-3</v>
      </c>
      <c r="T550" s="31" t="s">
        <v>1112</v>
      </c>
      <c r="U550" s="31" t="s">
        <v>1112</v>
      </c>
      <c r="V550" s="31" t="s">
        <v>1113</v>
      </c>
      <c r="W550" s="57">
        <v>1.4045491004331681</v>
      </c>
    </row>
    <row r="551" spans="1:23" x14ac:dyDescent="0.3">
      <c r="A551" s="8" t="s">
        <v>316</v>
      </c>
      <c r="B551" s="8" t="s">
        <v>865</v>
      </c>
      <c r="C551" s="9" t="s">
        <v>578</v>
      </c>
      <c r="D551" s="27" t="s">
        <v>819</v>
      </c>
      <c r="E551" s="27"/>
      <c r="F551" s="9" t="s">
        <v>867</v>
      </c>
      <c r="G551" s="9" t="s">
        <v>867</v>
      </c>
      <c r="H551" s="10" t="s">
        <v>866</v>
      </c>
      <c r="I551" s="28">
        <v>6168716</v>
      </c>
      <c r="J551" s="11" t="s">
        <v>708</v>
      </c>
      <c r="K551" s="9" t="s">
        <v>858</v>
      </c>
      <c r="L551" s="47" t="s">
        <v>849</v>
      </c>
      <c r="M551" s="31" t="str">
        <f>_xlfn.XLOOKUP(Calculations[[#This Row],[For XLOOKUP]],Factors[For XLOOKUP],Factors[Factor],"")</f>
        <v>Σ.Ε. CO₂ eq</v>
      </c>
      <c r="N551" s="31">
        <f>_xlfn.XLOOKUP(Calculations[[#This Row],[For XLOOKUP]],Factors[For XLOOKUP],Factors[Value],"")</f>
        <v>2.6850584395072131E-4</v>
      </c>
      <c r="O551" s="31" t="str">
        <f>_xlfn.XLOOKUP(Calculations[[#This Row],[For XLOOKUP]],Factors[For XLOOKUP],Factors[Units],"")</f>
        <v>tn CO2 eq/ €</v>
      </c>
      <c r="P551" s="12" t="str">
        <f>_xlfn.XLOOKUP(Calculations[[#This Row],[For XLOOKUP]],Factors[For XLOOKUP],Factors[Source],"")</f>
        <v>EPA 2022</v>
      </c>
      <c r="Q551" s="31" t="s">
        <v>1112</v>
      </c>
      <c r="R551" s="31" t="s">
        <v>1112</v>
      </c>
      <c r="S551" s="31" t="s">
        <v>1112</v>
      </c>
      <c r="T551" s="31" t="s">
        <v>1112</v>
      </c>
      <c r="U551" s="26">
        <v>1656.3362956723179</v>
      </c>
      <c r="V551" s="31" t="s">
        <v>1113</v>
      </c>
      <c r="W551" s="57">
        <v>1656.3362956723179</v>
      </c>
    </row>
    <row r="552" spans="1:23" x14ac:dyDescent="0.3">
      <c r="A552" s="8" t="s">
        <v>316</v>
      </c>
      <c r="B552" s="8" t="s">
        <v>865</v>
      </c>
      <c r="C552" s="9" t="s">
        <v>578</v>
      </c>
      <c r="D552" s="27" t="s">
        <v>819</v>
      </c>
      <c r="E552" s="27"/>
      <c r="F552" s="9" t="s">
        <v>867</v>
      </c>
      <c r="G552" s="9" t="s">
        <v>867</v>
      </c>
      <c r="H552" s="10" t="s">
        <v>866</v>
      </c>
      <c r="I552" s="28">
        <v>626189</v>
      </c>
      <c r="J552" s="11" t="s">
        <v>708</v>
      </c>
      <c r="K552" s="9" t="s">
        <v>859</v>
      </c>
      <c r="L552" s="47" t="s">
        <v>851</v>
      </c>
      <c r="M552" s="31" t="str">
        <f>_xlfn.XLOOKUP(Calculations[[#This Row],[For XLOOKUP]],Factors[For XLOOKUP],Factors[Factor],"")</f>
        <v>Σ.Ε. CO₂ eq</v>
      </c>
      <c r="N552" s="31">
        <f>_xlfn.XLOOKUP(Calculations[[#This Row],[For XLOOKUP]],Factors[For XLOOKUP],Factors[Value],"")</f>
        <v>1.1687901442560809E-4</v>
      </c>
      <c r="O552" s="31" t="str">
        <f>_xlfn.XLOOKUP(Calculations[[#This Row],[For XLOOKUP]],Factors[For XLOOKUP],Factors[Units],"")</f>
        <v>tn CO2 eq/ €</v>
      </c>
      <c r="P552" s="12" t="str">
        <f>_xlfn.XLOOKUP(Calculations[[#This Row],[For XLOOKUP]],Factors[For XLOOKUP],Factors[Source],"")</f>
        <v>EPA 2022</v>
      </c>
      <c r="Q552" s="31" t="s">
        <v>1112</v>
      </c>
      <c r="R552" s="31" t="s">
        <v>1112</v>
      </c>
      <c r="S552" s="31" t="s">
        <v>1112</v>
      </c>
      <c r="T552" s="31" t="s">
        <v>1112</v>
      </c>
      <c r="U552" s="26">
        <v>73.188353164157107</v>
      </c>
      <c r="V552" s="31" t="s">
        <v>1113</v>
      </c>
      <c r="W552" s="57">
        <v>73.188353164157107</v>
      </c>
    </row>
    <row r="553" spans="1:23" x14ac:dyDescent="0.3">
      <c r="A553" s="8" t="s">
        <v>316</v>
      </c>
      <c r="B553" s="8" t="s">
        <v>865</v>
      </c>
      <c r="C553" s="9" t="s">
        <v>578</v>
      </c>
      <c r="D553" s="27" t="s">
        <v>819</v>
      </c>
      <c r="E553" s="27"/>
      <c r="F553" s="9" t="s">
        <v>867</v>
      </c>
      <c r="G553" s="9" t="s">
        <v>867</v>
      </c>
      <c r="H553" s="10" t="s">
        <v>866</v>
      </c>
      <c r="I553" s="66">
        <v>253907</v>
      </c>
      <c r="J553" s="11" t="s">
        <v>708</v>
      </c>
      <c r="K553" s="9" t="s">
        <v>860</v>
      </c>
      <c r="L553" s="123" t="s">
        <v>849</v>
      </c>
      <c r="M553" s="31" t="str">
        <f>_xlfn.XLOOKUP(Calculations[[#This Row],[For XLOOKUP]],Factors[For XLOOKUP],Factors[Factor],"")</f>
        <v>Σ.Ε. CO₂ eq</v>
      </c>
      <c r="N553" s="31">
        <f>_xlfn.XLOOKUP(Calculations[[#This Row],[For XLOOKUP]],Factors[For XLOOKUP],Factors[Value],"")</f>
        <v>2.6850584395072131E-4</v>
      </c>
      <c r="O553" s="31" t="str">
        <f>_xlfn.XLOOKUP(Calculations[[#This Row],[For XLOOKUP]],Factors[For XLOOKUP],Factors[Units],"")</f>
        <v>tn CO2 eq/ €</v>
      </c>
      <c r="P553" s="12" t="str">
        <f>_xlfn.XLOOKUP(Calculations[[#This Row],[For XLOOKUP]],Factors[For XLOOKUP],Factors[Source],"")</f>
        <v>EPA 2022</v>
      </c>
      <c r="Q553" s="31" t="s">
        <v>1112</v>
      </c>
      <c r="R553" s="31" t="s">
        <v>1112</v>
      </c>
      <c r="S553" s="31" t="s">
        <v>1112</v>
      </c>
      <c r="T553" s="31" t="s">
        <v>1112</v>
      </c>
      <c r="U553" s="26">
        <v>68.175513319995801</v>
      </c>
      <c r="V553" s="31" t="s">
        <v>1113</v>
      </c>
      <c r="W553" s="57">
        <v>68.175513319995801</v>
      </c>
    </row>
    <row r="554" spans="1:23" x14ac:dyDescent="0.3">
      <c r="A554" s="8" t="s">
        <v>316</v>
      </c>
      <c r="B554" s="8" t="s">
        <v>865</v>
      </c>
      <c r="C554" s="9" t="s">
        <v>578</v>
      </c>
      <c r="D554" s="27" t="s">
        <v>819</v>
      </c>
      <c r="E554" s="27"/>
      <c r="F554" s="9" t="s">
        <v>867</v>
      </c>
      <c r="G554" s="9" t="s">
        <v>867</v>
      </c>
      <c r="H554" s="10" t="s">
        <v>866</v>
      </c>
      <c r="I554" s="28">
        <v>642930.21539999999</v>
      </c>
      <c r="J554" s="11" t="s">
        <v>708</v>
      </c>
      <c r="K554" s="9" t="s">
        <v>861</v>
      </c>
      <c r="L554" s="47" t="s">
        <v>851</v>
      </c>
      <c r="M554" s="31" t="str">
        <f>_xlfn.XLOOKUP(Calculations[[#This Row],[For XLOOKUP]],Factors[For XLOOKUP],Factors[Factor],"")</f>
        <v>Σ.Ε. CO₂ eq</v>
      </c>
      <c r="N554" s="31">
        <f>_xlfn.XLOOKUP(Calculations[[#This Row],[For XLOOKUP]],Factors[For XLOOKUP],Factors[Value],"")</f>
        <v>1.1687901442560809E-4</v>
      </c>
      <c r="O554" s="31" t="str">
        <f>_xlfn.XLOOKUP(Calculations[[#This Row],[For XLOOKUP]],Factors[For XLOOKUP],Factors[Units],"")</f>
        <v>tn CO2 eq/ €</v>
      </c>
      <c r="P554" s="12" t="str">
        <f>_xlfn.XLOOKUP(Calculations[[#This Row],[For XLOOKUP]],Factors[For XLOOKUP],Factors[Source],"")</f>
        <v>EPA 2022</v>
      </c>
      <c r="Q554" s="31" t="s">
        <v>1112</v>
      </c>
      <c r="R554" s="31" t="s">
        <v>1112</v>
      </c>
      <c r="S554" s="31" t="s">
        <v>1112</v>
      </c>
      <c r="T554" s="31" t="s">
        <v>1112</v>
      </c>
      <c r="U554" s="26">
        <v>75.14504992039592</v>
      </c>
      <c r="V554" s="31" t="s">
        <v>1113</v>
      </c>
      <c r="W554" s="57">
        <v>75.14504992039592</v>
      </c>
    </row>
    <row r="555" spans="1:23" x14ac:dyDescent="0.3">
      <c r="A555" s="8" t="s">
        <v>316</v>
      </c>
      <c r="B555" s="8" t="s">
        <v>865</v>
      </c>
      <c r="C555" s="9" t="s">
        <v>578</v>
      </c>
      <c r="D555" s="27" t="s">
        <v>819</v>
      </c>
      <c r="E555" s="27"/>
      <c r="F555" s="9" t="s">
        <v>867</v>
      </c>
      <c r="G555" s="9" t="s">
        <v>867</v>
      </c>
      <c r="H555" s="10" t="s">
        <v>866</v>
      </c>
      <c r="I555" s="28">
        <v>89334.443769999983</v>
      </c>
      <c r="J555" s="11" t="s">
        <v>708</v>
      </c>
      <c r="K555" s="9" t="s">
        <v>862</v>
      </c>
      <c r="L555" s="47" t="s">
        <v>851</v>
      </c>
      <c r="M555" s="31" t="str">
        <f>_xlfn.XLOOKUP(Calculations[[#This Row],[For XLOOKUP]],Factors[For XLOOKUP],Factors[Factor],"")</f>
        <v>Σ.Ε. CO₂ eq</v>
      </c>
      <c r="N555" s="31">
        <f>_xlfn.XLOOKUP(Calculations[[#This Row],[For XLOOKUP]],Factors[For XLOOKUP],Factors[Value],"")</f>
        <v>1.1687901442560809E-4</v>
      </c>
      <c r="O555" s="31" t="str">
        <f>_xlfn.XLOOKUP(Calculations[[#This Row],[For XLOOKUP]],Factors[For XLOOKUP],Factors[Units],"")</f>
        <v>tn CO2 eq/ €</v>
      </c>
      <c r="P555" s="12" t="str">
        <f>_xlfn.XLOOKUP(Calculations[[#This Row],[For XLOOKUP]],Factors[For XLOOKUP],Factors[Source],"")</f>
        <v>EPA 2022</v>
      </c>
      <c r="Q555" s="31" t="s">
        <v>1112</v>
      </c>
      <c r="R555" s="31" t="s">
        <v>1112</v>
      </c>
      <c r="S555" s="31" t="s">
        <v>1112</v>
      </c>
      <c r="T555" s="31" t="s">
        <v>1112</v>
      </c>
      <c r="U555" s="26">
        <v>10.441321742097504</v>
      </c>
      <c r="V555" s="31" t="s">
        <v>1113</v>
      </c>
      <c r="W555" s="57">
        <v>10.441321742097504</v>
      </c>
    </row>
    <row r="556" spans="1:23" x14ac:dyDescent="0.3">
      <c r="A556" s="8" t="s">
        <v>316</v>
      </c>
      <c r="B556" s="8" t="s">
        <v>865</v>
      </c>
      <c r="C556" s="9" t="s">
        <v>578</v>
      </c>
      <c r="D556" s="27" t="s">
        <v>819</v>
      </c>
      <c r="E556" s="27"/>
      <c r="F556" s="9" t="s">
        <v>867</v>
      </c>
      <c r="G556" s="9" t="s">
        <v>867</v>
      </c>
      <c r="H556" s="10" t="s">
        <v>866</v>
      </c>
      <c r="I556" s="28">
        <v>2726410.2180000003</v>
      </c>
      <c r="J556" s="11" t="s">
        <v>708</v>
      </c>
      <c r="K556" s="9" t="s">
        <v>863</v>
      </c>
      <c r="L556" s="47" t="s">
        <v>849</v>
      </c>
      <c r="M556" s="31" t="str">
        <f>_xlfn.XLOOKUP(Calculations[[#This Row],[For XLOOKUP]],Factors[For XLOOKUP],Factors[Factor],"")</f>
        <v>Σ.Ε. CO₂ eq</v>
      </c>
      <c r="N556" s="31">
        <f>_xlfn.XLOOKUP(Calculations[[#This Row],[For XLOOKUP]],Factors[For XLOOKUP],Factors[Value],"")</f>
        <v>2.6850584395072131E-4</v>
      </c>
      <c r="O556" s="31" t="str">
        <f>_xlfn.XLOOKUP(Calculations[[#This Row],[For XLOOKUP]],Factors[For XLOOKUP],Factors[Units],"")</f>
        <v>tn CO2 eq/ €</v>
      </c>
      <c r="P556" s="12" t="str">
        <f>_xlfn.XLOOKUP(Calculations[[#This Row],[For XLOOKUP]],Factors[For XLOOKUP],Factors[Source],"")</f>
        <v>EPA 2022</v>
      </c>
      <c r="Q556" s="31" t="s">
        <v>1112</v>
      </c>
      <c r="R556" s="31" t="s">
        <v>1112</v>
      </c>
      <c r="S556" s="31" t="s">
        <v>1112</v>
      </c>
      <c r="T556" s="31" t="s">
        <v>1112</v>
      </c>
      <c r="U556" s="26">
        <v>732.05707653996012</v>
      </c>
      <c r="V556" s="31" t="s">
        <v>1113</v>
      </c>
      <c r="W556" s="57">
        <v>732.05707653996012</v>
      </c>
    </row>
    <row r="557" spans="1:23" x14ac:dyDescent="0.3">
      <c r="A557" s="8" t="s">
        <v>316</v>
      </c>
      <c r="B557" s="8" t="s">
        <v>865</v>
      </c>
      <c r="C557" s="9" t="s">
        <v>578</v>
      </c>
      <c r="D557" s="27" t="s">
        <v>819</v>
      </c>
      <c r="E557" s="27"/>
      <c r="F557" s="9" t="s">
        <v>867</v>
      </c>
      <c r="G557" s="9" t="s">
        <v>867</v>
      </c>
      <c r="H557" s="10" t="s">
        <v>866</v>
      </c>
      <c r="I557" s="28">
        <v>22868202.831011996</v>
      </c>
      <c r="J557" s="11" t="s">
        <v>708</v>
      </c>
      <c r="K557" s="9" t="s">
        <v>864</v>
      </c>
      <c r="L557" s="47" t="s">
        <v>849</v>
      </c>
      <c r="M557" s="31" t="str">
        <f>_xlfn.XLOOKUP(Calculations[[#This Row],[For XLOOKUP]],Factors[For XLOOKUP],Factors[Factor],"")</f>
        <v>Σ.Ε. CO₂ eq</v>
      </c>
      <c r="N557" s="31">
        <f>_xlfn.XLOOKUP(Calculations[[#This Row],[For XLOOKUP]],Factors[For XLOOKUP],Factors[Value],"")</f>
        <v>2.6850584395072131E-4</v>
      </c>
      <c r="O557" s="31" t="str">
        <f>_xlfn.XLOOKUP(Calculations[[#This Row],[For XLOOKUP]],Factors[For XLOOKUP],Factors[Units],"")</f>
        <v>tn CO2 eq/ €</v>
      </c>
      <c r="P557" s="12" t="str">
        <f>_xlfn.XLOOKUP(Calculations[[#This Row],[For XLOOKUP]],Factors[For XLOOKUP],Factors[Source],"")</f>
        <v>EPA 2022</v>
      </c>
      <c r="Q557" s="31" t="s">
        <v>1112</v>
      </c>
      <c r="R557" s="31" t="s">
        <v>1112</v>
      </c>
      <c r="S557" s="31" t="s">
        <v>1112</v>
      </c>
      <c r="T557" s="31" t="s">
        <v>1112</v>
      </c>
      <c r="U557" s="26">
        <v>6140.2461007771499</v>
      </c>
      <c r="V557" s="31" t="s">
        <v>1113</v>
      </c>
      <c r="W557" s="57">
        <v>6140.2461007771499</v>
      </c>
    </row>
    <row r="558" spans="1:23" x14ac:dyDescent="0.3">
      <c r="A558" s="8" t="s">
        <v>316</v>
      </c>
      <c r="B558" s="8" t="s">
        <v>865</v>
      </c>
      <c r="C558" s="9" t="s">
        <v>578</v>
      </c>
      <c r="D558" s="27" t="s">
        <v>819</v>
      </c>
      <c r="E558" s="27"/>
      <c r="F558" s="9" t="s">
        <v>867</v>
      </c>
      <c r="G558" s="9" t="s">
        <v>867</v>
      </c>
      <c r="H558" s="10" t="s">
        <v>866</v>
      </c>
      <c r="I558" s="28">
        <v>9604089.0019839965</v>
      </c>
      <c r="J558" s="11" t="s">
        <v>708</v>
      </c>
      <c r="K558" s="9" t="s">
        <v>1105</v>
      </c>
      <c r="L558" s="47" t="s">
        <v>849</v>
      </c>
      <c r="M558" s="31" t="str">
        <f>_xlfn.XLOOKUP(Calculations[[#This Row],[For XLOOKUP]],Factors[For XLOOKUP],Factors[Factor],"")</f>
        <v>Σ.Ε. CO₂ eq</v>
      </c>
      <c r="N558" s="31">
        <f>_xlfn.XLOOKUP(Calculations[[#This Row],[For XLOOKUP]],Factors[For XLOOKUP],Factors[Value],"")</f>
        <v>2.6850584395072131E-4</v>
      </c>
      <c r="O558" s="31" t="str">
        <f>_xlfn.XLOOKUP(Calculations[[#This Row],[For XLOOKUP]],Factors[For XLOOKUP],Factors[Units],"")</f>
        <v>tn CO2 eq/ €</v>
      </c>
      <c r="P558" s="12" t="str">
        <f>_xlfn.XLOOKUP(Calculations[[#This Row],[For XLOOKUP]],Factors[For XLOOKUP],Factors[Source],"")</f>
        <v>EPA 2022</v>
      </c>
      <c r="Q558" s="31" t="s">
        <v>1112</v>
      </c>
      <c r="R558" s="31" t="s">
        <v>1112</v>
      </c>
      <c r="S558" s="31" t="s">
        <v>1112</v>
      </c>
      <c r="T558" s="31" t="s">
        <v>1112</v>
      </c>
      <c r="U558" s="26">
        <v>2578.7540228555536</v>
      </c>
      <c r="V558" s="31" t="s">
        <v>1113</v>
      </c>
      <c r="W558" s="57">
        <v>2578.7540228555536</v>
      </c>
    </row>
    <row r="559" spans="1:23" x14ac:dyDescent="0.3">
      <c r="A559" s="8" t="s">
        <v>316</v>
      </c>
      <c r="B559" s="8" t="s">
        <v>865</v>
      </c>
      <c r="C559" s="9" t="s">
        <v>578</v>
      </c>
      <c r="D559" s="27" t="s">
        <v>819</v>
      </c>
      <c r="E559" s="27"/>
      <c r="F559" s="9" t="s">
        <v>867</v>
      </c>
      <c r="G559" s="9" t="s">
        <v>867</v>
      </c>
      <c r="H559" s="10" t="s">
        <v>866</v>
      </c>
      <c r="I559" s="28">
        <v>495713.59729999996</v>
      </c>
      <c r="J559" s="11" t="s">
        <v>708</v>
      </c>
      <c r="K559" s="9" t="s">
        <v>1106</v>
      </c>
      <c r="L559" s="47" t="s">
        <v>849</v>
      </c>
      <c r="M559" s="31" t="str">
        <f>_xlfn.XLOOKUP(Calculations[[#This Row],[For XLOOKUP]],Factors[For XLOOKUP],Factors[Factor],"")</f>
        <v>Σ.Ε. CO₂ eq</v>
      </c>
      <c r="N559" s="31">
        <f>_xlfn.XLOOKUP(Calculations[[#This Row],[For XLOOKUP]],Factors[For XLOOKUP],Factors[Value],"")</f>
        <v>2.6850584395072131E-4</v>
      </c>
      <c r="O559" s="31" t="str">
        <f>_xlfn.XLOOKUP(Calculations[[#This Row],[For XLOOKUP]],Factors[For XLOOKUP],Factors[Units],"")</f>
        <v>tn CO2 eq/ €</v>
      </c>
      <c r="P559" s="12" t="str">
        <f>_xlfn.XLOOKUP(Calculations[[#This Row],[For XLOOKUP]],Factors[For XLOOKUP],Factors[Source],"")</f>
        <v>EPA 2022</v>
      </c>
      <c r="Q559" s="31" t="s">
        <v>1112</v>
      </c>
      <c r="R559" s="31" t="s">
        <v>1112</v>
      </c>
      <c r="S559" s="31" t="s">
        <v>1112</v>
      </c>
      <c r="T559" s="31" t="s">
        <v>1112</v>
      </c>
      <c r="U559" s="26">
        <v>133.1019978008845</v>
      </c>
      <c r="V559" s="31" t="s">
        <v>1113</v>
      </c>
      <c r="W559" s="57">
        <v>133.1019978008845</v>
      </c>
    </row>
    <row r="560" spans="1:23" x14ac:dyDescent="0.3">
      <c r="A560" s="8" t="s">
        <v>316</v>
      </c>
      <c r="B560" s="8" t="s">
        <v>865</v>
      </c>
      <c r="C560" s="9" t="s">
        <v>578</v>
      </c>
      <c r="D560" s="27" t="s">
        <v>916</v>
      </c>
      <c r="E560" s="27"/>
      <c r="F560" s="9" t="s">
        <v>867</v>
      </c>
      <c r="G560" s="9" t="s">
        <v>867</v>
      </c>
      <c r="H560" s="10" t="s">
        <v>866</v>
      </c>
      <c r="I560" s="28">
        <v>1285070</v>
      </c>
      <c r="J560" s="11" t="s">
        <v>708</v>
      </c>
      <c r="K560" s="41" t="s">
        <v>1107</v>
      </c>
      <c r="L560" s="47" t="s">
        <v>1109</v>
      </c>
      <c r="M560" s="12" t="str">
        <f>_xlfn.XLOOKUP(Calculations[[#This Row],[For XLOOKUP]],Factors[For XLOOKUP],Factors[Factor],"")</f>
        <v>Σ.Ε. CO₂ eq</v>
      </c>
      <c r="N560" s="12">
        <f>_xlfn.XLOOKUP(Calculations[[#This Row],[For XLOOKUP]],Factors[For XLOOKUP],Factors[Value],"")</f>
        <v>3.4500000000000005E-5</v>
      </c>
      <c r="O560" s="12" t="str">
        <f>_xlfn.XLOOKUP(Calculations[[#This Row],[For XLOOKUP]],Factors[For XLOOKUP],Factors[Units],"")</f>
        <v>tn CO2 eq/ €</v>
      </c>
      <c r="P560" s="12" t="str">
        <f>_xlfn.XLOOKUP(Calculations[[#This Row],[For XLOOKUP]],Factors[For XLOOKUP],Factors[Source],"")</f>
        <v>EXIOBASE 2019 - GR</v>
      </c>
      <c r="Q560" s="12" t="s">
        <v>1112</v>
      </c>
      <c r="R560" s="12" t="s">
        <v>1112</v>
      </c>
      <c r="S560" s="12" t="s">
        <v>1112</v>
      </c>
      <c r="T560" s="12" t="s">
        <v>1112</v>
      </c>
      <c r="U560" s="61">
        <v>44.334915000000009</v>
      </c>
      <c r="V560" s="12" t="s">
        <v>1113</v>
      </c>
      <c r="W560" s="56">
        <v>44.334915000000009</v>
      </c>
    </row>
    <row r="561" spans="1:23" x14ac:dyDescent="0.3">
      <c r="A561" s="8" t="s">
        <v>316</v>
      </c>
      <c r="B561" s="8" t="s">
        <v>545</v>
      </c>
      <c r="C561" s="9" t="s">
        <v>578</v>
      </c>
      <c r="D561" s="9" t="s">
        <v>819</v>
      </c>
      <c r="E561" s="9"/>
      <c r="F561" s="9" t="s">
        <v>551</v>
      </c>
      <c r="G561" s="9" t="s">
        <v>314</v>
      </c>
      <c r="H561" s="10" t="s">
        <v>314</v>
      </c>
      <c r="I561" s="28">
        <v>201179.6</v>
      </c>
      <c r="J561" s="11" t="s">
        <v>428</v>
      </c>
      <c r="K561" s="41" t="s">
        <v>357</v>
      </c>
      <c r="L561" s="47" t="s">
        <v>468</v>
      </c>
      <c r="M561" s="31" t="str">
        <f>_xlfn.XLOOKUP(Calculations[[#This Row],[For XLOOKUP]],Factors[For XLOOKUP],Factors[Factor],"")</f>
        <v>Σ.Ε. CO₂ eq</v>
      </c>
      <c r="N561" s="31">
        <f>_xlfn.XLOOKUP(Calculations[[#This Row],[For XLOOKUP]],Factors[For XLOOKUP],Factors[Value],"")</f>
        <v>4.5980000000000001E-4</v>
      </c>
      <c r="O561" s="31" t="str">
        <f>_xlfn.XLOOKUP(Calculations[[#This Row],[For XLOOKUP]],Factors[For XLOOKUP],Factors[Units],"")</f>
        <v>tn CO2 eq/ €</v>
      </c>
      <c r="P561" s="12" t="str">
        <f>_xlfn.XLOOKUP(Calculations[[#This Row],[For XLOOKUP]],Factors[For XLOOKUP],Factors[Source],"")</f>
        <v>EXIOBASE 2019 - GR</v>
      </c>
      <c r="Q561" s="31" t="s">
        <v>1112</v>
      </c>
      <c r="R561" s="31" t="s">
        <v>1112</v>
      </c>
      <c r="S561" s="31" t="s">
        <v>1112</v>
      </c>
      <c r="T561" s="31" t="s">
        <v>1112</v>
      </c>
      <c r="U561" s="26">
        <v>92.502380080000009</v>
      </c>
      <c r="V561" s="31" t="s">
        <v>1113</v>
      </c>
      <c r="W561" s="57">
        <v>92.502380080000009</v>
      </c>
    </row>
    <row r="562" spans="1:23" x14ac:dyDescent="0.3">
      <c r="A562" s="8" t="s">
        <v>316</v>
      </c>
      <c r="B562" s="8" t="s">
        <v>545</v>
      </c>
      <c r="C562" s="9" t="s">
        <v>578</v>
      </c>
      <c r="D562" s="9" t="s">
        <v>819</v>
      </c>
      <c r="E562" s="9" t="s">
        <v>911</v>
      </c>
      <c r="F562" s="9" t="s">
        <v>551</v>
      </c>
      <c r="G562" s="9" t="s">
        <v>314</v>
      </c>
      <c r="H562" s="10" t="s">
        <v>314</v>
      </c>
      <c r="I562" s="28">
        <v>1500</v>
      </c>
      <c r="J562" s="11" t="s">
        <v>428</v>
      </c>
      <c r="K562" s="41" t="s">
        <v>357</v>
      </c>
      <c r="L562" s="47" t="s">
        <v>468</v>
      </c>
      <c r="M562" s="31" t="str">
        <f>_xlfn.XLOOKUP(Calculations[[#This Row],[For XLOOKUP]],Factors[For XLOOKUP],Factors[Factor],"")</f>
        <v>Σ.Ε. CO₂ eq</v>
      </c>
      <c r="N562" s="31">
        <f>_xlfn.XLOOKUP(Calculations[[#This Row],[For XLOOKUP]],Factors[For XLOOKUP],Factors[Value],"")</f>
        <v>4.5980000000000001E-4</v>
      </c>
      <c r="O562" s="31" t="str">
        <f>_xlfn.XLOOKUP(Calculations[[#This Row],[For XLOOKUP]],Factors[For XLOOKUP],Factors[Units],"")</f>
        <v>tn CO2 eq/ €</v>
      </c>
      <c r="P562" s="12" t="str">
        <f>_xlfn.XLOOKUP(Calculations[[#This Row],[For XLOOKUP]],Factors[For XLOOKUP],Factors[Source],"")</f>
        <v>EXIOBASE 2019 - GR</v>
      </c>
      <c r="Q562" s="31" t="s">
        <v>1112</v>
      </c>
      <c r="R562" s="31" t="s">
        <v>1112</v>
      </c>
      <c r="S562" s="31" t="s">
        <v>1112</v>
      </c>
      <c r="T562" s="31" t="s">
        <v>1112</v>
      </c>
      <c r="U562" s="26">
        <v>0.68969999999999998</v>
      </c>
      <c r="V562" s="31" t="s">
        <v>1113</v>
      </c>
      <c r="W562" s="57">
        <v>0.68969999999999998</v>
      </c>
    </row>
    <row r="563" spans="1:23" x14ac:dyDescent="0.3">
      <c r="A563" s="8" t="s">
        <v>316</v>
      </c>
      <c r="B563" s="8" t="s">
        <v>545</v>
      </c>
      <c r="C563" s="9" t="s">
        <v>578</v>
      </c>
      <c r="D563" s="9" t="s">
        <v>819</v>
      </c>
      <c r="E563" s="9" t="s">
        <v>910</v>
      </c>
      <c r="F563" s="9" t="s">
        <v>551</v>
      </c>
      <c r="G563" s="9" t="s">
        <v>314</v>
      </c>
      <c r="H563" s="10" t="s">
        <v>314</v>
      </c>
      <c r="I563" s="28">
        <v>4355</v>
      </c>
      <c r="J563" s="11" t="s">
        <v>428</v>
      </c>
      <c r="K563" s="41" t="s">
        <v>360</v>
      </c>
      <c r="L563" s="47" t="s">
        <v>471</v>
      </c>
      <c r="M563" s="31" t="str">
        <f>_xlfn.XLOOKUP(Calculations[[#This Row],[For XLOOKUP]],Factors[For XLOOKUP],Factors[Factor],"")</f>
        <v>Σ.Ε. CO₂ eq</v>
      </c>
      <c r="N563" s="31">
        <f>_xlfn.XLOOKUP(Calculations[[#This Row],[For XLOOKUP]],Factors[For XLOOKUP],Factors[Value],"")</f>
        <v>8.1360000000000004E-4</v>
      </c>
      <c r="O563" s="31" t="str">
        <f>_xlfn.XLOOKUP(Calculations[[#This Row],[For XLOOKUP]],Factors[For XLOOKUP],Factors[Units],"")</f>
        <v>tn CO2 eq/ €</v>
      </c>
      <c r="P563" s="12" t="str">
        <f>_xlfn.XLOOKUP(Calculations[[#This Row],[For XLOOKUP]],Factors[For XLOOKUP],Factors[Source],"")</f>
        <v>EXIOBASE 2019 - GR</v>
      </c>
      <c r="Q563" s="31" t="s">
        <v>1112</v>
      </c>
      <c r="R563" s="31" t="s">
        <v>1112</v>
      </c>
      <c r="S563" s="31" t="s">
        <v>1112</v>
      </c>
      <c r="T563" s="31" t="s">
        <v>1112</v>
      </c>
      <c r="U563" s="26">
        <v>3.543228</v>
      </c>
      <c r="V563" s="31" t="s">
        <v>1113</v>
      </c>
      <c r="W563" s="57">
        <v>3.543228</v>
      </c>
    </row>
    <row r="564" spans="1:23" x14ac:dyDescent="0.3">
      <c r="A564" s="8" t="s">
        <v>316</v>
      </c>
      <c r="B564" s="8" t="s">
        <v>545</v>
      </c>
      <c r="C564" s="9" t="s">
        <v>578</v>
      </c>
      <c r="D564" s="9" t="s">
        <v>819</v>
      </c>
      <c r="E564" s="9" t="s">
        <v>906</v>
      </c>
      <c r="F564" s="9" t="s">
        <v>551</v>
      </c>
      <c r="G564" s="9" t="s">
        <v>314</v>
      </c>
      <c r="H564" s="10" t="s">
        <v>314</v>
      </c>
      <c r="I564" s="28">
        <v>7082.15</v>
      </c>
      <c r="J564" s="11" t="s">
        <v>428</v>
      </c>
      <c r="K564" s="41" t="s">
        <v>357</v>
      </c>
      <c r="L564" s="47" t="s">
        <v>468</v>
      </c>
      <c r="M564" s="31" t="str">
        <f>_xlfn.XLOOKUP(Calculations[[#This Row],[For XLOOKUP]],Factors[For XLOOKUP],Factors[Factor],"")</f>
        <v>Σ.Ε. CO₂ eq</v>
      </c>
      <c r="N564" s="31">
        <f>_xlfn.XLOOKUP(Calculations[[#This Row],[For XLOOKUP]],Factors[For XLOOKUP],Factors[Value],"")</f>
        <v>4.5980000000000001E-4</v>
      </c>
      <c r="O564" s="31" t="str">
        <f>_xlfn.XLOOKUP(Calculations[[#This Row],[For XLOOKUP]],Factors[For XLOOKUP],Factors[Units],"")</f>
        <v>tn CO2 eq/ €</v>
      </c>
      <c r="P564" s="12" t="str">
        <f>_xlfn.XLOOKUP(Calculations[[#This Row],[For XLOOKUP]],Factors[For XLOOKUP],Factors[Source],"")</f>
        <v>EXIOBASE 2019 - GR</v>
      </c>
      <c r="Q564" s="31" t="s">
        <v>1112</v>
      </c>
      <c r="R564" s="31" t="s">
        <v>1112</v>
      </c>
      <c r="S564" s="31" t="s">
        <v>1112</v>
      </c>
      <c r="T564" s="31" t="s">
        <v>1112</v>
      </c>
      <c r="U564" s="26">
        <v>3.2563725699999999</v>
      </c>
      <c r="V564" s="31" t="s">
        <v>1113</v>
      </c>
      <c r="W564" s="57">
        <v>3.2563725699999999</v>
      </c>
    </row>
    <row r="565" spans="1:23" x14ac:dyDescent="0.3">
      <c r="A565" s="8" t="s">
        <v>316</v>
      </c>
      <c r="B565" s="8" t="s">
        <v>545</v>
      </c>
      <c r="C565" s="9" t="s">
        <v>578</v>
      </c>
      <c r="D565" s="9" t="s">
        <v>819</v>
      </c>
      <c r="E565" s="9" t="s">
        <v>906</v>
      </c>
      <c r="F565" s="9" t="s">
        <v>551</v>
      </c>
      <c r="G565" s="9" t="s">
        <v>314</v>
      </c>
      <c r="H565" s="10" t="s">
        <v>314</v>
      </c>
      <c r="I565" s="28">
        <v>38009.19</v>
      </c>
      <c r="J565" s="11" t="s">
        <v>428</v>
      </c>
      <c r="K565" s="41" t="s">
        <v>360</v>
      </c>
      <c r="L565" s="47" t="s">
        <v>471</v>
      </c>
      <c r="M565" s="31" t="str">
        <f>_xlfn.XLOOKUP(Calculations[[#This Row],[For XLOOKUP]],Factors[For XLOOKUP],Factors[Factor],"")</f>
        <v>Σ.Ε. CO₂ eq</v>
      </c>
      <c r="N565" s="31">
        <f>_xlfn.XLOOKUP(Calculations[[#This Row],[For XLOOKUP]],Factors[For XLOOKUP],Factors[Value],"")</f>
        <v>8.1360000000000004E-4</v>
      </c>
      <c r="O565" s="31" t="str">
        <f>_xlfn.XLOOKUP(Calculations[[#This Row],[For XLOOKUP]],Factors[For XLOOKUP],Factors[Units],"")</f>
        <v>tn CO2 eq/ €</v>
      </c>
      <c r="P565" s="12" t="str">
        <f>_xlfn.XLOOKUP(Calculations[[#This Row],[For XLOOKUP]],Factors[For XLOOKUP],Factors[Source],"")</f>
        <v>EXIOBASE 2019 - GR</v>
      </c>
      <c r="Q565" s="31" t="s">
        <v>1112</v>
      </c>
      <c r="R565" s="31" t="s">
        <v>1112</v>
      </c>
      <c r="S565" s="31" t="s">
        <v>1112</v>
      </c>
      <c r="T565" s="31" t="s">
        <v>1112</v>
      </c>
      <c r="U565" s="26">
        <v>30.924276984000002</v>
      </c>
      <c r="V565" s="31" t="s">
        <v>1113</v>
      </c>
      <c r="W565" s="57">
        <v>30.924276984000002</v>
      </c>
    </row>
    <row r="566" spans="1:23" x14ac:dyDescent="0.3">
      <c r="A566" s="8" t="s">
        <v>316</v>
      </c>
      <c r="B566" s="8" t="s">
        <v>545</v>
      </c>
      <c r="C566" s="9" t="s">
        <v>578</v>
      </c>
      <c r="D566" s="9" t="s">
        <v>819</v>
      </c>
      <c r="E566" s="9" t="s">
        <v>912</v>
      </c>
      <c r="F566" s="9" t="s">
        <v>551</v>
      </c>
      <c r="G566" s="9" t="s">
        <v>314</v>
      </c>
      <c r="H566" s="10" t="s">
        <v>314</v>
      </c>
      <c r="I566" s="28">
        <v>9806.74</v>
      </c>
      <c r="J566" s="11" t="s">
        <v>428</v>
      </c>
      <c r="K566" s="41" t="s">
        <v>382</v>
      </c>
      <c r="L566" s="47" t="s">
        <v>493</v>
      </c>
      <c r="M566" s="31" t="str">
        <f>_xlfn.XLOOKUP(Calculations[[#This Row],[For XLOOKUP]],Factors[For XLOOKUP],Factors[Factor],"")</f>
        <v>Σ.Ε. CO₂ eq</v>
      </c>
      <c r="N566" s="31">
        <f>_xlfn.XLOOKUP(Calculations[[#This Row],[For XLOOKUP]],Factors[For XLOOKUP],Factors[Value],"")</f>
        <v>4.749E-4</v>
      </c>
      <c r="O566" s="31" t="str">
        <f>_xlfn.XLOOKUP(Calculations[[#This Row],[For XLOOKUP]],Factors[For XLOOKUP],Factors[Units],"")</f>
        <v>tn CO2 eq/ €</v>
      </c>
      <c r="P566" s="12" t="str">
        <f>_xlfn.XLOOKUP(Calculations[[#This Row],[For XLOOKUP]],Factors[For XLOOKUP],Factors[Source],"")</f>
        <v>EXIOBASE 2019 - GR</v>
      </c>
      <c r="Q566" s="31" t="s">
        <v>1112</v>
      </c>
      <c r="R566" s="31" t="s">
        <v>1112</v>
      </c>
      <c r="S566" s="31" t="s">
        <v>1112</v>
      </c>
      <c r="T566" s="31" t="s">
        <v>1112</v>
      </c>
      <c r="U566" s="26">
        <v>4.6572208259999996</v>
      </c>
      <c r="V566" s="31" t="s">
        <v>1113</v>
      </c>
      <c r="W566" s="57">
        <v>4.6572208259999996</v>
      </c>
    </row>
    <row r="567" spans="1:23" x14ac:dyDescent="0.3">
      <c r="A567" s="8" t="s">
        <v>316</v>
      </c>
      <c r="B567" s="8" t="s">
        <v>545</v>
      </c>
      <c r="C567" s="9" t="s">
        <v>578</v>
      </c>
      <c r="D567" s="9" t="s">
        <v>819</v>
      </c>
      <c r="E567" s="9" t="s">
        <v>912</v>
      </c>
      <c r="F567" s="9" t="s">
        <v>551</v>
      </c>
      <c r="G567" s="9" t="s">
        <v>314</v>
      </c>
      <c r="H567" s="10" t="s">
        <v>314</v>
      </c>
      <c r="I567" s="28">
        <v>5484.66</v>
      </c>
      <c r="J567" s="11" t="s">
        <v>428</v>
      </c>
      <c r="K567" s="41" t="s">
        <v>390</v>
      </c>
      <c r="L567" s="47" t="s">
        <v>501</v>
      </c>
      <c r="M567" s="31" t="str">
        <f>_xlfn.XLOOKUP(Calculations[[#This Row],[For XLOOKUP]],Factors[For XLOOKUP],Factors[Factor],"")</f>
        <v>Σ.Ε. CO₂ eq</v>
      </c>
      <c r="N567" s="31">
        <f>_xlfn.XLOOKUP(Calculations[[#This Row],[For XLOOKUP]],Factors[For XLOOKUP],Factors[Value],"")</f>
        <v>1.758E-3</v>
      </c>
      <c r="O567" s="31" t="str">
        <f>_xlfn.XLOOKUP(Calculations[[#This Row],[For XLOOKUP]],Factors[For XLOOKUP],Factors[Units],"")</f>
        <v>tn CO2 eq/ €</v>
      </c>
      <c r="P567" s="12" t="str">
        <f>_xlfn.XLOOKUP(Calculations[[#This Row],[For XLOOKUP]],Factors[For XLOOKUP],Factors[Source],"")</f>
        <v>EXIOBASE 2019 - GR</v>
      </c>
      <c r="Q567" s="31" t="s">
        <v>1112</v>
      </c>
      <c r="R567" s="31" t="s">
        <v>1112</v>
      </c>
      <c r="S567" s="31" t="s">
        <v>1112</v>
      </c>
      <c r="T567" s="31" t="s">
        <v>1112</v>
      </c>
      <c r="U567" s="26">
        <v>9.6420322800000005</v>
      </c>
      <c r="V567" s="31" t="s">
        <v>1113</v>
      </c>
      <c r="W567" s="57">
        <v>9.6420322800000005</v>
      </c>
    </row>
    <row r="568" spans="1:23" x14ac:dyDescent="0.3">
      <c r="A568" s="8" t="s">
        <v>316</v>
      </c>
      <c r="B568" s="8" t="s">
        <v>545</v>
      </c>
      <c r="C568" s="9" t="s">
        <v>578</v>
      </c>
      <c r="D568" s="9" t="s">
        <v>819</v>
      </c>
      <c r="E568" s="9" t="s">
        <v>912</v>
      </c>
      <c r="F568" s="9" t="s">
        <v>551</v>
      </c>
      <c r="G568" s="9" t="s">
        <v>314</v>
      </c>
      <c r="H568" s="10" t="s">
        <v>314</v>
      </c>
      <c r="I568" s="28">
        <v>524780</v>
      </c>
      <c r="J568" s="11" t="s">
        <v>428</v>
      </c>
      <c r="K568" s="41" t="s">
        <v>411</v>
      </c>
      <c r="L568" s="47" t="s">
        <v>522</v>
      </c>
      <c r="M568" s="31" t="str">
        <f>_xlfn.XLOOKUP(Calculations[[#This Row],[For XLOOKUP]],Factors[For XLOOKUP],Factors[Factor],"")</f>
        <v>Σ.Ε. CO₂ eq</v>
      </c>
      <c r="N568" s="31">
        <f>_xlfn.XLOOKUP(Calculations[[#This Row],[For XLOOKUP]],Factors[For XLOOKUP],Factors[Value],"")</f>
        <v>3.368E-4</v>
      </c>
      <c r="O568" s="31" t="str">
        <f>_xlfn.XLOOKUP(Calculations[[#This Row],[For XLOOKUP]],Factors[For XLOOKUP],Factors[Units],"")</f>
        <v>tn CO2 eq/ €</v>
      </c>
      <c r="P568" s="12" t="str">
        <f>_xlfn.XLOOKUP(Calculations[[#This Row],[For XLOOKUP]],Factors[For XLOOKUP],Factors[Source],"")</f>
        <v>EXIOBASE 2019 - GR</v>
      </c>
      <c r="Q568" s="31" t="s">
        <v>1112</v>
      </c>
      <c r="R568" s="31" t="s">
        <v>1112</v>
      </c>
      <c r="S568" s="31" t="s">
        <v>1112</v>
      </c>
      <c r="T568" s="31" t="s">
        <v>1112</v>
      </c>
      <c r="U568" s="26">
        <v>176.745904</v>
      </c>
      <c r="V568" s="31" t="s">
        <v>1113</v>
      </c>
      <c r="W568" s="57">
        <v>176.745904</v>
      </c>
    </row>
    <row r="569" spans="1:23" x14ac:dyDescent="0.3">
      <c r="A569" s="8" t="s">
        <v>316</v>
      </c>
      <c r="B569" s="8" t="s">
        <v>545</v>
      </c>
      <c r="C569" s="9" t="s">
        <v>578</v>
      </c>
      <c r="D569" s="9" t="s">
        <v>819</v>
      </c>
      <c r="E569" s="9" t="s">
        <v>912</v>
      </c>
      <c r="F569" s="9" t="s">
        <v>551</v>
      </c>
      <c r="G569" s="9" t="s">
        <v>314</v>
      </c>
      <c r="H569" s="10" t="s">
        <v>314</v>
      </c>
      <c r="I569" s="28">
        <v>13242.35</v>
      </c>
      <c r="J569" s="11" t="s">
        <v>428</v>
      </c>
      <c r="K569" s="41" t="s">
        <v>331</v>
      </c>
      <c r="L569" s="47" t="s">
        <v>442</v>
      </c>
      <c r="M569" s="31" t="str">
        <f>_xlfn.XLOOKUP(Calculations[[#This Row],[For XLOOKUP]],Factors[For XLOOKUP],Factors[Factor],"")</f>
        <v>Σ.Ε. CO₂ eq</v>
      </c>
      <c r="N569" s="31">
        <f>_xlfn.XLOOKUP(Calculations[[#This Row],[For XLOOKUP]],Factors[For XLOOKUP],Factors[Value],"")</f>
        <v>1.93752E-4</v>
      </c>
      <c r="O569" s="31" t="str">
        <f>_xlfn.XLOOKUP(Calculations[[#This Row],[For XLOOKUP]],Factors[For XLOOKUP],Factors[Units],"")</f>
        <v>tn CO2 eq/ €</v>
      </c>
      <c r="P569" s="12" t="str">
        <f>_xlfn.XLOOKUP(Calculations[[#This Row],[For XLOOKUP]],Factors[For XLOOKUP],Factors[Source],"")</f>
        <v>EPA 2022</v>
      </c>
      <c r="Q569" s="31" t="s">
        <v>1112</v>
      </c>
      <c r="R569" s="31" t="s">
        <v>1112</v>
      </c>
      <c r="S569" s="31" t="s">
        <v>1112</v>
      </c>
      <c r="T569" s="31" t="s">
        <v>1112</v>
      </c>
      <c r="U569" s="26">
        <v>2.5657317972000002</v>
      </c>
      <c r="V569" s="31" t="s">
        <v>1113</v>
      </c>
      <c r="W569" s="57">
        <v>2.5657317972000002</v>
      </c>
    </row>
    <row r="570" spans="1:23" x14ac:dyDescent="0.3">
      <c r="A570" s="8" t="s">
        <v>316</v>
      </c>
      <c r="B570" s="8" t="s">
        <v>545</v>
      </c>
      <c r="C570" s="9" t="s">
        <v>578</v>
      </c>
      <c r="D570" s="9" t="s">
        <v>819</v>
      </c>
      <c r="E570" s="9" t="s">
        <v>912</v>
      </c>
      <c r="F570" s="9" t="s">
        <v>551</v>
      </c>
      <c r="G570" s="9" t="s">
        <v>314</v>
      </c>
      <c r="H570" s="10" t="s">
        <v>314</v>
      </c>
      <c r="I570" s="28">
        <v>11947.96</v>
      </c>
      <c r="J570" s="11" t="s">
        <v>428</v>
      </c>
      <c r="K570" s="41" t="s">
        <v>357</v>
      </c>
      <c r="L570" s="47" t="s">
        <v>468</v>
      </c>
      <c r="M570" s="31" t="str">
        <f>_xlfn.XLOOKUP(Calculations[[#This Row],[For XLOOKUP]],Factors[For XLOOKUP],Factors[Factor],"")</f>
        <v>Σ.Ε. CO₂ eq</v>
      </c>
      <c r="N570" s="31">
        <f>_xlfn.XLOOKUP(Calculations[[#This Row],[For XLOOKUP]],Factors[For XLOOKUP],Factors[Value],"")</f>
        <v>4.5980000000000001E-4</v>
      </c>
      <c r="O570" s="31" t="str">
        <f>_xlfn.XLOOKUP(Calculations[[#This Row],[For XLOOKUP]],Factors[For XLOOKUP],Factors[Units],"")</f>
        <v>tn CO2 eq/ €</v>
      </c>
      <c r="P570" s="12" t="str">
        <f>_xlfn.XLOOKUP(Calculations[[#This Row],[For XLOOKUP]],Factors[For XLOOKUP],Factors[Source],"")</f>
        <v>EXIOBASE 2019 - GR</v>
      </c>
      <c r="Q570" s="31" t="s">
        <v>1112</v>
      </c>
      <c r="R570" s="31" t="s">
        <v>1112</v>
      </c>
      <c r="S570" s="31" t="s">
        <v>1112</v>
      </c>
      <c r="T570" s="31" t="s">
        <v>1112</v>
      </c>
      <c r="U570" s="26">
        <v>5.4936720079999999</v>
      </c>
      <c r="V570" s="31" t="s">
        <v>1113</v>
      </c>
      <c r="W570" s="57">
        <v>5.4936720079999999</v>
      </c>
    </row>
    <row r="571" spans="1:23" x14ac:dyDescent="0.3">
      <c r="A571" s="8" t="s">
        <v>316</v>
      </c>
      <c r="B571" s="8" t="s">
        <v>545</v>
      </c>
      <c r="C571" s="9" t="s">
        <v>578</v>
      </c>
      <c r="D571" s="9" t="s">
        <v>819</v>
      </c>
      <c r="E571" s="9" t="s">
        <v>912</v>
      </c>
      <c r="F571" s="9" t="s">
        <v>551</v>
      </c>
      <c r="G571" s="9" t="s">
        <v>314</v>
      </c>
      <c r="H571" s="10" t="s">
        <v>314</v>
      </c>
      <c r="I571" s="28">
        <v>1200</v>
      </c>
      <c r="J571" s="11" t="s">
        <v>428</v>
      </c>
      <c r="K571" s="41" t="s">
        <v>547</v>
      </c>
      <c r="L571" s="47" t="s">
        <v>546</v>
      </c>
      <c r="M571" s="31" t="str">
        <f>_xlfn.XLOOKUP(Calculations[[#This Row],[For XLOOKUP]],Factors[For XLOOKUP],Factors[Factor],"")</f>
        <v>Σ.Ε. CO₂ eq</v>
      </c>
      <c r="N571" s="31">
        <f>_xlfn.XLOOKUP(Calculations[[#This Row],[For XLOOKUP]],Factors[For XLOOKUP],Factors[Value],"")</f>
        <v>1.6581684E-4</v>
      </c>
      <c r="O571" s="31" t="str">
        <f>_xlfn.XLOOKUP(Calculations[[#This Row],[For XLOOKUP]],Factors[For XLOOKUP],Factors[Units],"")</f>
        <v>tn CO2 eq/ €</v>
      </c>
      <c r="P571" s="12" t="str">
        <f>_xlfn.XLOOKUP(Calculations[[#This Row],[For XLOOKUP]],Factors[For XLOOKUP],Factors[Source],"")</f>
        <v>BEIS 2021</v>
      </c>
      <c r="Q571" s="31" t="s">
        <v>1112</v>
      </c>
      <c r="R571" s="31" t="s">
        <v>1112</v>
      </c>
      <c r="S571" s="31" t="s">
        <v>1112</v>
      </c>
      <c r="T571" s="31" t="s">
        <v>1112</v>
      </c>
      <c r="U571" s="26">
        <v>0.19898020799999999</v>
      </c>
      <c r="V571" s="31" t="s">
        <v>1113</v>
      </c>
      <c r="W571" s="57">
        <v>0.19898020799999999</v>
      </c>
    </row>
    <row r="572" spans="1:23" x14ac:dyDescent="0.3">
      <c r="A572" s="8" t="s">
        <v>316</v>
      </c>
      <c r="B572" s="8" t="s">
        <v>545</v>
      </c>
      <c r="C572" s="9" t="s">
        <v>578</v>
      </c>
      <c r="D572" s="9" t="s">
        <v>819</v>
      </c>
      <c r="E572" s="9" t="s">
        <v>912</v>
      </c>
      <c r="F572" s="9" t="s">
        <v>551</v>
      </c>
      <c r="G572" s="9" t="s">
        <v>314</v>
      </c>
      <c r="H572" s="10" t="s">
        <v>314</v>
      </c>
      <c r="I572" s="28">
        <v>59724744.25</v>
      </c>
      <c r="J572" s="11" t="s">
        <v>428</v>
      </c>
      <c r="K572" s="41" t="s">
        <v>318</v>
      </c>
      <c r="L572" s="47" t="s">
        <v>429</v>
      </c>
      <c r="M572" s="31" t="str">
        <f>_xlfn.XLOOKUP(Calculations[[#This Row],[For XLOOKUP]],Factors[For XLOOKUP],Factors[Factor],"")</f>
        <v>Σ.Ε. CO₂ eq</v>
      </c>
      <c r="N572" s="31">
        <f>_xlfn.XLOOKUP(Calculations[[#This Row],[For XLOOKUP]],Factors[For XLOOKUP],Factors[Value],"")</f>
        <v>2.6851499999999999E-4</v>
      </c>
      <c r="O572" s="31" t="str">
        <f>_xlfn.XLOOKUP(Calculations[[#This Row],[For XLOOKUP]],Factors[For XLOOKUP],Factors[Units],"")</f>
        <v>tn CO2 eq/ €</v>
      </c>
      <c r="P572" s="12" t="str">
        <f>_xlfn.XLOOKUP(Calculations[[#This Row],[For XLOOKUP]],Factors[For XLOOKUP],Factors[Source],"")</f>
        <v>EPA 2022</v>
      </c>
      <c r="Q572" s="31" t="s">
        <v>1112</v>
      </c>
      <c r="R572" s="31" t="s">
        <v>1112</v>
      </c>
      <c r="S572" s="31" t="s">
        <v>1112</v>
      </c>
      <c r="T572" s="31" t="s">
        <v>1112</v>
      </c>
      <c r="U572" s="26">
        <v>16036.989702288749</v>
      </c>
      <c r="V572" s="31" t="s">
        <v>1113</v>
      </c>
      <c r="W572" s="57">
        <v>16036.989702288749</v>
      </c>
    </row>
    <row r="573" spans="1:23" x14ac:dyDescent="0.3">
      <c r="A573" s="8" t="s">
        <v>316</v>
      </c>
      <c r="B573" s="8" t="s">
        <v>545</v>
      </c>
      <c r="C573" s="9" t="s">
        <v>578</v>
      </c>
      <c r="D573" s="9" t="s">
        <v>819</v>
      </c>
      <c r="E573" s="9" t="s">
        <v>913</v>
      </c>
      <c r="F573" s="9" t="s">
        <v>551</v>
      </c>
      <c r="G573" s="9" t="s">
        <v>314</v>
      </c>
      <c r="H573" s="10" t="s">
        <v>314</v>
      </c>
      <c r="I573" s="28">
        <v>5305.72</v>
      </c>
      <c r="J573" s="11" t="s">
        <v>428</v>
      </c>
      <c r="K573" s="41" t="s">
        <v>360</v>
      </c>
      <c r="L573" s="47" t="s">
        <v>471</v>
      </c>
      <c r="M573" s="31" t="str">
        <f>_xlfn.XLOOKUP(Calculations[[#This Row],[For XLOOKUP]],Factors[For XLOOKUP],Factors[Factor],"")</f>
        <v>Σ.Ε. CO₂ eq</v>
      </c>
      <c r="N573" s="31">
        <f>_xlfn.XLOOKUP(Calculations[[#This Row],[For XLOOKUP]],Factors[For XLOOKUP],Factors[Value],"")</f>
        <v>8.1360000000000004E-4</v>
      </c>
      <c r="O573" s="31" t="str">
        <f>_xlfn.XLOOKUP(Calculations[[#This Row],[For XLOOKUP]],Factors[For XLOOKUP],Factors[Units],"")</f>
        <v>tn CO2 eq/ €</v>
      </c>
      <c r="P573" s="12" t="str">
        <f>_xlfn.XLOOKUP(Calculations[[#This Row],[For XLOOKUP]],Factors[For XLOOKUP],Factors[Source],"")</f>
        <v>EXIOBASE 2019 - GR</v>
      </c>
      <c r="Q573" s="31" t="s">
        <v>1112</v>
      </c>
      <c r="R573" s="31" t="s">
        <v>1112</v>
      </c>
      <c r="S573" s="31" t="s">
        <v>1112</v>
      </c>
      <c r="T573" s="31" t="s">
        <v>1112</v>
      </c>
      <c r="U573" s="26">
        <v>4.3167337920000008</v>
      </c>
      <c r="V573" s="31" t="s">
        <v>1113</v>
      </c>
      <c r="W573" s="57">
        <v>4.3167337920000008</v>
      </c>
    </row>
    <row r="574" spans="1:23" x14ac:dyDescent="0.3">
      <c r="A574" s="8" t="s">
        <v>316</v>
      </c>
      <c r="B574" s="8" t="s">
        <v>545</v>
      </c>
      <c r="C574" s="9" t="s">
        <v>578</v>
      </c>
      <c r="D574" s="9" t="s">
        <v>819</v>
      </c>
      <c r="E574" s="9" t="s">
        <v>913</v>
      </c>
      <c r="F574" s="9" t="s">
        <v>551</v>
      </c>
      <c r="G574" s="9" t="s">
        <v>314</v>
      </c>
      <c r="H574" s="10" t="s">
        <v>314</v>
      </c>
      <c r="I574" s="28">
        <v>1661932.8</v>
      </c>
      <c r="J574" s="11" t="s">
        <v>428</v>
      </c>
      <c r="K574" s="41" t="s">
        <v>382</v>
      </c>
      <c r="L574" s="47" t="s">
        <v>493</v>
      </c>
      <c r="M574" s="31" t="str">
        <f>_xlfn.XLOOKUP(Calculations[[#This Row],[For XLOOKUP]],Factors[For XLOOKUP],Factors[Factor],"")</f>
        <v>Σ.Ε. CO₂ eq</v>
      </c>
      <c r="N574" s="31">
        <f>_xlfn.XLOOKUP(Calculations[[#This Row],[For XLOOKUP]],Factors[For XLOOKUP],Factors[Value],"")</f>
        <v>4.749E-4</v>
      </c>
      <c r="O574" s="31" t="str">
        <f>_xlfn.XLOOKUP(Calculations[[#This Row],[For XLOOKUP]],Factors[For XLOOKUP],Factors[Units],"")</f>
        <v>tn CO2 eq/ €</v>
      </c>
      <c r="P574" s="12" t="str">
        <f>_xlfn.XLOOKUP(Calculations[[#This Row],[For XLOOKUP]],Factors[For XLOOKUP],Factors[Source],"")</f>
        <v>EXIOBASE 2019 - GR</v>
      </c>
      <c r="Q574" s="31" t="s">
        <v>1112</v>
      </c>
      <c r="R574" s="31" t="s">
        <v>1112</v>
      </c>
      <c r="S574" s="31" t="s">
        <v>1112</v>
      </c>
      <c r="T574" s="31" t="s">
        <v>1112</v>
      </c>
      <c r="U574" s="26">
        <v>789.25188672000002</v>
      </c>
      <c r="V574" s="31" t="s">
        <v>1113</v>
      </c>
      <c r="W574" s="57">
        <v>789.25188672000002</v>
      </c>
    </row>
    <row r="575" spans="1:23" x14ac:dyDescent="0.3">
      <c r="A575" s="8" t="s">
        <v>316</v>
      </c>
      <c r="B575" s="8" t="s">
        <v>545</v>
      </c>
      <c r="C575" s="9" t="s">
        <v>578</v>
      </c>
      <c r="D575" s="9" t="s">
        <v>819</v>
      </c>
      <c r="E575" s="9" t="s">
        <v>913</v>
      </c>
      <c r="F575" s="9" t="s">
        <v>551</v>
      </c>
      <c r="G575" s="9" t="s">
        <v>314</v>
      </c>
      <c r="H575" s="10" t="s">
        <v>314</v>
      </c>
      <c r="I575" s="28">
        <v>4398.75</v>
      </c>
      <c r="J575" s="11" t="s">
        <v>428</v>
      </c>
      <c r="K575" s="41" t="s">
        <v>390</v>
      </c>
      <c r="L575" s="47" t="s">
        <v>501</v>
      </c>
      <c r="M575" s="31" t="str">
        <f>_xlfn.XLOOKUP(Calculations[[#This Row],[For XLOOKUP]],Factors[For XLOOKUP],Factors[Factor],"")</f>
        <v>Σ.Ε. CO₂ eq</v>
      </c>
      <c r="N575" s="31">
        <f>_xlfn.XLOOKUP(Calculations[[#This Row],[For XLOOKUP]],Factors[For XLOOKUP],Factors[Value],"")</f>
        <v>1.758E-3</v>
      </c>
      <c r="O575" s="31" t="str">
        <f>_xlfn.XLOOKUP(Calculations[[#This Row],[For XLOOKUP]],Factors[For XLOOKUP],Factors[Units],"")</f>
        <v>tn CO2 eq/ €</v>
      </c>
      <c r="P575" s="12" t="str">
        <f>_xlfn.XLOOKUP(Calculations[[#This Row],[For XLOOKUP]],Factors[For XLOOKUP],Factors[Source],"")</f>
        <v>EXIOBASE 2019 - GR</v>
      </c>
      <c r="Q575" s="31" t="s">
        <v>1112</v>
      </c>
      <c r="R575" s="31" t="s">
        <v>1112</v>
      </c>
      <c r="S575" s="31" t="s">
        <v>1112</v>
      </c>
      <c r="T575" s="31" t="s">
        <v>1112</v>
      </c>
      <c r="U575" s="26">
        <v>7.7330025000000004</v>
      </c>
      <c r="V575" s="31" t="s">
        <v>1113</v>
      </c>
      <c r="W575" s="57">
        <v>7.7330025000000004</v>
      </c>
    </row>
    <row r="576" spans="1:23" x14ac:dyDescent="0.3">
      <c r="A576" s="8" t="s">
        <v>316</v>
      </c>
      <c r="B576" s="8" t="s">
        <v>545</v>
      </c>
      <c r="C576" s="9" t="s">
        <v>578</v>
      </c>
      <c r="D576" s="9" t="s">
        <v>819</v>
      </c>
      <c r="E576" s="9" t="s">
        <v>913</v>
      </c>
      <c r="F576" s="9" t="s">
        <v>551</v>
      </c>
      <c r="G576" s="9" t="s">
        <v>314</v>
      </c>
      <c r="H576" s="10" t="s">
        <v>314</v>
      </c>
      <c r="I576" s="28">
        <v>51339.05</v>
      </c>
      <c r="J576" s="11" t="s">
        <v>428</v>
      </c>
      <c r="K576" s="41" t="s">
        <v>357</v>
      </c>
      <c r="L576" s="47" t="s">
        <v>468</v>
      </c>
      <c r="M576" s="31" t="str">
        <f>_xlfn.XLOOKUP(Calculations[[#This Row],[For XLOOKUP]],Factors[For XLOOKUP],Factors[Factor],"")</f>
        <v>Σ.Ε. CO₂ eq</v>
      </c>
      <c r="N576" s="31">
        <f>_xlfn.XLOOKUP(Calculations[[#This Row],[For XLOOKUP]],Factors[For XLOOKUP],Factors[Value],"")</f>
        <v>4.5980000000000001E-4</v>
      </c>
      <c r="O576" s="31" t="str">
        <f>_xlfn.XLOOKUP(Calculations[[#This Row],[For XLOOKUP]],Factors[For XLOOKUP],Factors[Units],"")</f>
        <v>tn CO2 eq/ €</v>
      </c>
      <c r="P576" s="12" t="str">
        <f>_xlfn.XLOOKUP(Calculations[[#This Row],[For XLOOKUP]],Factors[For XLOOKUP],Factors[Source],"")</f>
        <v>EXIOBASE 2019 - GR</v>
      </c>
      <c r="Q576" s="31" t="s">
        <v>1112</v>
      </c>
      <c r="R576" s="31" t="s">
        <v>1112</v>
      </c>
      <c r="S576" s="31" t="s">
        <v>1112</v>
      </c>
      <c r="T576" s="31" t="s">
        <v>1112</v>
      </c>
      <c r="U576" s="26">
        <v>23.605695190000002</v>
      </c>
      <c r="V576" s="31" t="s">
        <v>1113</v>
      </c>
      <c r="W576" s="57">
        <v>23.605695190000002</v>
      </c>
    </row>
    <row r="577" spans="1:23" x14ac:dyDescent="0.3">
      <c r="A577" s="8" t="s">
        <v>316</v>
      </c>
      <c r="B577" s="8" t="s">
        <v>545</v>
      </c>
      <c r="C577" s="9" t="s">
        <v>578</v>
      </c>
      <c r="D577" s="9" t="s">
        <v>819</v>
      </c>
      <c r="E577" s="9" t="s">
        <v>913</v>
      </c>
      <c r="F577" s="9" t="s">
        <v>551</v>
      </c>
      <c r="G577" s="9" t="s">
        <v>314</v>
      </c>
      <c r="H577" s="10" t="s">
        <v>314</v>
      </c>
      <c r="I577" s="28">
        <v>718.54</v>
      </c>
      <c r="J577" s="11" t="s">
        <v>428</v>
      </c>
      <c r="K577" s="41" t="s">
        <v>411</v>
      </c>
      <c r="L577" s="47" t="s">
        <v>522</v>
      </c>
      <c r="M577" s="31" t="str">
        <f>_xlfn.XLOOKUP(Calculations[[#This Row],[For XLOOKUP]],Factors[For XLOOKUP],Factors[Factor],"")</f>
        <v>Σ.Ε. CO₂ eq</v>
      </c>
      <c r="N577" s="31">
        <f>_xlfn.XLOOKUP(Calculations[[#This Row],[For XLOOKUP]],Factors[For XLOOKUP],Factors[Value],"")</f>
        <v>3.368E-4</v>
      </c>
      <c r="O577" s="31" t="str">
        <f>_xlfn.XLOOKUP(Calculations[[#This Row],[For XLOOKUP]],Factors[For XLOOKUP],Factors[Units],"")</f>
        <v>tn CO2 eq/ €</v>
      </c>
      <c r="P577" s="12" t="str">
        <f>_xlfn.XLOOKUP(Calculations[[#This Row],[For XLOOKUP]],Factors[For XLOOKUP],Factors[Source],"")</f>
        <v>EXIOBASE 2019 - GR</v>
      </c>
      <c r="Q577" s="31" t="s">
        <v>1112</v>
      </c>
      <c r="R577" s="31" t="s">
        <v>1112</v>
      </c>
      <c r="S577" s="31" t="s">
        <v>1112</v>
      </c>
      <c r="T577" s="31" t="s">
        <v>1112</v>
      </c>
      <c r="U577" s="26">
        <v>0.24200427199999999</v>
      </c>
      <c r="V577" s="31" t="s">
        <v>1113</v>
      </c>
      <c r="W577" s="57">
        <v>0.24200427199999999</v>
      </c>
    </row>
    <row r="578" spans="1:23" x14ac:dyDescent="0.3">
      <c r="A578" s="8" t="s">
        <v>316</v>
      </c>
      <c r="B578" s="8" t="s">
        <v>545</v>
      </c>
      <c r="C578" s="9" t="s">
        <v>578</v>
      </c>
      <c r="D578" s="9" t="s">
        <v>819</v>
      </c>
      <c r="E578" s="9" t="s">
        <v>913</v>
      </c>
      <c r="F578" s="9" t="s">
        <v>551</v>
      </c>
      <c r="G578" s="9" t="s">
        <v>314</v>
      </c>
      <c r="H578" s="10" t="s">
        <v>314</v>
      </c>
      <c r="I578" s="28">
        <v>3780.59</v>
      </c>
      <c r="J578" s="11" t="s">
        <v>428</v>
      </c>
      <c r="K578" s="41" t="s">
        <v>347</v>
      </c>
      <c r="L578" s="47" t="s">
        <v>458</v>
      </c>
      <c r="M578" s="31" t="str">
        <f>_xlfn.XLOOKUP(Calculations[[#This Row],[For XLOOKUP]],Factors[For XLOOKUP],Factors[Factor],"")</f>
        <v>Σ.Ε. CO₂ eq</v>
      </c>
      <c r="N578" s="31">
        <f>_xlfn.XLOOKUP(Calculations[[#This Row],[For XLOOKUP]],Factors[For XLOOKUP],Factors[Value],"")</f>
        <v>8.4240000000000007E-5</v>
      </c>
      <c r="O578" s="31" t="str">
        <f>_xlfn.XLOOKUP(Calculations[[#This Row],[For XLOOKUP]],Factors[For XLOOKUP],Factors[Units],"")</f>
        <v>tn CO2 eq/ €</v>
      </c>
      <c r="P578" s="12" t="str">
        <f>_xlfn.XLOOKUP(Calculations[[#This Row],[For XLOOKUP]],Factors[For XLOOKUP],Factors[Source],"")</f>
        <v>EPA 2022</v>
      </c>
      <c r="Q578" s="31" t="s">
        <v>1112</v>
      </c>
      <c r="R578" s="31" t="s">
        <v>1112</v>
      </c>
      <c r="S578" s="31" t="s">
        <v>1112</v>
      </c>
      <c r="T578" s="31" t="s">
        <v>1112</v>
      </c>
      <c r="U578" s="26">
        <v>0.31847690160000003</v>
      </c>
      <c r="V578" s="31" t="s">
        <v>1113</v>
      </c>
      <c r="W578" s="57">
        <v>0.31847690160000003</v>
      </c>
    </row>
    <row r="579" spans="1:23" x14ac:dyDescent="0.3">
      <c r="A579" s="8" t="s">
        <v>316</v>
      </c>
      <c r="B579" s="8" t="s">
        <v>545</v>
      </c>
      <c r="C579" s="9" t="s">
        <v>578</v>
      </c>
      <c r="D579" s="9" t="s">
        <v>819</v>
      </c>
      <c r="E579" s="9" t="s">
        <v>913</v>
      </c>
      <c r="F579" s="9" t="s">
        <v>551</v>
      </c>
      <c r="G579" s="9" t="s">
        <v>314</v>
      </c>
      <c r="H579" s="10" t="s">
        <v>314</v>
      </c>
      <c r="I579" s="28">
        <v>169173</v>
      </c>
      <c r="J579" s="11" t="s">
        <v>428</v>
      </c>
      <c r="K579" s="41" t="s">
        <v>383</v>
      </c>
      <c r="L579" s="47" t="s">
        <v>494</v>
      </c>
      <c r="M579" s="31" t="str">
        <f>_xlfn.XLOOKUP(Calculations[[#This Row],[For XLOOKUP]],Factors[For XLOOKUP],Factors[Factor],"")</f>
        <v>Σ.Ε. CO₂ eq</v>
      </c>
      <c r="N579" s="31">
        <f>_xlfn.XLOOKUP(Calculations[[#This Row],[For XLOOKUP]],Factors[For XLOOKUP],Factors[Value],"")</f>
        <v>1.5163199999999999E-4</v>
      </c>
      <c r="O579" s="31" t="str">
        <f>_xlfn.XLOOKUP(Calculations[[#This Row],[For XLOOKUP]],Factors[For XLOOKUP],Factors[Units],"")</f>
        <v>tn CO2 eq/ €</v>
      </c>
      <c r="P579" s="12" t="str">
        <f>_xlfn.XLOOKUP(Calculations[[#This Row],[For XLOOKUP]],Factors[For XLOOKUP],Factors[Source],"")</f>
        <v>EPA 2022</v>
      </c>
      <c r="Q579" s="31" t="s">
        <v>1112</v>
      </c>
      <c r="R579" s="31" t="s">
        <v>1112</v>
      </c>
      <c r="S579" s="31" t="s">
        <v>1112</v>
      </c>
      <c r="T579" s="31" t="s">
        <v>1112</v>
      </c>
      <c r="U579" s="26">
        <v>25.652040335999999</v>
      </c>
      <c r="V579" s="31" t="s">
        <v>1113</v>
      </c>
      <c r="W579" s="57">
        <v>25.652040335999999</v>
      </c>
    </row>
    <row r="580" spans="1:23" x14ac:dyDescent="0.3">
      <c r="A580" s="8" t="s">
        <v>316</v>
      </c>
      <c r="B580" s="8" t="s">
        <v>545</v>
      </c>
      <c r="C580" s="9" t="s">
        <v>578</v>
      </c>
      <c r="D580" s="9" t="s">
        <v>819</v>
      </c>
      <c r="E580" s="9" t="s">
        <v>913</v>
      </c>
      <c r="F580" s="9" t="s">
        <v>551</v>
      </c>
      <c r="G580" s="9" t="s">
        <v>314</v>
      </c>
      <c r="H580" s="10" t="s">
        <v>314</v>
      </c>
      <c r="I580" s="28">
        <v>50851.33</v>
      </c>
      <c r="J580" s="11" t="s">
        <v>428</v>
      </c>
      <c r="K580" s="41" t="s">
        <v>384</v>
      </c>
      <c r="L580" s="47" t="s">
        <v>495</v>
      </c>
      <c r="M580" s="31" t="str">
        <f>_xlfn.XLOOKUP(Calculations[[#This Row],[For XLOOKUP]],Factors[For XLOOKUP],Factors[Factor],"")</f>
        <v>Σ.Ε. CO₂ eq</v>
      </c>
      <c r="N580" s="31">
        <f>_xlfn.XLOOKUP(Calculations[[#This Row],[For XLOOKUP]],Factors[For XLOOKUP],Factors[Value],"")</f>
        <v>1.655E-3</v>
      </c>
      <c r="O580" s="31" t="str">
        <f>_xlfn.XLOOKUP(Calculations[[#This Row],[For XLOOKUP]],Factors[For XLOOKUP],Factors[Units],"")</f>
        <v>tn CO2 eq/ €</v>
      </c>
      <c r="P580" s="12" t="str">
        <f>_xlfn.XLOOKUP(Calculations[[#This Row],[For XLOOKUP]],Factors[For XLOOKUP],Factors[Source],"")</f>
        <v>EXIOBASE 2019 - GR</v>
      </c>
      <c r="Q580" s="31" t="s">
        <v>1112</v>
      </c>
      <c r="R580" s="31" t="s">
        <v>1112</v>
      </c>
      <c r="S580" s="31" t="s">
        <v>1112</v>
      </c>
      <c r="T580" s="31" t="s">
        <v>1112</v>
      </c>
      <c r="U580" s="26">
        <v>84.158951150000007</v>
      </c>
      <c r="V580" s="31" t="s">
        <v>1113</v>
      </c>
      <c r="W580" s="57">
        <v>84.158951150000007</v>
      </c>
    </row>
    <row r="581" spans="1:23" x14ac:dyDescent="0.3">
      <c r="A581" s="8" t="s">
        <v>316</v>
      </c>
      <c r="B581" s="8" t="s">
        <v>545</v>
      </c>
      <c r="C581" s="9" t="s">
        <v>578</v>
      </c>
      <c r="D581" s="9" t="s">
        <v>819</v>
      </c>
      <c r="E581" s="9" t="s">
        <v>913</v>
      </c>
      <c r="F581" s="9" t="s">
        <v>551</v>
      </c>
      <c r="G581" s="8" t="s">
        <v>314</v>
      </c>
      <c r="H581" s="10" t="s">
        <v>314</v>
      </c>
      <c r="I581" s="28">
        <v>2550</v>
      </c>
      <c r="J581" s="37" t="s">
        <v>428</v>
      </c>
      <c r="K581" s="41" t="s">
        <v>362</v>
      </c>
      <c r="L581" s="47" t="s">
        <v>473</v>
      </c>
      <c r="M581" s="31" t="str">
        <f>_xlfn.XLOOKUP(Calculations[[#This Row],[For XLOOKUP]],Factors[For XLOOKUP],Factors[Factor],"")</f>
        <v>Σ.Ε. CO₂ eq</v>
      </c>
      <c r="N581" s="31">
        <f>_xlfn.XLOOKUP(Calculations[[#This Row],[For XLOOKUP]],Factors[For XLOOKUP],Factors[Value],"")</f>
        <v>7.6880000000000004E-4</v>
      </c>
      <c r="O581" s="31" t="str">
        <f>_xlfn.XLOOKUP(Calculations[[#This Row],[For XLOOKUP]],Factors[For XLOOKUP],Factors[Units],"")</f>
        <v>tn CO2 eq/ €</v>
      </c>
      <c r="P581" s="12" t="str">
        <f>_xlfn.XLOOKUP(Calculations[[#This Row],[For XLOOKUP]],Factors[For XLOOKUP],Factors[Source],"")</f>
        <v>EXIOBASE 2019 - GR</v>
      </c>
      <c r="Q581" s="31" t="s">
        <v>1112</v>
      </c>
      <c r="R581" s="31" t="s">
        <v>1112</v>
      </c>
      <c r="S581" s="31" t="s">
        <v>1112</v>
      </c>
      <c r="T581" s="31" t="s">
        <v>1112</v>
      </c>
      <c r="U581" s="31">
        <v>1.9604400000000002</v>
      </c>
      <c r="V581" s="31" t="s">
        <v>1113</v>
      </c>
      <c r="W581" s="57">
        <v>1.9604400000000002</v>
      </c>
    </row>
    <row r="582" spans="1:23" x14ac:dyDescent="0.3">
      <c r="A582" s="8" t="s">
        <v>316</v>
      </c>
      <c r="B582" s="8" t="s">
        <v>545</v>
      </c>
      <c r="C582" s="9" t="s">
        <v>578</v>
      </c>
      <c r="D582" s="9" t="s">
        <v>819</v>
      </c>
      <c r="E582" s="9" t="s">
        <v>913</v>
      </c>
      <c r="F582" s="9" t="s">
        <v>551</v>
      </c>
      <c r="G582" s="8" t="s">
        <v>314</v>
      </c>
      <c r="H582" s="10" t="s">
        <v>314</v>
      </c>
      <c r="I582" s="28">
        <v>0</v>
      </c>
      <c r="J582" s="37" t="s">
        <v>428</v>
      </c>
      <c r="K582" s="41" t="s">
        <v>328</v>
      </c>
      <c r="L582" s="47" t="s">
        <v>439</v>
      </c>
      <c r="M582" s="31" t="str">
        <f>_xlfn.XLOOKUP(Calculations[[#This Row],[For XLOOKUP]],Factors[For XLOOKUP],Factors[Factor],"")</f>
        <v>Σ.Ε. CO₂ eq</v>
      </c>
      <c r="N582" s="31">
        <f>_xlfn.XLOOKUP(Calculations[[#This Row],[For XLOOKUP]],Factors[For XLOOKUP],Factors[Value],"")</f>
        <v>2.6324999999999997E-4</v>
      </c>
      <c r="O582" s="31" t="str">
        <f>_xlfn.XLOOKUP(Calculations[[#This Row],[For XLOOKUP]],Factors[For XLOOKUP],Factors[Units],"")</f>
        <v>tn CO2 eq/ €</v>
      </c>
      <c r="P582" s="12" t="str">
        <f>_xlfn.XLOOKUP(Calculations[[#This Row],[For XLOOKUP]],Factors[For XLOOKUP],Factors[Source],"")</f>
        <v>EPA 2022</v>
      </c>
      <c r="Q582" s="31" t="s">
        <v>1112</v>
      </c>
      <c r="R582" s="31" t="s">
        <v>1112</v>
      </c>
      <c r="S582" s="31" t="s">
        <v>1112</v>
      </c>
      <c r="T582" s="31" t="s">
        <v>1112</v>
      </c>
      <c r="U582" s="31">
        <v>0</v>
      </c>
      <c r="V582" s="31" t="s">
        <v>1113</v>
      </c>
      <c r="W582" s="57">
        <v>0</v>
      </c>
    </row>
    <row r="583" spans="1:23" x14ac:dyDescent="0.3">
      <c r="A583" s="8" t="s">
        <v>316</v>
      </c>
      <c r="B583" s="8" t="s">
        <v>545</v>
      </c>
      <c r="C583" s="9" t="s">
        <v>578</v>
      </c>
      <c r="D583" s="9" t="s">
        <v>819</v>
      </c>
      <c r="E583" s="9" t="s">
        <v>913</v>
      </c>
      <c r="F583" s="9" t="s">
        <v>551</v>
      </c>
      <c r="G583" s="8" t="s">
        <v>314</v>
      </c>
      <c r="H583" s="10" t="s">
        <v>314</v>
      </c>
      <c r="I583" s="28">
        <v>124099.36</v>
      </c>
      <c r="J583" s="37" t="s">
        <v>428</v>
      </c>
      <c r="K583" s="41" t="s">
        <v>356</v>
      </c>
      <c r="L583" s="47" t="s">
        <v>467</v>
      </c>
      <c r="M583" s="31" t="str">
        <f>_xlfn.XLOOKUP(Calculations[[#This Row],[For XLOOKUP]],Factors[For XLOOKUP],Factors[Factor],"")</f>
        <v>Σ.Ε. CO₂ eq</v>
      </c>
      <c r="N583" s="31">
        <f>_xlfn.XLOOKUP(Calculations[[#This Row],[For XLOOKUP]],Factors[For XLOOKUP],Factors[Value],"")</f>
        <v>1.9480499999999999E-4</v>
      </c>
      <c r="O583" s="31" t="str">
        <f>_xlfn.XLOOKUP(Calculations[[#This Row],[For XLOOKUP]],Factors[For XLOOKUP],Factors[Units],"")</f>
        <v>tn CO2 eq/ €</v>
      </c>
      <c r="P583" s="12" t="str">
        <f>_xlfn.XLOOKUP(Calculations[[#This Row],[For XLOOKUP]],Factors[For XLOOKUP],Factors[Source],"")</f>
        <v>EPA 2022</v>
      </c>
      <c r="Q583" s="31" t="s">
        <v>1112</v>
      </c>
      <c r="R583" s="31" t="s">
        <v>1112</v>
      </c>
      <c r="S583" s="31" t="s">
        <v>1112</v>
      </c>
      <c r="T583" s="31" t="s">
        <v>1112</v>
      </c>
      <c r="U583" s="31">
        <v>24.1751758248</v>
      </c>
      <c r="V583" s="31" t="s">
        <v>1113</v>
      </c>
      <c r="W583" s="57">
        <v>24.1751758248</v>
      </c>
    </row>
    <row r="584" spans="1:23" x14ac:dyDescent="0.3">
      <c r="A584" s="8" t="s">
        <v>316</v>
      </c>
      <c r="B584" s="8" t="s">
        <v>545</v>
      </c>
      <c r="C584" s="9" t="s">
        <v>578</v>
      </c>
      <c r="D584" s="9" t="s">
        <v>819</v>
      </c>
      <c r="E584" s="9" t="s">
        <v>913</v>
      </c>
      <c r="F584" s="9" t="s">
        <v>551</v>
      </c>
      <c r="G584" s="8" t="s">
        <v>314</v>
      </c>
      <c r="H584" s="10" t="s">
        <v>314</v>
      </c>
      <c r="I584" s="28">
        <v>49690.15</v>
      </c>
      <c r="J584" s="37" t="s">
        <v>428</v>
      </c>
      <c r="K584" s="41" t="s">
        <v>350</v>
      </c>
      <c r="L584" s="47" t="s">
        <v>461</v>
      </c>
      <c r="M584" s="31" t="str">
        <f>_xlfn.XLOOKUP(Calculations[[#This Row],[For XLOOKUP]],Factors[For XLOOKUP],Factors[Factor],"")</f>
        <v>Σ.Ε. CO₂ eq</v>
      </c>
      <c r="N584" s="31">
        <f>_xlfn.XLOOKUP(Calculations[[#This Row],[For XLOOKUP]],Factors[For XLOOKUP],Factors[Value],"")</f>
        <v>8.4404124000000004E-4</v>
      </c>
      <c r="O584" s="31" t="str">
        <f>_xlfn.XLOOKUP(Calculations[[#This Row],[For XLOOKUP]],Factors[For XLOOKUP],Factors[Units],"")</f>
        <v>tn CO2 eq/ €</v>
      </c>
      <c r="P584" s="12" t="str">
        <f>_xlfn.XLOOKUP(Calculations[[#This Row],[For XLOOKUP]],Factors[For XLOOKUP],Factors[Source],"")</f>
        <v>BEIS 2021</v>
      </c>
      <c r="Q584" s="31" t="s">
        <v>1112</v>
      </c>
      <c r="R584" s="31" t="s">
        <v>1112</v>
      </c>
      <c r="S584" s="31" t="s">
        <v>1112</v>
      </c>
      <c r="T584" s="31" t="s">
        <v>1112</v>
      </c>
      <c r="U584" s="31">
        <v>41.940535821786</v>
      </c>
      <c r="V584" s="31" t="s">
        <v>1113</v>
      </c>
      <c r="W584" s="57">
        <v>41.940535821786</v>
      </c>
    </row>
    <row r="585" spans="1:23" x14ac:dyDescent="0.3">
      <c r="A585" s="8" t="s">
        <v>316</v>
      </c>
      <c r="B585" s="8" t="s">
        <v>545</v>
      </c>
      <c r="C585" s="9" t="s">
        <v>578</v>
      </c>
      <c r="D585" s="9" t="s">
        <v>819</v>
      </c>
      <c r="E585" s="9" t="s">
        <v>913</v>
      </c>
      <c r="F585" s="9" t="s">
        <v>551</v>
      </c>
      <c r="G585" s="8" t="s">
        <v>314</v>
      </c>
      <c r="H585" s="10" t="s">
        <v>314</v>
      </c>
      <c r="I585" s="28">
        <v>6000</v>
      </c>
      <c r="J585" s="37" t="s">
        <v>428</v>
      </c>
      <c r="K585" s="41" t="s">
        <v>334</v>
      </c>
      <c r="L585" s="47" t="s">
        <v>445</v>
      </c>
      <c r="M585" s="31" t="str">
        <f>_xlfn.XLOOKUP(Calculations[[#This Row],[For XLOOKUP]],Factors[For XLOOKUP],Factors[Factor],"")</f>
        <v>Σ.Ε. CO₂ eq</v>
      </c>
      <c r="N585" s="31">
        <f>_xlfn.XLOOKUP(Calculations[[#This Row],[For XLOOKUP]],Factors[For XLOOKUP],Factors[Value],"")</f>
        <v>6.0863399999999993E-4</v>
      </c>
      <c r="O585" s="31" t="str">
        <f>_xlfn.XLOOKUP(Calculations[[#This Row],[For XLOOKUP]],Factors[For XLOOKUP],Factors[Units],"")</f>
        <v>tn CO2 eq/ €</v>
      </c>
      <c r="P585" s="12" t="str">
        <f>_xlfn.XLOOKUP(Calculations[[#This Row],[For XLOOKUP]],Factors[For XLOOKUP],Factors[Source],"")</f>
        <v>EPA 2022</v>
      </c>
      <c r="Q585" s="31" t="s">
        <v>1112</v>
      </c>
      <c r="R585" s="31" t="s">
        <v>1112</v>
      </c>
      <c r="S585" s="31" t="s">
        <v>1112</v>
      </c>
      <c r="T585" s="31" t="s">
        <v>1112</v>
      </c>
      <c r="U585" s="31">
        <v>3.6518039999999994</v>
      </c>
      <c r="V585" s="31" t="s">
        <v>1113</v>
      </c>
      <c r="W585" s="57">
        <v>3.6518039999999994</v>
      </c>
    </row>
    <row r="586" spans="1:23" x14ac:dyDescent="0.3">
      <c r="A586" s="8" t="s">
        <v>316</v>
      </c>
      <c r="B586" s="8" t="s">
        <v>545</v>
      </c>
      <c r="C586" s="9" t="s">
        <v>578</v>
      </c>
      <c r="D586" s="9" t="s">
        <v>819</v>
      </c>
      <c r="E586" s="9" t="s">
        <v>913</v>
      </c>
      <c r="F586" s="9" t="s">
        <v>551</v>
      </c>
      <c r="G586" s="8" t="s">
        <v>314</v>
      </c>
      <c r="H586" s="10" t="s">
        <v>314</v>
      </c>
      <c r="I586" s="28">
        <v>30125.3</v>
      </c>
      <c r="J586" s="37" t="s">
        <v>428</v>
      </c>
      <c r="K586" s="41" t="s">
        <v>822</v>
      </c>
      <c r="L586" s="47" t="s">
        <v>823</v>
      </c>
      <c r="M586" s="31" t="str">
        <f>_xlfn.XLOOKUP(Calculations[[#This Row],[For XLOOKUP]],Factors[For XLOOKUP],Factors[Factor],"")</f>
        <v>Σ.Ε. CO₂ eq</v>
      </c>
      <c r="N586" s="31">
        <f>_xlfn.XLOOKUP(Calculations[[#This Row],[For XLOOKUP]],Factors[For XLOOKUP],Factors[Value],"")</f>
        <v>2.43E-4</v>
      </c>
      <c r="O586" s="31" t="str">
        <f>_xlfn.XLOOKUP(Calculations[[#This Row],[For XLOOKUP]],Factors[For XLOOKUP],Factors[Units],"")</f>
        <v>tn CO2 eq/ €</v>
      </c>
      <c r="P586" s="12" t="str">
        <f>_xlfn.XLOOKUP(Calculations[[#This Row],[For XLOOKUP]],Factors[For XLOOKUP],Factors[Source],"")</f>
        <v>EXIOBASE 2019 - GR</v>
      </c>
      <c r="Q586" s="31" t="s">
        <v>1112</v>
      </c>
      <c r="R586" s="31" t="s">
        <v>1112</v>
      </c>
      <c r="S586" s="31" t="s">
        <v>1112</v>
      </c>
      <c r="T586" s="31" t="s">
        <v>1112</v>
      </c>
      <c r="U586" s="31">
        <v>7.3204478999999996</v>
      </c>
      <c r="V586" s="31" t="s">
        <v>1113</v>
      </c>
      <c r="W586" s="57">
        <v>7.3204478999999996</v>
      </c>
    </row>
    <row r="587" spans="1:23" x14ac:dyDescent="0.3">
      <c r="A587" s="8" t="s">
        <v>316</v>
      </c>
      <c r="B587" s="8" t="s">
        <v>545</v>
      </c>
      <c r="C587" s="9" t="s">
        <v>578</v>
      </c>
      <c r="D587" s="9" t="s">
        <v>819</v>
      </c>
      <c r="E587" s="9" t="s">
        <v>913</v>
      </c>
      <c r="F587" s="9" t="s">
        <v>551</v>
      </c>
      <c r="G587" s="8" t="s">
        <v>314</v>
      </c>
      <c r="H587" s="10" t="s">
        <v>314</v>
      </c>
      <c r="I587" s="28">
        <v>847641.91</v>
      </c>
      <c r="J587" s="37" t="s">
        <v>428</v>
      </c>
      <c r="K587" s="41" t="s">
        <v>343</v>
      </c>
      <c r="L587" s="47" t="s">
        <v>454</v>
      </c>
      <c r="M587" s="31" t="str">
        <f>_xlfn.XLOOKUP(Calculations[[#This Row],[For XLOOKUP]],Factors[For XLOOKUP],Factors[Factor],"")</f>
        <v>Σ.Ε. CO₂ eq</v>
      </c>
      <c r="N587" s="31">
        <f>_xlfn.XLOOKUP(Calculations[[#This Row],[For XLOOKUP]],Factors[For XLOOKUP],Factors[Value],"")</f>
        <v>2.2370000000000002E-4</v>
      </c>
      <c r="O587" s="31" t="str">
        <f>_xlfn.XLOOKUP(Calculations[[#This Row],[For XLOOKUP]],Factors[For XLOOKUP],Factors[Units],"")</f>
        <v>tn CO2 eq/ €</v>
      </c>
      <c r="P587" s="12" t="str">
        <f>_xlfn.XLOOKUP(Calculations[[#This Row],[For XLOOKUP]],Factors[For XLOOKUP],Factors[Source],"")</f>
        <v>EXIOBASE 2019 - GR</v>
      </c>
      <c r="Q587" s="31" t="s">
        <v>1112</v>
      </c>
      <c r="R587" s="31" t="s">
        <v>1112</v>
      </c>
      <c r="S587" s="31" t="s">
        <v>1112</v>
      </c>
      <c r="T587" s="31" t="s">
        <v>1112</v>
      </c>
      <c r="U587" s="31">
        <v>189.61749526700001</v>
      </c>
      <c r="V587" s="31" t="s">
        <v>1113</v>
      </c>
      <c r="W587" s="57">
        <v>189.61749526700001</v>
      </c>
    </row>
    <row r="588" spans="1:23" x14ac:dyDescent="0.3">
      <c r="A588" s="8" t="s">
        <v>316</v>
      </c>
      <c r="B588" s="8" t="s">
        <v>545</v>
      </c>
      <c r="C588" s="9" t="s">
        <v>578</v>
      </c>
      <c r="D588" s="9" t="s">
        <v>819</v>
      </c>
      <c r="E588" s="9" t="s">
        <v>913</v>
      </c>
      <c r="F588" s="9" t="s">
        <v>551</v>
      </c>
      <c r="G588" s="8" t="s">
        <v>314</v>
      </c>
      <c r="H588" s="10" t="s">
        <v>314</v>
      </c>
      <c r="I588" s="28">
        <v>2398.4</v>
      </c>
      <c r="J588" s="37" t="s">
        <v>428</v>
      </c>
      <c r="K588" s="41" t="s">
        <v>349</v>
      </c>
      <c r="L588" s="47" t="s">
        <v>460</v>
      </c>
      <c r="M588" s="31" t="str">
        <f>_xlfn.XLOOKUP(Calculations[[#This Row],[For XLOOKUP]],Factors[For XLOOKUP],Factors[Factor],"")</f>
        <v>Σ.Ε. CO₂ eq</v>
      </c>
      <c r="N588" s="31">
        <f>_xlfn.XLOOKUP(Calculations[[#This Row],[For XLOOKUP]],Factors[For XLOOKUP],Factors[Value],"")</f>
        <v>1.3630000000000001E-3</v>
      </c>
      <c r="O588" s="31" t="str">
        <f>_xlfn.XLOOKUP(Calculations[[#This Row],[For XLOOKUP]],Factors[For XLOOKUP],Factors[Units],"")</f>
        <v>tn CO2 eq/ €</v>
      </c>
      <c r="P588" s="12" t="str">
        <f>_xlfn.XLOOKUP(Calculations[[#This Row],[For XLOOKUP]],Factors[For XLOOKUP],Factors[Source],"")</f>
        <v>EXIOBASE 2019 - GR</v>
      </c>
      <c r="Q588" s="31" t="s">
        <v>1112</v>
      </c>
      <c r="R588" s="31" t="s">
        <v>1112</v>
      </c>
      <c r="S588" s="31" t="s">
        <v>1112</v>
      </c>
      <c r="T588" s="31" t="s">
        <v>1112</v>
      </c>
      <c r="U588" s="31">
        <v>3.2690192000000002</v>
      </c>
      <c r="V588" s="31" t="s">
        <v>1113</v>
      </c>
      <c r="W588" s="57">
        <v>3.2690192000000002</v>
      </c>
    </row>
    <row r="589" spans="1:23" x14ac:dyDescent="0.3">
      <c r="A589" s="8" t="s">
        <v>316</v>
      </c>
      <c r="B589" s="8" t="s">
        <v>545</v>
      </c>
      <c r="C589" s="9" t="s">
        <v>578</v>
      </c>
      <c r="D589" s="9" t="s">
        <v>916</v>
      </c>
      <c r="E589" s="9"/>
      <c r="F589" s="9" t="s">
        <v>551</v>
      </c>
      <c r="G589" s="8" t="s">
        <v>314</v>
      </c>
      <c r="H589" s="10" t="s">
        <v>314</v>
      </c>
      <c r="I589" s="28">
        <v>29397.440000000002</v>
      </c>
      <c r="J589" s="37" t="s">
        <v>428</v>
      </c>
      <c r="K589" s="41" t="s">
        <v>357</v>
      </c>
      <c r="L589" s="47" t="s">
        <v>468</v>
      </c>
      <c r="M589" s="31" t="str">
        <f>_xlfn.XLOOKUP(Calculations[[#This Row],[For XLOOKUP]],Factors[For XLOOKUP],Factors[Factor],"")</f>
        <v>Σ.Ε. CO₂ eq</v>
      </c>
      <c r="N589" s="31">
        <f>_xlfn.XLOOKUP(Calculations[[#This Row],[For XLOOKUP]],Factors[For XLOOKUP],Factors[Value],"")</f>
        <v>4.5980000000000001E-4</v>
      </c>
      <c r="O589" s="31" t="str">
        <f>_xlfn.XLOOKUP(Calculations[[#This Row],[For XLOOKUP]],Factors[For XLOOKUP],Factors[Units],"")</f>
        <v>tn CO2 eq/ €</v>
      </c>
      <c r="P589" s="12" t="str">
        <f>_xlfn.XLOOKUP(Calculations[[#This Row],[For XLOOKUP]],Factors[For XLOOKUP],Factors[Source],"")</f>
        <v>EXIOBASE 2019 - GR</v>
      </c>
      <c r="Q589" s="31" t="s">
        <v>1112</v>
      </c>
      <c r="R589" s="31" t="s">
        <v>1112</v>
      </c>
      <c r="S589" s="31" t="s">
        <v>1112</v>
      </c>
      <c r="T589" s="31" t="s">
        <v>1112</v>
      </c>
      <c r="U589" s="31">
        <v>13.516942912000001</v>
      </c>
      <c r="V589" s="31" t="s">
        <v>1113</v>
      </c>
      <c r="W589" s="57">
        <v>13.516942912000001</v>
      </c>
    </row>
    <row r="590" spans="1:23" x14ac:dyDescent="0.3">
      <c r="A590" s="8" t="s">
        <v>316</v>
      </c>
      <c r="B590" s="8" t="s">
        <v>545</v>
      </c>
      <c r="C590" s="9" t="s">
        <v>578</v>
      </c>
      <c r="D590" s="9" t="s">
        <v>916</v>
      </c>
      <c r="E590" s="9"/>
      <c r="F590" s="9" t="s">
        <v>551</v>
      </c>
      <c r="G590" s="8" t="s">
        <v>314</v>
      </c>
      <c r="H590" s="10" t="s">
        <v>314</v>
      </c>
      <c r="I590" s="28">
        <v>6691.25</v>
      </c>
      <c r="J590" s="37" t="s">
        <v>428</v>
      </c>
      <c r="K590" s="9" t="s">
        <v>347</v>
      </c>
      <c r="L590" s="47" t="s">
        <v>458</v>
      </c>
      <c r="M590" s="12" t="str">
        <f>_xlfn.XLOOKUP(Calculations[[#This Row],[For XLOOKUP]],Factors[For XLOOKUP],Factors[Factor],"")</f>
        <v>Σ.Ε. CO₂ eq</v>
      </c>
      <c r="N590" s="12">
        <f>_xlfn.XLOOKUP(Calculations[[#This Row],[For XLOOKUP]],Factors[For XLOOKUP],Factors[Value],"")</f>
        <v>8.4240000000000007E-5</v>
      </c>
      <c r="O590" s="12" t="str">
        <f>_xlfn.XLOOKUP(Calculations[[#This Row],[For XLOOKUP]],Factors[For XLOOKUP],Factors[Units],"")</f>
        <v>tn CO2 eq/ €</v>
      </c>
      <c r="P590" s="12" t="str">
        <f>_xlfn.XLOOKUP(Calculations[[#This Row],[For XLOOKUP]],Factors[For XLOOKUP],Factors[Source],"")</f>
        <v>EPA 2022</v>
      </c>
      <c r="Q590" s="12" t="s">
        <v>1112</v>
      </c>
      <c r="R590" s="12" t="s">
        <v>1112</v>
      </c>
      <c r="S590" s="12" t="s">
        <v>1112</v>
      </c>
      <c r="T590" s="12" t="s">
        <v>1112</v>
      </c>
      <c r="U590" s="12">
        <v>0.56367090000000009</v>
      </c>
      <c r="V590" s="12" t="s">
        <v>1113</v>
      </c>
      <c r="W590" s="56">
        <v>0.56367090000000009</v>
      </c>
    </row>
    <row r="591" spans="1:23" x14ac:dyDescent="0.3">
      <c r="A591" s="8" t="s">
        <v>316</v>
      </c>
      <c r="B591" s="8" t="s">
        <v>545</v>
      </c>
      <c r="C591" s="9" t="s">
        <v>578</v>
      </c>
      <c r="D591" s="9" t="s">
        <v>916</v>
      </c>
      <c r="E591" s="9"/>
      <c r="F591" s="9" t="s">
        <v>551</v>
      </c>
      <c r="G591" s="8" t="s">
        <v>314</v>
      </c>
      <c r="H591" s="10" t="s">
        <v>314</v>
      </c>
      <c r="I591" s="28">
        <v>4900</v>
      </c>
      <c r="J591" s="37" t="s">
        <v>428</v>
      </c>
      <c r="K591" s="9" t="s">
        <v>382</v>
      </c>
      <c r="L591" s="47" t="s">
        <v>493</v>
      </c>
      <c r="M591" s="31" t="str">
        <f>_xlfn.XLOOKUP(Calculations[[#This Row],[For XLOOKUP]],Factors[For XLOOKUP],Factors[Factor],"")</f>
        <v>Σ.Ε. CO₂ eq</v>
      </c>
      <c r="N591" s="31">
        <f>_xlfn.XLOOKUP(Calculations[[#This Row],[For XLOOKUP]],Factors[For XLOOKUP],Factors[Value],"")</f>
        <v>4.749E-4</v>
      </c>
      <c r="O591" s="31" t="str">
        <f>_xlfn.XLOOKUP(Calculations[[#This Row],[For XLOOKUP]],Factors[For XLOOKUP],Factors[Units],"")</f>
        <v>tn CO2 eq/ €</v>
      </c>
      <c r="P591" s="12" t="str">
        <f>_xlfn.XLOOKUP(Calculations[[#This Row],[For XLOOKUP]],Factors[For XLOOKUP],Factors[Source],"")</f>
        <v>EXIOBASE 2019 - GR</v>
      </c>
      <c r="Q591" s="31" t="s">
        <v>1112</v>
      </c>
      <c r="R591" s="31" t="s">
        <v>1112</v>
      </c>
      <c r="S591" s="31" t="s">
        <v>1112</v>
      </c>
      <c r="T591" s="31" t="s">
        <v>1112</v>
      </c>
      <c r="U591" s="31">
        <v>2.32701</v>
      </c>
      <c r="V591" s="31" t="s">
        <v>1113</v>
      </c>
      <c r="W591" s="57">
        <v>2.32701</v>
      </c>
    </row>
    <row r="592" spans="1:23" x14ac:dyDescent="0.3">
      <c r="A592" s="8" t="s">
        <v>316</v>
      </c>
      <c r="B592" s="8" t="s">
        <v>545</v>
      </c>
      <c r="C592" s="9" t="s">
        <v>578</v>
      </c>
      <c r="D592" s="9" t="s">
        <v>916</v>
      </c>
      <c r="E592" s="9"/>
      <c r="F592" s="9" t="s">
        <v>551</v>
      </c>
      <c r="G592" s="8" t="s">
        <v>314</v>
      </c>
      <c r="H592" s="10" t="s">
        <v>314</v>
      </c>
      <c r="I592" s="28">
        <v>197225</v>
      </c>
      <c r="J592" s="37" t="s">
        <v>428</v>
      </c>
      <c r="K592" s="9" t="s">
        <v>327</v>
      </c>
      <c r="L592" s="47" t="s">
        <v>438</v>
      </c>
      <c r="M592" s="31" t="str">
        <f>_xlfn.XLOOKUP(Calculations[[#This Row],[For XLOOKUP]],Factors[For XLOOKUP],Factors[Factor],"")</f>
        <v>Σ.Ε. CO₂ eq</v>
      </c>
      <c r="N592" s="31">
        <f>_xlfn.XLOOKUP(Calculations[[#This Row],[For XLOOKUP]],Factors[For XLOOKUP],Factors[Value],"")</f>
        <v>4.2049999999999998E-4</v>
      </c>
      <c r="O592" s="31" t="str">
        <f>_xlfn.XLOOKUP(Calculations[[#This Row],[For XLOOKUP]],Factors[For XLOOKUP],Factors[Units],"")</f>
        <v>tn CO2 eq/ €</v>
      </c>
      <c r="P592" s="12" t="str">
        <f>_xlfn.XLOOKUP(Calculations[[#This Row],[For XLOOKUP]],Factors[For XLOOKUP],Factors[Source],"")</f>
        <v>EXIOBASE 2019 - GR</v>
      </c>
      <c r="Q592" s="31" t="s">
        <v>1112</v>
      </c>
      <c r="R592" s="31" t="s">
        <v>1112</v>
      </c>
      <c r="S592" s="31" t="s">
        <v>1112</v>
      </c>
      <c r="T592" s="31" t="s">
        <v>1112</v>
      </c>
      <c r="U592" s="31">
        <v>82.933112499999993</v>
      </c>
      <c r="V592" s="31" t="s">
        <v>1113</v>
      </c>
      <c r="W592" s="57">
        <v>82.933112499999993</v>
      </c>
    </row>
    <row r="593" spans="1:23" x14ac:dyDescent="0.3">
      <c r="A593" s="8" t="s">
        <v>316</v>
      </c>
      <c r="B593" s="8" t="s">
        <v>545</v>
      </c>
      <c r="C593" s="9" t="s">
        <v>578</v>
      </c>
      <c r="D593" s="9" t="s">
        <v>818</v>
      </c>
      <c r="E593" s="9"/>
      <c r="F593" s="9" t="s">
        <v>551</v>
      </c>
      <c r="G593" s="8" t="s">
        <v>314</v>
      </c>
      <c r="H593" s="10" t="s">
        <v>314</v>
      </c>
      <c r="I593" s="28">
        <v>2952216.3800000004</v>
      </c>
      <c r="J593" s="37" t="s">
        <v>428</v>
      </c>
      <c r="K593" s="9" t="s">
        <v>360</v>
      </c>
      <c r="L593" s="47" t="s">
        <v>471</v>
      </c>
      <c r="M593" s="31" t="str">
        <f>_xlfn.XLOOKUP(Calculations[[#This Row],[For XLOOKUP]],Factors[For XLOOKUP],Factors[Factor],"")</f>
        <v>Σ.Ε. CO₂ eq</v>
      </c>
      <c r="N593" s="31">
        <f>_xlfn.XLOOKUP(Calculations[[#This Row],[For XLOOKUP]],Factors[For XLOOKUP],Factors[Value],"")</f>
        <v>8.1360000000000004E-4</v>
      </c>
      <c r="O593" s="31" t="str">
        <f>_xlfn.XLOOKUP(Calculations[[#This Row],[For XLOOKUP]],Factors[For XLOOKUP],Factors[Units],"")</f>
        <v>tn CO2 eq/ €</v>
      </c>
      <c r="P593" s="12" t="str">
        <f>_xlfn.XLOOKUP(Calculations[[#This Row],[For XLOOKUP]],Factors[For XLOOKUP],Factors[Source],"")</f>
        <v>EXIOBASE 2019 - GR</v>
      </c>
      <c r="Q593" s="31" t="s">
        <v>1112</v>
      </c>
      <c r="R593" s="31" t="s">
        <v>1112</v>
      </c>
      <c r="S593" s="31" t="s">
        <v>1112</v>
      </c>
      <c r="T593" s="31" t="s">
        <v>1112</v>
      </c>
      <c r="U593" s="31">
        <v>2401.9232467680004</v>
      </c>
      <c r="V593" s="31" t="s">
        <v>1113</v>
      </c>
      <c r="W593" s="57">
        <v>2401.9232467680004</v>
      </c>
    </row>
    <row r="594" spans="1:23" x14ac:dyDescent="0.3">
      <c r="A594" s="8" t="s">
        <v>316</v>
      </c>
      <c r="B594" s="8" t="s">
        <v>545</v>
      </c>
      <c r="C594" s="9" t="s">
        <v>578</v>
      </c>
      <c r="D594" s="9" t="s">
        <v>818</v>
      </c>
      <c r="E594" s="9"/>
      <c r="F594" s="9" t="s">
        <v>551</v>
      </c>
      <c r="G594" s="8" t="s">
        <v>314</v>
      </c>
      <c r="H594" s="10" t="s">
        <v>314</v>
      </c>
      <c r="I594" s="28">
        <v>103556.2205</v>
      </c>
      <c r="J594" s="37" t="s">
        <v>428</v>
      </c>
      <c r="K594" s="41" t="s">
        <v>382</v>
      </c>
      <c r="L594" s="47" t="s">
        <v>493</v>
      </c>
      <c r="M594" s="12" t="str">
        <f>_xlfn.XLOOKUP(Calculations[[#This Row],[For XLOOKUP]],Factors[For XLOOKUP],Factors[Factor],"")</f>
        <v>Σ.Ε. CO₂ eq</v>
      </c>
      <c r="N594" s="12">
        <f>_xlfn.XLOOKUP(Calculations[[#This Row],[For XLOOKUP]],Factors[For XLOOKUP],Factors[Value],"")</f>
        <v>4.749E-4</v>
      </c>
      <c r="O594" s="12" t="str">
        <f>_xlfn.XLOOKUP(Calculations[[#This Row],[For XLOOKUP]],Factors[For XLOOKUP],Factors[Units],"")</f>
        <v>tn CO2 eq/ €</v>
      </c>
      <c r="P594" s="12" t="str">
        <f>_xlfn.XLOOKUP(Calculations[[#This Row],[For XLOOKUP]],Factors[For XLOOKUP],Factors[Source],"")</f>
        <v>EXIOBASE 2019 - GR</v>
      </c>
      <c r="Q594" s="12" t="s">
        <v>1112</v>
      </c>
      <c r="R594" s="12" t="s">
        <v>1112</v>
      </c>
      <c r="S594" s="12" t="s">
        <v>1112</v>
      </c>
      <c r="T594" s="12" t="s">
        <v>1112</v>
      </c>
      <c r="U594" s="12">
        <v>49.178849115449999</v>
      </c>
      <c r="V594" s="12" t="s">
        <v>1113</v>
      </c>
      <c r="W594" s="56">
        <v>49.178849115449999</v>
      </c>
    </row>
    <row r="595" spans="1:23" x14ac:dyDescent="0.3">
      <c r="A595" s="8" t="s">
        <v>316</v>
      </c>
      <c r="B595" s="8" t="s">
        <v>545</v>
      </c>
      <c r="C595" s="9" t="s">
        <v>578</v>
      </c>
      <c r="D595" s="9" t="s">
        <v>818</v>
      </c>
      <c r="E595" s="9"/>
      <c r="F595" s="9" t="s">
        <v>551</v>
      </c>
      <c r="G595" s="8" t="s">
        <v>314</v>
      </c>
      <c r="H595" s="10" t="s">
        <v>314</v>
      </c>
      <c r="I595" s="28">
        <v>137653</v>
      </c>
      <c r="J595" s="37" t="s">
        <v>428</v>
      </c>
      <c r="K595" s="41" t="s">
        <v>390</v>
      </c>
      <c r="L595" s="47" t="s">
        <v>501</v>
      </c>
      <c r="M595" s="12" t="str">
        <f>_xlfn.XLOOKUP(Calculations[[#This Row],[For XLOOKUP]],Factors[For XLOOKUP],Factors[Factor],"")</f>
        <v>Σ.Ε. CO₂ eq</v>
      </c>
      <c r="N595" s="12">
        <f>_xlfn.XLOOKUP(Calculations[[#This Row],[For XLOOKUP]],Factors[For XLOOKUP],Factors[Value],"")</f>
        <v>1.758E-3</v>
      </c>
      <c r="O595" s="12" t="str">
        <f>_xlfn.XLOOKUP(Calculations[[#This Row],[For XLOOKUP]],Factors[For XLOOKUP],Factors[Units],"")</f>
        <v>tn CO2 eq/ €</v>
      </c>
      <c r="P595" s="12" t="str">
        <f>_xlfn.XLOOKUP(Calculations[[#This Row],[For XLOOKUP]],Factors[For XLOOKUP],Factors[Source],"")</f>
        <v>EXIOBASE 2019 - GR</v>
      </c>
      <c r="Q595" s="12" t="s">
        <v>1112</v>
      </c>
      <c r="R595" s="12" t="s">
        <v>1112</v>
      </c>
      <c r="S595" s="12" t="s">
        <v>1112</v>
      </c>
      <c r="T595" s="12" t="s">
        <v>1112</v>
      </c>
      <c r="U595" s="12">
        <v>241.99397400000001</v>
      </c>
      <c r="V595" s="12" t="s">
        <v>1113</v>
      </c>
      <c r="W595" s="56">
        <v>241.99397400000001</v>
      </c>
    </row>
    <row r="596" spans="1:23" x14ac:dyDescent="0.3">
      <c r="A596" s="8" t="s">
        <v>316</v>
      </c>
      <c r="B596" s="8" t="s">
        <v>545</v>
      </c>
      <c r="C596" s="9" t="s">
        <v>578</v>
      </c>
      <c r="D596" s="9" t="s">
        <v>818</v>
      </c>
      <c r="E596" s="9"/>
      <c r="F596" s="9" t="s">
        <v>551</v>
      </c>
      <c r="G596" s="8" t="s">
        <v>314</v>
      </c>
      <c r="H596" s="10" t="s">
        <v>314</v>
      </c>
      <c r="I596" s="28">
        <v>130908.51</v>
      </c>
      <c r="J596" s="37" t="s">
        <v>428</v>
      </c>
      <c r="K596" s="41" t="s">
        <v>349</v>
      </c>
      <c r="L596" s="47" t="s">
        <v>460</v>
      </c>
      <c r="M596" s="12" t="str">
        <f>_xlfn.XLOOKUP(Calculations[[#This Row],[For XLOOKUP]],Factors[For XLOOKUP],Factors[Factor],"")</f>
        <v>Σ.Ε. CO₂ eq</v>
      </c>
      <c r="N596" s="12">
        <f>_xlfn.XLOOKUP(Calculations[[#This Row],[For XLOOKUP]],Factors[For XLOOKUP],Factors[Value],"")</f>
        <v>1.3630000000000001E-3</v>
      </c>
      <c r="O596" s="12" t="str">
        <f>_xlfn.XLOOKUP(Calculations[[#This Row],[For XLOOKUP]],Factors[For XLOOKUP],Factors[Units],"")</f>
        <v>tn CO2 eq/ €</v>
      </c>
      <c r="P596" s="12" t="str">
        <f>_xlfn.XLOOKUP(Calculations[[#This Row],[For XLOOKUP]],Factors[For XLOOKUP],Factors[Source],"")</f>
        <v>EXIOBASE 2019 - GR</v>
      </c>
      <c r="Q596" s="12" t="s">
        <v>1112</v>
      </c>
      <c r="R596" s="12" t="s">
        <v>1112</v>
      </c>
      <c r="S596" s="12" t="s">
        <v>1112</v>
      </c>
      <c r="T596" s="12" t="s">
        <v>1112</v>
      </c>
      <c r="U596" s="12">
        <v>178.42829913</v>
      </c>
      <c r="V596" s="12" t="s">
        <v>1113</v>
      </c>
      <c r="W596" s="56">
        <v>178.42829913</v>
      </c>
    </row>
    <row r="597" spans="1:23" x14ac:dyDescent="0.3">
      <c r="A597" s="8" t="s">
        <v>316</v>
      </c>
      <c r="B597" s="8" t="s">
        <v>545</v>
      </c>
      <c r="C597" s="9" t="s">
        <v>578</v>
      </c>
      <c r="D597" s="9" t="s">
        <v>818</v>
      </c>
      <c r="E597" s="9"/>
      <c r="F597" s="9" t="s">
        <v>551</v>
      </c>
      <c r="G597" s="8" t="s">
        <v>314</v>
      </c>
      <c r="H597" s="10" t="s">
        <v>314</v>
      </c>
      <c r="I597" s="28">
        <v>429651.25</v>
      </c>
      <c r="J597" s="37" t="s">
        <v>428</v>
      </c>
      <c r="K597" s="41" t="s">
        <v>547</v>
      </c>
      <c r="L597" s="47" t="s">
        <v>546</v>
      </c>
      <c r="M597" s="12" t="str">
        <f>_xlfn.XLOOKUP(Calculations[[#This Row],[For XLOOKUP]],Factors[For XLOOKUP],Factors[Factor],"")</f>
        <v>Σ.Ε. CO₂ eq</v>
      </c>
      <c r="N597" s="12">
        <f>_xlfn.XLOOKUP(Calculations[[#This Row],[For XLOOKUP]],Factors[For XLOOKUP],Factors[Value],"")</f>
        <v>1.6581684E-4</v>
      </c>
      <c r="O597" s="12" t="str">
        <f>_xlfn.XLOOKUP(Calculations[[#This Row],[For XLOOKUP]],Factors[For XLOOKUP],Factors[Units],"")</f>
        <v>tn CO2 eq/ €</v>
      </c>
      <c r="P597" s="12" t="str">
        <f>_xlfn.XLOOKUP(Calculations[[#This Row],[For XLOOKUP]],Factors[For XLOOKUP],Factors[Source],"")</f>
        <v>BEIS 2021</v>
      </c>
      <c r="Q597" s="12" t="s">
        <v>1112</v>
      </c>
      <c r="R597" s="12" t="s">
        <v>1112</v>
      </c>
      <c r="S597" s="12" t="s">
        <v>1112</v>
      </c>
      <c r="T597" s="12" t="s">
        <v>1112</v>
      </c>
      <c r="U597" s="12">
        <v>71.243412577049995</v>
      </c>
      <c r="V597" s="12" t="s">
        <v>1113</v>
      </c>
      <c r="W597" s="56">
        <v>71.243412577049995</v>
      </c>
    </row>
    <row r="598" spans="1:23" x14ac:dyDescent="0.3">
      <c r="A598" s="8" t="s">
        <v>316</v>
      </c>
      <c r="B598" s="8" t="s">
        <v>545</v>
      </c>
      <c r="C598" s="9" t="s">
        <v>578</v>
      </c>
      <c r="D598" s="9" t="s">
        <v>818</v>
      </c>
      <c r="E598" s="9"/>
      <c r="F598" s="9" t="s">
        <v>551</v>
      </c>
      <c r="G598" s="8" t="s">
        <v>314</v>
      </c>
      <c r="H598" s="10" t="s">
        <v>314</v>
      </c>
      <c r="I598" s="28">
        <v>10000</v>
      </c>
      <c r="J598" s="37" t="s">
        <v>428</v>
      </c>
      <c r="K598" s="41" t="s">
        <v>822</v>
      </c>
      <c r="L598" s="47" t="s">
        <v>823</v>
      </c>
      <c r="M598" s="12" t="str">
        <f>_xlfn.XLOOKUP(Calculations[[#This Row],[For XLOOKUP]],Factors[For XLOOKUP],Factors[Factor],"")</f>
        <v>Σ.Ε. CO₂ eq</v>
      </c>
      <c r="N598" s="12">
        <f>_xlfn.XLOOKUP(Calculations[[#This Row],[For XLOOKUP]],Factors[For XLOOKUP],Factors[Value],"")</f>
        <v>2.43E-4</v>
      </c>
      <c r="O598" s="12" t="str">
        <f>_xlfn.XLOOKUP(Calculations[[#This Row],[For XLOOKUP]],Factors[For XLOOKUP],Factors[Units],"")</f>
        <v>tn CO2 eq/ €</v>
      </c>
      <c r="P598" s="12" t="str">
        <f>_xlfn.XLOOKUP(Calculations[[#This Row],[For XLOOKUP]],Factors[For XLOOKUP],Factors[Source],"")</f>
        <v>EXIOBASE 2019 - GR</v>
      </c>
      <c r="Q598" s="12" t="s">
        <v>1112</v>
      </c>
      <c r="R598" s="12" t="s">
        <v>1112</v>
      </c>
      <c r="S598" s="12" t="s">
        <v>1112</v>
      </c>
      <c r="T598" s="12" t="s">
        <v>1112</v>
      </c>
      <c r="U598" s="12">
        <v>2.4300000000000002</v>
      </c>
      <c r="V598" s="12" t="s">
        <v>1113</v>
      </c>
      <c r="W598" s="56">
        <v>2.4300000000000002</v>
      </c>
    </row>
    <row r="599" spans="1:23" x14ac:dyDescent="0.3">
      <c r="A599" s="8" t="s">
        <v>316</v>
      </c>
      <c r="B599" s="8" t="s">
        <v>545</v>
      </c>
      <c r="C599" s="9" t="s">
        <v>578</v>
      </c>
      <c r="D599" s="9" t="s">
        <v>821</v>
      </c>
      <c r="E599" s="9"/>
      <c r="F599" s="9" t="s">
        <v>551</v>
      </c>
      <c r="G599" s="8" t="s">
        <v>314</v>
      </c>
      <c r="H599" s="10" t="s">
        <v>314</v>
      </c>
      <c r="I599" s="28">
        <v>3635</v>
      </c>
      <c r="J599" s="37" t="s">
        <v>428</v>
      </c>
      <c r="K599" s="41" t="s">
        <v>357</v>
      </c>
      <c r="L599" s="47" t="s">
        <v>468</v>
      </c>
      <c r="M599" s="12" t="str">
        <f>_xlfn.XLOOKUP(Calculations[[#This Row],[For XLOOKUP]],Factors[For XLOOKUP],Factors[Factor],"")</f>
        <v>Σ.Ε. CO₂ eq</v>
      </c>
      <c r="N599" s="12">
        <f>_xlfn.XLOOKUP(Calculations[[#This Row],[For XLOOKUP]],Factors[For XLOOKUP],Factors[Value],"")</f>
        <v>4.5980000000000001E-4</v>
      </c>
      <c r="O599" s="12" t="str">
        <f>_xlfn.XLOOKUP(Calculations[[#This Row],[For XLOOKUP]],Factors[For XLOOKUP],Factors[Units],"")</f>
        <v>tn CO2 eq/ €</v>
      </c>
      <c r="P599" s="12" t="str">
        <f>_xlfn.XLOOKUP(Calculations[[#This Row],[For XLOOKUP]],Factors[For XLOOKUP],Factors[Source],"")</f>
        <v>EXIOBASE 2019 - GR</v>
      </c>
      <c r="Q599" s="12" t="s">
        <v>1112</v>
      </c>
      <c r="R599" s="12" t="s">
        <v>1112</v>
      </c>
      <c r="S599" s="12" t="s">
        <v>1112</v>
      </c>
      <c r="T599" s="12" t="s">
        <v>1112</v>
      </c>
      <c r="U599" s="12">
        <v>1.671373</v>
      </c>
      <c r="V599" s="12" t="s">
        <v>1113</v>
      </c>
      <c r="W599" s="56">
        <v>1.671373</v>
      </c>
    </row>
    <row r="600" spans="1:23" x14ac:dyDescent="0.3">
      <c r="A600" s="8" t="s">
        <v>316</v>
      </c>
      <c r="B600" s="8" t="s">
        <v>545</v>
      </c>
      <c r="C600" s="9" t="s">
        <v>578</v>
      </c>
      <c r="D600" s="9" t="s">
        <v>821</v>
      </c>
      <c r="E600" s="9" t="s">
        <v>937</v>
      </c>
      <c r="F600" s="9" t="s">
        <v>551</v>
      </c>
      <c r="G600" s="8" t="s">
        <v>314</v>
      </c>
      <c r="H600" s="10" t="s">
        <v>314</v>
      </c>
      <c r="I600" s="28">
        <v>7064.52</v>
      </c>
      <c r="J600" s="37" t="s">
        <v>428</v>
      </c>
      <c r="K600" s="41" t="s">
        <v>382</v>
      </c>
      <c r="L600" s="47" t="s">
        <v>493</v>
      </c>
      <c r="M600" s="12" t="str">
        <f>_xlfn.XLOOKUP(Calculations[[#This Row],[For XLOOKUP]],Factors[For XLOOKUP],Factors[Factor],"")</f>
        <v>Σ.Ε. CO₂ eq</v>
      </c>
      <c r="N600" s="12">
        <f>_xlfn.XLOOKUP(Calculations[[#This Row],[For XLOOKUP]],Factors[For XLOOKUP],Factors[Value],"")</f>
        <v>4.749E-4</v>
      </c>
      <c r="O600" s="12" t="str">
        <f>_xlfn.XLOOKUP(Calculations[[#This Row],[For XLOOKUP]],Factors[For XLOOKUP],Factors[Units],"")</f>
        <v>tn CO2 eq/ €</v>
      </c>
      <c r="P600" s="12" t="str">
        <f>_xlfn.XLOOKUP(Calculations[[#This Row],[For XLOOKUP]],Factors[For XLOOKUP],Factors[Source],"")</f>
        <v>EXIOBASE 2019 - GR</v>
      </c>
      <c r="Q600" s="12" t="s">
        <v>1112</v>
      </c>
      <c r="R600" s="12" t="s">
        <v>1112</v>
      </c>
      <c r="S600" s="12" t="s">
        <v>1112</v>
      </c>
      <c r="T600" s="12" t="s">
        <v>1112</v>
      </c>
      <c r="U600" s="12">
        <v>3.3549405480000001</v>
      </c>
      <c r="V600" s="12" t="s">
        <v>1113</v>
      </c>
      <c r="W600" s="56">
        <v>3.3549405480000001</v>
      </c>
    </row>
    <row r="601" spans="1:23" x14ac:dyDescent="0.3">
      <c r="A601" s="8" t="s">
        <v>316</v>
      </c>
      <c r="B601" s="8" t="s">
        <v>545</v>
      </c>
      <c r="C601" s="9" t="s">
        <v>578</v>
      </c>
      <c r="D601" s="9" t="s">
        <v>821</v>
      </c>
      <c r="E601" s="9" t="s">
        <v>937</v>
      </c>
      <c r="F601" s="9" t="s">
        <v>551</v>
      </c>
      <c r="G601" s="8" t="s">
        <v>314</v>
      </c>
      <c r="H601" s="10" t="s">
        <v>314</v>
      </c>
      <c r="I601" s="28">
        <v>2000</v>
      </c>
      <c r="J601" s="37" t="s">
        <v>428</v>
      </c>
      <c r="K601" s="41" t="s">
        <v>390</v>
      </c>
      <c r="L601" s="47" t="s">
        <v>501</v>
      </c>
      <c r="M601" s="12" t="str">
        <f>_xlfn.XLOOKUP(Calculations[[#This Row],[For XLOOKUP]],Factors[For XLOOKUP],Factors[Factor],"")</f>
        <v>Σ.Ε. CO₂ eq</v>
      </c>
      <c r="N601" s="12">
        <f>_xlfn.XLOOKUP(Calculations[[#This Row],[For XLOOKUP]],Factors[For XLOOKUP],Factors[Value],"")</f>
        <v>1.758E-3</v>
      </c>
      <c r="O601" s="12" t="str">
        <f>_xlfn.XLOOKUP(Calculations[[#This Row],[For XLOOKUP]],Factors[For XLOOKUP],Factors[Units],"")</f>
        <v>tn CO2 eq/ €</v>
      </c>
      <c r="P601" s="12" t="str">
        <f>_xlfn.XLOOKUP(Calculations[[#This Row],[For XLOOKUP]],Factors[For XLOOKUP],Factors[Source],"")</f>
        <v>EXIOBASE 2019 - GR</v>
      </c>
      <c r="Q601" s="12" t="s">
        <v>1112</v>
      </c>
      <c r="R601" s="12" t="s">
        <v>1112</v>
      </c>
      <c r="S601" s="12" t="s">
        <v>1112</v>
      </c>
      <c r="T601" s="12" t="s">
        <v>1112</v>
      </c>
      <c r="U601" s="12">
        <v>3.516</v>
      </c>
      <c r="V601" s="12" t="s">
        <v>1113</v>
      </c>
      <c r="W601" s="56">
        <v>3.516</v>
      </c>
    </row>
    <row r="602" spans="1:23" x14ac:dyDescent="0.3">
      <c r="A602" s="8" t="s">
        <v>316</v>
      </c>
      <c r="B602" s="8" t="s">
        <v>545</v>
      </c>
      <c r="C602" s="9" t="s">
        <v>578</v>
      </c>
      <c r="D602" s="9" t="s">
        <v>821</v>
      </c>
      <c r="E602" s="9" t="s">
        <v>937</v>
      </c>
      <c r="F602" s="9" t="s">
        <v>551</v>
      </c>
      <c r="G602" s="8" t="s">
        <v>314</v>
      </c>
      <c r="H602" s="10" t="s">
        <v>314</v>
      </c>
      <c r="I602" s="28">
        <v>3959.32</v>
      </c>
      <c r="J602" s="37" t="s">
        <v>428</v>
      </c>
      <c r="K602" s="41" t="s">
        <v>357</v>
      </c>
      <c r="L602" s="47" t="s">
        <v>468</v>
      </c>
      <c r="M602" s="12" t="str">
        <f>_xlfn.XLOOKUP(Calculations[[#This Row],[For XLOOKUP]],Factors[For XLOOKUP],Factors[Factor],"")</f>
        <v>Σ.Ε. CO₂ eq</v>
      </c>
      <c r="N602" s="12">
        <f>_xlfn.XLOOKUP(Calculations[[#This Row],[For XLOOKUP]],Factors[For XLOOKUP],Factors[Value],"")</f>
        <v>4.5980000000000001E-4</v>
      </c>
      <c r="O602" s="12" t="str">
        <f>_xlfn.XLOOKUP(Calculations[[#This Row],[For XLOOKUP]],Factors[For XLOOKUP],Factors[Units],"")</f>
        <v>tn CO2 eq/ €</v>
      </c>
      <c r="P602" s="12" t="str">
        <f>_xlfn.XLOOKUP(Calculations[[#This Row],[For XLOOKUP]],Factors[For XLOOKUP],Factors[Source],"")</f>
        <v>EXIOBASE 2019 - GR</v>
      </c>
      <c r="Q602" s="12" t="s">
        <v>1112</v>
      </c>
      <c r="R602" s="12" t="s">
        <v>1112</v>
      </c>
      <c r="S602" s="12" t="s">
        <v>1112</v>
      </c>
      <c r="T602" s="12" t="s">
        <v>1112</v>
      </c>
      <c r="U602" s="12">
        <v>1.820495336</v>
      </c>
      <c r="V602" s="12" t="s">
        <v>1113</v>
      </c>
      <c r="W602" s="56">
        <v>1.820495336</v>
      </c>
    </row>
    <row r="603" spans="1:23" x14ac:dyDescent="0.3">
      <c r="A603" s="8" t="s">
        <v>316</v>
      </c>
      <c r="B603" s="8" t="s">
        <v>548</v>
      </c>
      <c r="C603" s="9" t="s">
        <v>578</v>
      </c>
      <c r="D603" s="9" t="s">
        <v>818</v>
      </c>
      <c r="E603" s="9"/>
      <c r="F603" s="9" t="s">
        <v>302</v>
      </c>
      <c r="G603" s="8" t="s">
        <v>302</v>
      </c>
      <c r="H603" s="10" t="s">
        <v>303</v>
      </c>
      <c r="I603" s="28">
        <v>51076.46</v>
      </c>
      <c r="J603" s="37" t="s">
        <v>7</v>
      </c>
      <c r="K603" s="41" t="s">
        <v>89</v>
      </c>
      <c r="L603" s="47" t="s">
        <v>560</v>
      </c>
      <c r="M603" s="12" t="str">
        <f>_xlfn.XLOOKUP(Calculations[[#This Row],[For XLOOKUP]],Factors[For XLOOKUP],Factors[Factor],"")</f>
        <v>Σ.Ε. CO₂ eq</v>
      </c>
      <c r="N603" s="12">
        <f>_xlfn.XLOOKUP(Calculations[[#This Row],[For XLOOKUP]],Factors[For XLOOKUP],Factors[Value],"")</f>
        <v>6.0663999999999998E-4</v>
      </c>
      <c r="O603" s="12" t="str">
        <f>_xlfn.XLOOKUP(Calculations[[#This Row],[For XLOOKUP]],Factors[For XLOOKUP],Factors[Units],"")</f>
        <v>t CO2 eq/lt</v>
      </c>
      <c r="P603" s="12" t="str">
        <f>_xlfn.XLOOKUP(Calculations[[#This Row],[For XLOOKUP]],Factors[For XLOOKUP],Factors[Source],"")</f>
        <v>DEFRA 2024</v>
      </c>
      <c r="Q603" s="12" t="s">
        <v>1112</v>
      </c>
      <c r="R603" s="12" t="s">
        <v>1112</v>
      </c>
      <c r="S603" s="12" t="s">
        <v>1112</v>
      </c>
      <c r="T603" s="12" t="s">
        <v>1112</v>
      </c>
      <c r="U603" s="12">
        <v>30.985023694399999</v>
      </c>
      <c r="V603" s="12" t="s">
        <v>1113</v>
      </c>
      <c r="W603" s="56">
        <v>30.985023694399999</v>
      </c>
    </row>
    <row r="604" spans="1:23" x14ac:dyDescent="0.3">
      <c r="A604" s="8" t="s">
        <v>316</v>
      </c>
      <c r="B604" s="8" t="s">
        <v>548</v>
      </c>
      <c r="C604" s="9" t="s">
        <v>578</v>
      </c>
      <c r="D604" s="9" t="s">
        <v>819</v>
      </c>
      <c r="E604" s="9" t="s">
        <v>947</v>
      </c>
      <c r="F604" s="9" t="s">
        <v>302</v>
      </c>
      <c r="G604" s="8" t="s">
        <v>302</v>
      </c>
      <c r="H604" s="10" t="s">
        <v>303</v>
      </c>
      <c r="I604" s="28" t="e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#N/A</v>
      </c>
      <c r="J604" s="37" t="s">
        <v>7</v>
      </c>
      <c r="K604" s="41" t="s">
        <v>89</v>
      </c>
      <c r="L604" s="47" t="s">
        <v>560</v>
      </c>
      <c r="M604" s="12" t="str">
        <f>_xlfn.XLOOKUP(Calculations[[#This Row],[For XLOOKUP]],Factors[For XLOOKUP],Factors[Factor],"")</f>
        <v>Σ.Ε. CO₂ eq</v>
      </c>
      <c r="N604" s="12">
        <f>_xlfn.XLOOKUP(Calculations[[#This Row],[For XLOOKUP]],Factors[For XLOOKUP],Factors[Value],"")</f>
        <v>6.0663999999999998E-4</v>
      </c>
      <c r="O604" s="12" t="str">
        <f>_xlfn.XLOOKUP(Calculations[[#This Row],[For XLOOKUP]],Factors[For XLOOKUP],Factors[Units],"")</f>
        <v>t CO2 eq/lt</v>
      </c>
      <c r="P604" s="12" t="str">
        <f>_xlfn.XLOOKUP(Calculations[[#This Row],[For XLOOKUP]],Factors[For XLOOKUP],Factors[Source],"")</f>
        <v>DEFRA 2024</v>
      </c>
      <c r="Q604" s="12" t="s">
        <v>1112</v>
      </c>
      <c r="R604" s="12" t="s">
        <v>1112</v>
      </c>
      <c r="S604" s="12" t="s">
        <v>1112</v>
      </c>
      <c r="T604" s="12" t="s">
        <v>1112</v>
      </c>
      <c r="U604" s="12">
        <v>16.342274960000001</v>
      </c>
      <c r="V604" s="12" t="s">
        <v>1113</v>
      </c>
      <c r="W604" s="56">
        <v>16.342274960000001</v>
      </c>
    </row>
    <row r="605" spans="1:23" x14ac:dyDescent="0.3">
      <c r="A605" s="8" t="s">
        <v>316</v>
      </c>
      <c r="B605" s="8" t="s">
        <v>548</v>
      </c>
      <c r="C605" s="9" t="s">
        <v>578</v>
      </c>
      <c r="D605" s="9" t="s">
        <v>819</v>
      </c>
      <c r="E605" s="9" t="s">
        <v>912</v>
      </c>
      <c r="F605" s="9" t="s">
        <v>302</v>
      </c>
      <c r="G605" s="8" t="s">
        <v>302</v>
      </c>
      <c r="H605" s="10" t="s">
        <v>303</v>
      </c>
      <c r="I605" s="28" t="e">
        <f>SUMIFS(Calculations[Τιμή],#REF!,#REF!,Calculations[Πηγή εκπομπών],"Combustion of Petrol in group owned vehicles (owned or leasing)")/3+SUMIFS(Calculations[Τιμή],#REF!,#REF!,Calculations[Πηγή εκπομπών],"Combustion of Petrol")/3</f>
        <v>#REF!</v>
      </c>
      <c r="J605" s="37" t="s">
        <v>7</v>
      </c>
      <c r="K605" s="41" t="s">
        <v>89</v>
      </c>
      <c r="L605" s="47" t="s">
        <v>560</v>
      </c>
      <c r="M605" s="12" t="str">
        <f>_xlfn.XLOOKUP(Calculations[[#This Row],[For XLOOKUP]],Factors[For XLOOKUP],Factors[Factor],"")</f>
        <v>Σ.Ε. CO₂ eq</v>
      </c>
      <c r="N605" s="12">
        <f>_xlfn.XLOOKUP(Calculations[[#This Row],[For XLOOKUP]],Factors[For XLOOKUP],Factors[Value],"")</f>
        <v>6.0663999999999998E-4</v>
      </c>
      <c r="O605" s="12" t="str">
        <f>_xlfn.XLOOKUP(Calculations[[#This Row],[For XLOOKUP]],Factors[For XLOOKUP],Factors[Units],"")</f>
        <v>t CO2 eq/lt</v>
      </c>
      <c r="P605" s="12" t="str">
        <f>_xlfn.XLOOKUP(Calculations[[#This Row],[For XLOOKUP]],Factors[For XLOOKUP],Factors[Source],"")</f>
        <v>DEFRA 2024</v>
      </c>
      <c r="Q605" s="12" t="s">
        <v>1112</v>
      </c>
      <c r="R605" s="12" t="s">
        <v>1112</v>
      </c>
      <c r="S605" s="12" t="s">
        <v>1112</v>
      </c>
      <c r="T605" s="12" t="s">
        <v>1112</v>
      </c>
      <c r="U605" s="12">
        <v>0</v>
      </c>
      <c r="V605" s="12" t="s">
        <v>1113</v>
      </c>
      <c r="W605" s="56">
        <v>0</v>
      </c>
    </row>
    <row r="606" spans="1:23" x14ac:dyDescent="0.3">
      <c r="A606" s="8" t="s">
        <v>316</v>
      </c>
      <c r="B606" s="8" t="s">
        <v>548</v>
      </c>
      <c r="C606" s="9" t="s">
        <v>578</v>
      </c>
      <c r="D606" s="9" t="s">
        <v>819</v>
      </c>
      <c r="E606" s="9" t="s">
        <v>913</v>
      </c>
      <c r="F606" s="9" t="s">
        <v>302</v>
      </c>
      <c r="G606" s="8" t="s">
        <v>302</v>
      </c>
      <c r="H606" s="10" t="s">
        <v>303</v>
      </c>
      <c r="I606" s="28" t="e">
        <f>SUMIFS(Calculations[Τιμή],#REF!,#REF!,Calculations[Πηγή εκπομπών],"Combustion of Petrol in group owned vehicles (owned or leasing)")/3+SUMIFS(Calculations[Τιμή],#REF!,#REF!,Calculations[Πηγή εκπομπών],"Combustion of Petrol")/3</f>
        <v>#REF!</v>
      </c>
      <c r="J606" s="37" t="s">
        <v>7</v>
      </c>
      <c r="K606" s="41" t="s">
        <v>89</v>
      </c>
      <c r="L606" s="47" t="s">
        <v>560</v>
      </c>
      <c r="M606" s="12" t="str">
        <f>_xlfn.XLOOKUP(Calculations[[#This Row],[For XLOOKUP]],Factors[For XLOOKUP],Factors[Factor],"")</f>
        <v>Σ.Ε. CO₂ eq</v>
      </c>
      <c r="N606" s="12">
        <f>_xlfn.XLOOKUP(Calculations[[#This Row],[For XLOOKUP]],Factors[For XLOOKUP],Factors[Value],"")</f>
        <v>6.0663999999999998E-4</v>
      </c>
      <c r="O606" s="12" t="str">
        <f>_xlfn.XLOOKUP(Calculations[[#This Row],[For XLOOKUP]],Factors[For XLOOKUP],Factors[Units],"")</f>
        <v>t CO2 eq/lt</v>
      </c>
      <c r="P606" s="12" t="str">
        <f>_xlfn.XLOOKUP(Calculations[[#This Row],[For XLOOKUP]],Factors[For XLOOKUP],Factors[Source],"")</f>
        <v>DEFRA 2024</v>
      </c>
      <c r="Q606" s="12" t="s">
        <v>1112</v>
      </c>
      <c r="R606" s="12" t="s">
        <v>1112</v>
      </c>
      <c r="S606" s="12" t="s">
        <v>1112</v>
      </c>
      <c r="T606" s="12" t="s">
        <v>1112</v>
      </c>
      <c r="U606" s="12">
        <v>20.550457776800002</v>
      </c>
      <c r="V606" s="12" t="s">
        <v>1113</v>
      </c>
      <c r="W606" s="56">
        <v>20.550457776800002</v>
      </c>
    </row>
    <row r="607" spans="1:23" x14ac:dyDescent="0.3">
      <c r="A607" s="8" t="s">
        <v>316</v>
      </c>
      <c r="B607" s="8" t="s">
        <v>548</v>
      </c>
      <c r="C607" s="9" t="s">
        <v>578</v>
      </c>
      <c r="D607" s="9" t="s">
        <v>916</v>
      </c>
      <c r="E607" s="9" t="s">
        <v>918</v>
      </c>
      <c r="F607" s="9" t="s">
        <v>302</v>
      </c>
      <c r="G607" s="8" t="s">
        <v>302</v>
      </c>
      <c r="H607" s="10" t="s">
        <v>303</v>
      </c>
      <c r="I607" s="28" t="e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#N/A</v>
      </c>
      <c r="J607" s="37" t="s">
        <v>7</v>
      </c>
      <c r="K607" s="41" t="s">
        <v>89</v>
      </c>
      <c r="L607" s="47" t="s">
        <v>560</v>
      </c>
      <c r="M607" s="12" t="str">
        <f>_xlfn.XLOOKUP(Calculations[[#This Row],[For XLOOKUP]],Factors[For XLOOKUP],Factors[Factor],"")</f>
        <v>Σ.Ε. CO₂ eq</v>
      </c>
      <c r="N607" s="12">
        <f>_xlfn.XLOOKUP(Calculations[[#This Row],[For XLOOKUP]],Factors[For XLOOKUP],Factors[Value],"")</f>
        <v>6.0663999999999998E-4</v>
      </c>
      <c r="O607" s="12" t="str">
        <f>_xlfn.XLOOKUP(Calculations[[#This Row],[For XLOOKUP]],Factors[For XLOOKUP],Factors[Units],"")</f>
        <v>t CO2 eq/lt</v>
      </c>
      <c r="P607" s="12" t="str">
        <f>_xlfn.XLOOKUP(Calculations[[#This Row],[For XLOOKUP]],Factors[For XLOOKUP],Factors[Source],"")</f>
        <v>DEFRA 2024</v>
      </c>
      <c r="Q607" s="12" t="s">
        <v>1112</v>
      </c>
      <c r="R607" s="12" t="s">
        <v>1112</v>
      </c>
      <c r="S607" s="12" t="s">
        <v>1112</v>
      </c>
      <c r="T607" s="12" t="s">
        <v>1112</v>
      </c>
      <c r="U607" s="12">
        <v>21.091344067200001</v>
      </c>
      <c r="V607" s="12" t="s">
        <v>1113</v>
      </c>
      <c r="W607" s="56">
        <v>21.091344067200001</v>
      </c>
    </row>
    <row r="608" spans="1:23" x14ac:dyDescent="0.3">
      <c r="A608" s="8" t="s">
        <v>316</v>
      </c>
      <c r="B608" s="8" t="s">
        <v>548</v>
      </c>
      <c r="C608" s="9" t="s">
        <v>578</v>
      </c>
      <c r="D608" s="9" t="s">
        <v>819</v>
      </c>
      <c r="E608" s="9" t="s">
        <v>909</v>
      </c>
      <c r="F608" s="9" t="s">
        <v>302</v>
      </c>
      <c r="G608" s="8" t="s">
        <v>302</v>
      </c>
      <c r="H608" s="10" t="s">
        <v>303</v>
      </c>
      <c r="I608" s="28" t="e">
        <f>SUMIFS(Calculations[Τιμή],#REF!,#REF!,Calculations[Πηγή εκπομπών],"Combustion of Petrol in group owned vehicles (owned or leasing)",Calculations[Έργο],"ΝΕΑ ΜΑΡΙΝΑ ΑΛΙΜΟΥ (ΑΚΤΩΡ ΠΑΡΑΧΩΡΗΣΕΙΣ) (01.01.2024-16.09.2024)")/3+SUMIFS(Calculations[Τιμή],#REF!,#REF!,Calculations[Πηγή εκπομπών],"Combustion of Petrol",Calculations[Έργο],"ΝΕΑ ΜΑΡΙΝΑ ΑΛΙΜΟΥ (ΑΚΤΩΡ ΠΑΡΑΧΩΡΗΣΕΙΣ) (01.01.2024-16.09.2024)")/3</f>
        <v>#REF!</v>
      </c>
      <c r="J608" s="37" t="s">
        <v>7</v>
      </c>
      <c r="K608" s="41" t="s">
        <v>89</v>
      </c>
      <c r="L608" s="47" t="s">
        <v>560</v>
      </c>
      <c r="M608" s="31" t="str">
        <f>_xlfn.XLOOKUP(Calculations[[#This Row],[For XLOOKUP]],Factors[For XLOOKUP],Factors[Factor],"")</f>
        <v>Σ.Ε. CO₂ eq</v>
      </c>
      <c r="N608" s="31">
        <f>_xlfn.XLOOKUP(Calculations[[#This Row],[For XLOOKUP]],Factors[For XLOOKUP],Factors[Value],"")</f>
        <v>6.0663999999999998E-4</v>
      </c>
      <c r="O608" s="31" t="str">
        <f>_xlfn.XLOOKUP(Calculations[[#This Row],[For XLOOKUP]],Factors[For XLOOKUP],Factors[Units],"")</f>
        <v>t CO2 eq/lt</v>
      </c>
      <c r="P608" s="12" t="str">
        <f>_xlfn.XLOOKUP(Calculations[[#This Row],[For XLOOKUP]],Factors[For XLOOKUP],Factors[Source],"")</f>
        <v>DEFRA 2024</v>
      </c>
      <c r="Q608" s="31" t="s">
        <v>1112</v>
      </c>
      <c r="R608" s="31" t="s">
        <v>1112</v>
      </c>
      <c r="S608" s="31" t="s">
        <v>1112</v>
      </c>
      <c r="T608" s="31" t="s">
        <v>1112</v>
      </c>
      <c r="U608" s="31">
        <v>1.5552975655999999</v>
      </c>
      <c r="V608" s="31" t="s">
        <v>1113</v>
      </c>
      <c r="W608" s="57">
        <v>1.5552975655999999</v>
      </c>
    </row>
    <row r="609" spans="1:23" x14ac:dyDescent="0.3">
      <c r="A609" s="8" t="s">
        <v>316</v>
      </c>
      <c r="B609" s="8" t="s">
        <v>548</v>
      </c>
      <c r="C609" s="9" t="s">
        <v>578</v>
      </c>
      <c r="D609" s="9" t="s">
        <v>819</v>
      </c>
      <c r="E609" s="9" t="s">
        <v>909</v>
      </c>
      <c r="F609" s="9" t="s">
        <v>302</v>
      </c>
      <c r="G609" s="8" t="s">
        <v>302</v>
      </c>
      <c r="H609" s="10" t="s">
        <v>552</v>
      </c>
      <c r="I609" s="28" t="e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#N/A</v>
      </c>
      <c r="J609" s="37" t="s">
        <v>7</v>
      </c>
      <c r="K609" s="41" t="s">
        <v>8</v>
      </c>
      <c r="L609" s="47" t="s">
        <v>561</v>
      </c>
      <c r="M609" s="12" t="str">
        <f>_xlfn.XLOOKUP(Calculations[[#This Row],[For XLOOKUP]],Factors[For XLOOKUP],Factors[Factor],"")</f>
        <v>Σ.Ε. CO₂ eq</v>
      </c>
      <c r="N609" s="12">
        <f>_xlfn.XLOOKUP(Calculations[[#This Row],[For XLOOKUP]],Factors[For XLOOKUP],Factors[Value],"")</f>
        <v>6.2665000000000008E-4</v>
      </c>
      <c r="O609" s="12" t="str">
        <f>_xlfn.XLOOKUP(Calculations[[#This Row],[For XLOOKUP]],Factors[For XLOOKUP],Factors[Units],"")</f>
        <v>t CO₂ eq/lt</v>
      </c>
      <c r="P609" s="12" t="str">
        <f>_xlfn.XLOOKUP(Calculations[[#This Row],[For XLOOKUP]],Factors[For XLOOKUP],Factors[Source],"")</f>
        <v>DEFRA 2024</v>
      </c>
      <c r="Q609" s="12" t="s">
        <v>1112</v>
      </c>
      <c r="R609" s="12" t="s">
        <v>1112</v>
      </c>
      <c r="S609" s="12" t="s">
        <v>1112</v>
      </c>
      <c r="T609" s="12" t="s">
        <v>1112</v>
      </c>
      <c r="U609" s="12">
        <v>0.30990975750000005</v>
      </c>
      <c r="V609" s="12" t="s">
        <v>1113</v>
      </c>
      <c r="W609" s="56">
        <v>0.30990975750000005</v>
      </c>
    </row>
    <row r="610" spans="1:23" x14ac:dyDescent="0.3">
      <c r="A610" s="8" t="s">
        <v>316</v>
      </c>
      <c r="B610" s="8" t="s">
        <v>548</v>
      </c>
      <c r="C610" s="9" t="s">
        <v>578</v>
      </c>
      <c r="D610" s="9" t="s">
        <v>819</v>
      </c>
      <c r="E610" s="9" t="s">
        <v>908</v>
      </c>
      <c r="F610" s="9" t="s">
        <v>302</v>
      </c>
      <c r="G610" s="8" t="s">
        <v>302</v>
      </c>
      <c r="H610" s="10" t="s">
        <v>303</v>
      </c>
      <c r="I610" s="28" t="e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#N/A</v>
      </c>
      <c r="J610" s="37" t="s">
        <v>7</v>
      </c>
      <c r="K610" s="41" t="s">
        <v>89</v>
      </c>
      <c r="L610" s="47" t="s">
        <v>560</v>
      </c>
      <c r="M610" s="31" t="str">
        <f>_xlfn.XLOOKUP(Calculations[[#This Row],[For XLOOKUP]],Factors[For XLOOKUP],Factors[Factor],"")</f>
        <v>Σ.Ε. CO₂ eq</v>
      </c>
      <c r="N610" s="31">
        <f>_xlfn.XLOOKUP(Calculations[[#This Row],[For XLOOKUP]],Factors[For XLOOKUP],Factors[Value],"")</f>
        <v>6.0663999999999998E-4</v>
      </c>
      <c r="O610" s="31" t="str">
        <f>_xlfn.XLOOKUP(Calculations[[#This Row],[For XLOOKUP]],Factors[For XLOOKUP],Factors[Units],"")</f>
        <v>t CO2 eq/lt</v>
      </c>
      <c r="P610" s="12" t="str">
        <f>_xlfn.XLOOKUP(Calculations[[#This Row],[For XLOOKUP]],Factors[For XLOOKUP],Factors[Source],"")</f>
        <v>DEFRA 2024</v>
      </c>
      <c r="Q610" s="31" t="s">
        <v>1112</v>
      </c>
      <c r="R610" s="31" t="s">
        <v>1112</v>
      </c>
      <c r="S610" s="31" t="s">
        <v>1112</v>
      </c>
      <c r="T610" s="31" t="s">
        <v>1112</v>
      </c>
      <c r="U610" s="31">
        <v>0.80621849359999997</v>
      </c>
      <c r="V610" s="31" t="s">
        <v>1113</v>
      </c>
      <c r="W610" s="57">
        <v>0.80621849359999997</v>
      </c>
    </row>
    <row r="611" spans="1:23" x14ac:dyDescent="0.3">
      <c r="A611" s="8" t="s">
        <v>316</v>
      </c>
      <c r="B611" s="8" t="s">
        <v>548</v>
      </c>
      <c r="C611" s="9" t="s">
        <v>578</v>
      </c>
      <c r="D611" s="9" t="s">
        <v>821</v>
      </c>
      <c r="E611" s="9" t="s">
        <v>923</v>
      </c>
      <c r="F611" s="9" t="s">
        <v>302</v>
      </c>
      <c r="G611" s="8" t="s">
        <v>302</v>
      </c>
      <c r="H611" s="10" t="s">
        <v>303</v>
      </c>
      <c r="I611" s="28">
        <f>SUMIFS(Calculations[Τιμή],Calculations[Έργο],Calculations[[#This Row],[Έργο]],Calculations[Πηγή εκπομπών],"Combustion of Petrol in group owned vehicles (owned or leasing)")/3+SUMIFS(Calculations[Τιμή],Calculations[Έργο],#REF!,Calculations[Έργο],"Combustion of Petrol")/3</f>
        <v>1022.41</v>
      </c>
      <c r="J611" s="37" t="s">
        <v>7</v>
      </c>
      <c r="K611" s="41" t="s">
        <v>89</v>
      </c>
      <c r="L611" s="47" t="s">
        <v>560</v>
      </c>
      <c r="M611" s="12" t="str">
        <f>_xlfn.XLOOKUP(Calculations[[#This Row],[For XLOOKUP]],Factors[For XLOOKUP],Factors[Factor],"")</f>
        <v>Σ.Ε. CO₂ eq</v>
      </c>
      <c r="N611" s="12">
        <f>_xlfn.XLOOKUP(Calculations[[#This Row],[For XLOOKUP]],Factors[For XLOOKUP],Factors[Value],"")</f>
        <v>6.0663999999999998E-4</v>
      </c>
      <c r="O611" s="12" t="str">
        <f>_xlfn.XLOOKUP(Calculations[[#This Row],[For XLOOKUP]],Factors[For XLOOKUP],Factors[Units],"")</f>
        <v>t CO2 eq/lt</v>
      </c>
      <c r="P611" s="12" t="str">
        <f>_xlfn.XLOOKUP(Calculations[[#This Row],[For XLOOKUP]],Factors[For XLOOKUP],Factors[Source],"")</f>
        <v>DEFRA 2024</v>
      </c>
      <c r="Q611" s="12" t="s">
        <v>1112</v>
      </c>
      <c r="R611" s="12" t="s">
        <v>1112</v>
      </c>
      <c r="S611" s="12" t="s">
        <v>1112</v>
      </c>
      <c r="T611" s="12" t="s">
        <v>1112</v>
      </c>
      <c r="U611" s="12">
        <v>0.62023480239999995</v>
      </c>
      <c r="V611" s="12" t="s">
        <v>1113</v>
      </c>
      <c r="W611" s="56">
        <v>0.62023480239999995</v>
      </c>
    </row>
    <row r="612" spans="1:23" x14ac:dyDescent="0.3">
      <c r="A612" s="8" t="s">
        <v>316</v>
      </c>
      <c r="B612" s="8" t="s">
        <v>548</v>
      </c>
      <c r="C612" s="9" t="s">
        <v>578</v>
      </c>
      <c r="D612" s="27" t="s">
        <v>818</v>
      </c>
      <c r="E612" s="27"/>
      <c r="F612" s="9" t="s">
        <v>302</v>
      </c>
      <c r="G612" s="8" t="s">
        <v>302</v>
      </c>
      <c r="H612" s="10" t="s">
        <v>552</v>
      </c>
      <c r="I612" s="28">
        <v>1200353.31</v>
      </c>
      <c r="J612" s="37" t="s">
        <v>7</v>
      </c>
      <c r="K612" s="41" t="s">
        <v>8</v>
      </c>
      <c r="L612" s="47" t="s">
        <v>561</v>
      </c>
      <c r="M612" s="31" t="str">
        <f>_xlfn.XLOOKUP(Calculations[[#This Row],[For XLOOKUP]],Factors[For XLOOKUP],Factors[Factor],"")</f>
        <v>Σ.Ε. CO₂ eq</v>
      </c>
      <c r="N612" s="31">
        <f>_xlfn.XLOOKUP(Calculations[[#This Row],[For XLOOKUP]],Factors[For XLOOKUP],Factors[Value],"")</f>
        <v>6.2665000000000008E-4</v>
      </c>
      <c r="O612" s="31" t="str">
        <f>_xlfn.XLOOKUP(Calculations[[#This Row],[For XLOOKUP]],Factors[For XLOOKUP],Factors[Units],"")</f>
        <v>t CO₂ eq/lt</v>
      </c>
      <c r="P612" s="12" t="str">
        <f>_xlfn.XLOOKUP(Calculations[[#This Row],[For XLOOKUP]],Factors[For XLOOKUP],Factors[Source],"")</f>
        <v>DEFRA 2024</v>
      </c>
      <c r="Q612" s="31" t="s">
        <v>1112</v>
      </c>
      <c r="R612" s="31" t="s">
        <v>1112</v>
      </c>
      <c r="S612" s="31" t="s">
        <v>1112</v>
      </c>
      <c r="T612" s="31" t="s">
        <v>1112</v>
      </c>
      <c r="U612" s="31">
        <v>752.20140171150013</v>
      </c>
      <c r="V612" s="31" t="s">
        <v>1113</v>
      </c>
      <c r="W612" s="57">
        <v>752.20140171150013</v>
      </c>
    </row>
    <row r="613" spans="1:23" x14ac:dyDescent="0.3">
      <c r="A613" s="8" t="s">
        <v>316</v>
      </c>
      <c r="B613" s="8" t="s">
        <v>548</v>
      </c>
      <c r="C613" s="9" t="s">
        <v>578</v>
      </c>
      <c r="D613" s="27" t="s">
        <v>819</v>
      </c>
      <c r="E613" s="27" t="s">
        <v>947</v>
      </c>
      <c r="F613" s="9" t="s">
        <v>302</v>
      </c>
      <c r="G613" s="8" t="s">
        <v>302</v>
      </c>
      <c r="H613" s="10" t="s">
        <v>552</v>
      </c>
      <c r="I613" s="28" t="e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#N/A</v>
      </c>
      <c r="J613" s="37" t="s">
        <v>7</v>
      </c>
      <c r="K613" s="41" t="s">
        <v>8</v>
      </c>
      <c r="L613" s="47" t="s">
        <v>561</v>
      </c>
      <c r="M613" s="12" t="str">
        <f>_xlfn.XLOOKUP(Calculations[[#This Row],[For XLOOKUP]],Factors[For XLOOKUP],Factors[Factor],"")</f>
        <v>Σ.Ε. CO₂ eq</v>
      </c>
      <c r="N613" s="12">
        <f>_xlfn.XLOOKUP(Calculations[[#This Row],[For XLOOKUP]],Factors[For XLOOKUP],Factors[Value],"")</f>
        <v>6.2665000000000008E-4</v>
      </c>
      <c r="O613" s="12" t="str">
        <f>_xlfn.XLOOKUP(Calculations[[#This Row],[For XLOOKUP]],Factors[For XLOOKUP],Factors[Units],"")</f>
        <v>t CO₂ eq/lt</v>
      </c>
      <c r="P613" s="12" t="str">
        <f>_xlfn.XLOOKUP(Calculations[[#This Row],[For XLOOKUP]],Factors[For XLOOKUP],Factors[Source],"")</f>
        <v>DEFRA 2024</v>
      </c>
      <c r="Q613" s="12" t="s">
        <v>1112</v>
      </c>
      <c r="R613" s="12" t="s">
        <v>1112</v>
      </c>
      <c r="S613" s="12" t="s">
        <v>1112</v>
      </c>
      <c r="T613" s="12" t="s">
        <v>1112</v>
      </c>
      <c r="U613" s="12">
        <v>256.15509385000001</v>
      </c>
      <c r="V613" s="12" t="s">
        <v>1113</v>
      </c>
      <c r="W613" s="56">
        <v>256.15509385000001</v>
      </c>
    </row>
    <row r="614" spans="1:23" x14ac:dyDescent="0.3">
      <c r="A614" s="8" t="s">
        <v>316</v>
      </c>
      <c r="B614" s="8" t="s">
        <v>548</v>
      </c>
      <c r="C614" s="9" t="s">
        <v>578</v>
      </c>
      <c r="D614" s="27" t="s">
        <v>819</v>
      </c>
      <c r="E614" s="27" t="s">
        <v>913</v>
      </c>
      <c r="F614" s="9" t="s">
        <v>302</v>
      </c>
      <c r="G614" s="8" t="s">
        <v>302</v>
      </c>
      <c r="H614" s="10" t="s">
        <v>552</v>
      </c>
      <c r="I614" s="28" t="e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#N/A</v>
      </c>
      <c r="J614" s="37" t="s">
        <v>7</v>
      </c>
      <c r="K614" s="41" t="s">
        <v>8</v>
      </c>
      <c r="L614" s="47" t="s">
        <v>561</v>
      </c>
      <c r="M614" s="31" t="str">
        <f>_xlfn.XLOOKUP(Calculations[[#This Row],[For XLOOKUP]],Factors[For XLOOKUP],Factors[Factor],"")</f>
        <v>Σ.Ε. CO₂ eq</v>
      </c>
      <c r="N614" s="31">
        <f>_xlfn.XLOOKUP(Calculations[[#This Row],[For XLOOKUP]],Factors[For XLOOKUP],Factors[Value],"")</f>
        <v>6.2665000000000008E-4</v>
      </c>
      <c r="O614" s="31" t="str">
        <f>_xlfn.XLOOKUP(Calculations[[#This Row],[For XLOOKUP]],Factors[For XLOOKUP],Factors[Units],"")</f>
        <v>t CO₂ eq/lt</v>
      </c>
      <c r="P614" s="12" t="str">
        <f>_xlfn.XLOOKUP(Calculations[[#This Row],[For XLOOKUP]],Factors[For XLOOKUP],Factors[Source],"")</f>
        <v>DEFRA 2024</v>
      </c>
      <c r="Q614" s="31" t="s">
        <v>1112</v>
      </c>
      <c r="R614" s="31" t="s">
        <v>1112</v>
      </c>
      <c r="S614" s="31" t="s">
        <v>1112</v>
      </c>
      <c r="T614" s="31" t="s">
        <v>1112</v>
      </c>
      <c r="U614" s="31">
        <v>248.69755152750005</v>
      </c>
      <c r="V614" s="31" t="s">
        <v>1113</v>
      </c>
      <c r="W614" s="57">
        <v>248.69755152750005</v>
      </c>
    </row>
    <row r="615" spans="1:23" x14ac:dyDescent="0.3">
      <c r="A615" s="8" t="s">
        <v>316</v>
      </c>
      <c r="B615" s="8" t="s">
        <v>548</v>
      </c>
      <c r="C615" s="9" t="s">
        <v>578</v>
      </c>
      <c r="D615" s="27" t="s">
        <v>819</v>
      </c>
      <c r="E615" s="27" t="s">
        <v>914</v>
      </c>
      <c r="F615" s="9" t="s">
        <v>302</v>
      </c>
      <c r="G615" s="8" t="s">
        <v>302</v>
      </c>
      <c r="H615" s="10" t="s">
        <v>552</v>
      </c>
      <c r="I615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4310.3500000000004</v>
      </c>
      <c r="J615" s="37" t="s">
        <v>7</v>
      </c>
      <c r="K615" s="41" t="s">
        <v>8</v>
      </c>
      <c r="L615" s="47" t="s">
        <v>561</v>
      </c>
      <c r="M615" s="12" t="str">
        <f>_xlfn.XLOOKUP(Calculations[[#This Row],[For XLOOKUP]],Factors[For XLOOKUP],Factors[Factor],"")</f>
        <v>Σ.Ε. CO₂ eq</v>
      </c>
      <c r="N615" s="12">
        <f>_xlfn.XLOOKUP(Calculations[[#This Row],[For XLOOKUP]],Factors[For XLOOKUP],Factors[Value],"")</f>
        <v>6.2665000000000008E-4</v>
      </c>
      <c r="O615" s="12" t="str">
        <f>_xlfn.XLOOKUP(Calculations[[#This Row],[For XLOOKUP]],Factors[For XLOOKUP],Factors[Units],"")</f>
        <v>t CO₂ eq/lt</v>
      </c>
      <c r="P615" s="12" t="str">
        <f>_xlfn.XLOOKUP(Calculations[[#This Row],[For XLOOKUP]],Factors[For XLOOKUP],Factors[Source],"")</f>
        <v>DEFRA 2024</v>
      </c>
      <c r="Q615" s="12" t="s">
        <v>1112</v>
      </c>
      <c r="R615" s="12" t="s">
        <v>1112</v>
      </c>
      <c r="S615" s="12" t="s">
        <v>1112</v>
      </c>
      <c r="T615" s="12" t="s">
        <v>1112</v>
      </c>
      <c r="U615" s="12">
        <v>2.7010808275000007</v>
      </c>
      <c r="V615" s="12" t="s">
        <v>1113</v>
      </c>
      <c r="W615" s="56">
        <v>2.7010808275000007</v>
      </c>
    </row>
    <row r="616" spans="1:23" x14ac:dyDescent="0.3">
      <c r="A616" s="8" t="s">
        <v>316</v>
      </c>
      <c r="B616" s="8" t="s">
        <v>548</v>
      </c>
      <c r="C616" s="9" t="s">
        <v>578</v>
      </c>
      <c r="D616" s="27" t="s">
        <v>916</v>
      </c>
      <c r="E616" s="27" t="s">
        <v>918</v>
      </c>
      <c r="F616" s="9" t="s">
        <v>302</v>
      </c>
      <c r="G616" s="8" t="s">
        <v>302</v>
      </c>
      <c r="H616" s="10" t="s">
        <v>552</v>
      </c>
      <c r="I616" s="28" t="e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#N/A</v>
      </c>
      <c r="J616" s="37" t="s">
        <v>7</v>
      </c>
      <c r="K616" s="41" t="s">
        <v>8</v>
      </c>
      <c r="L616" s="47" t="s">
        <v>561</v>
      </c>
      <c r="M616" s="12" t="str">
        <f>_xlfn.XLOOKUP(Calculations[[#This Row],[For XLOOKUP]],Factors[For XLOOKUP],Factors[Factor],"")</f>
        <v>Σ.Ε. CO₂ eq</v>
      </c>
      <c r="N616" s="12">
        <f>_xlfn.XLOOKUP(Calculations[[#This Row],[For XLOOKUP]],Factors[For XLOOKUP],Factors[Value],"")</f>
        <v>6.2665000000000008E-4</v>
      </c>
      <c r="O616" s="12" t="str">
        <f>_xlfn.XLOOKUP(Calculations[[#This Row],[For XLOOKUP]],Factors[For XLOOKUP],Factors[Units],"")</f>
        <v>t CO₂ eq/lt</v>
      </c>
      <c r="P616" s="12" t="str">
        <f>_xlfn.XLOOKUP(Calculations[[#This Row],[For XLOOKUP]],Factors[For XLOOKUP],Factors[Source],"")</f>
        <v>DEFRA 2024</v>
      </c>
      <c r="Q616" s="12" t="s">
        <v>1112</v>
      </c>
      <c r="R616" s="12" t="s">
        <v>1112</v>
      </c>
      <c r="S616" s="12" t="s">
        <v>1112</v>
      </c>
      <c r="T616" s="12" t="s">
        <v>1112</v>
      </c>
      <c r="U616" s="12">
        <v>3.6802465185000006</v>
      </c>
      <c r="V616" s="12" t="s">
        <v>1113</v>
      </c>
      <c r="W616" s="56">
        <v>3.6802465185000006</v>
      </c>
    </row>
    <row r="617" spans="1:23" x14ac:dyDescent="0.3">
      <c r="A617" s="8" t="s">
        <v>316</v>
      </c>
      <c r="B617" s="8" t="s">
        <v>548</v>
      </c>
      <c r="C617" s="9" t="s">
        <v>578</v>
      </c>
      <c r="D617" s="27" t="s">
        <v>819</v>
      </c>
      <c r="E617" s="27" t="s">
        <v>927</v>
      </c>
      <c r="F617" s="9" t="s">
        <v>302</v>
      </c>
      <c r="G617" s="8" t="s">
        <v>302</v>
      </c>
      <c r="H617" s="10" t="s">
        <v>552</v>
      </c>
      <c r="I61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1669.43</v>
      </c>
      <c r="J617" s="37" t="s">
        <v>7</v>
      </c>
      <c r="K617" s="41" t="s">
        <v>8</v>
      </c>
      <c r="L617" s="47" t="s">
        <v>561</v>
      </c>
      <c r="M617" s="12" t="str">
        <f>_xlfn.XLOOKUP(Calculations[[#This Row],[For XLOOKUP]],Factors[For XLOOKUP],Factors[Factor],"")</f>
        <v>Σ.Ε. CO₂ eq</v>
      </c>
      <c r="N617" s="12">
        <f>_xlfn.XLOOKUP(Calculations[[#This Row],[For XLOOKUP]],Factors[For XLOOKUP],Factors[Value],"")</f>
        <v>6.2665000000000008E-4</v>
      </c>
      <c r="O617" s="12" t="str">
        <f>_xlfn.XLOOKUP(Calculations[[#This Row],[For XLOOKUP]],Factors[For XLOOKUP],Factors[Units],"")</f>
        <v>t CO₂ eq/lt</v>
      </c>
      <c r="P617" s="12" t="str">
        <f>_xlfn.XLOOKUP(Calculations[[#This Row],[For XLOOKUP]],Factors[For XLOOKUP],Factors[Source],"")</f>
        <v>DEFRA 2024</v>
      </c>
      <c r="Q617" s="12" t="s">
        <v>1112</v>
      </c>
      <c r="R617" s="12" t="s">
        <v>1112</v>
      </c>
      <c r="S617" s="12" t="s">
        <v>1112</v>
      </c>
      <c r="T617" s="12" t="s">
        <v>1112</v>
      </c>
      <c r="U617" s="12">
        <v>1.0461483095000002</v>
      </c>
      <c r="V617" s="12" t="s">
        <v>1113</v>
      </c>
      <c r="W617" s="56">
        <v>1.0461483095000002</v>
      </c>
    </row>
    <row r="618" spans="1:23" x14ac:dyDescent="0.3">
      <c r="A618" s="8" t="s">
        <v>316</v>
      </c>
      <c r="B618" s="8" t="s">
        <v>548</v>
      </c>
      <c r="C618" s="9" t="s">
        <v>578</v>
      </c>
      <c r="D618" s="27" t="s">
        <v>821</v>
      </c>
      <c r="E618" s="27" t="s">
        <v>923</v>
      </c>
      <c r="F618" s="9" t="s">
        <v>302</v>
      </c>
      <c r="G618" s="8" t="s">
        <v>302</v>
      </c>
      <c r="H618" s="10" t="s">
        <v>552</v>
      </c>
      <c r="I618" s="28" t="e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#N/A</v>
      </c>
      <c r="J618" s="37" t="s">
        <v>7</v>
      </c>
      <c r="K618" s="41" t="s">
        <v>8</v>
      </c>
      <c r="L618" s="47" t="s">
        <v>561</v>
      </c>
      <c r="M618" s="12" t="str">
        <f>_xlfn.XLOOKUP(Calculations[[#This Row],[For XLOOKUP]],Factors[For XLOOKUP],Factors[Factor],"")</f>
        <v>Σ.Ε. CO₂ eq</v>
      </c>
      <c r="N618" s="12">
        <f>_xlfn.XLOOKUP(Calculations[[#This Row],[For XLOOKUP]],Factors[For XLOOKUP],Factors[Value],"")</f>
        <v>6.2665000000000008E-4</v>
      </c>
      <c r="O618" s="12" t="str">
        <f>_xlfn.XLOOKUP(Calculations[[#This Row],[For XLOOKUP]],Factors[For XLOOKUP],Factors[Units],"")</f>
        <v>t CO₂ eq/lt</v>
      </c>
      <c r="P618" s="12" t="str">
        <f>_xlfn.XLOOKUP(Calculations[[#This Row],[For XLOOKUP]],Factors[For XLOOKUP],Factors[Source],"")</f>
        <v>DEFRA 2024</v>
      </c>
      <c r="Q618" s="12" t="s">
        <v>1112</v>
      </c>
      <c r="R618" s="12" t="s">
        <v>1112</v>
      </c>
      <c r="S618" s="12" t="s">
        <v>1112</v>
      </c>
      <c r="T618" s="12" t="s">
        <v>1112</v>
      </c>
      <c r="U618" s="12">
        <v>0.25810460200000002</v>
      </c>
      <c r="V618" s="12" t="s">
        <v>1113</v>
      </c>
      <c r="W618" s="56">
        <v>0.25810460200000002</v>
      </c>
    </row>
    <row r="619" spans="1:23" x14ac:dyDescent="0.3">
      <c r="A619" s="8" t="s">
        <v>316</v>
      </c>
      <c r="B619" s="8" t="s">
        <v>548</v>
      </c>
      <c r="C619" s="9" t="s">
        <v>578</v>
      </c>
      <c r="D619" s="27" t="s">
        <v>821</v>
      </c>
      <c r="E619" s="27" t="s">
        <v>922</v>
      </c>
      <c r="F619" s="9" t="s">
        <v>302</v>
      </c>
      <c r="G619" s="8" t="s">
        <v>302</v>
      </c>
      <c r="H619" s="10" t="s">
        <v>552</v>
      </c>
      <c r="I61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2972.15</v>
      </c>
      <c r="J619" s="37" t="s">
        <v>7</v>
      </c>
      <c r="K619" s="41" t="s">
        <v>8</v>
      </c>
      <c r="L619" s="47" t="s">
        <v>561</v>
      </c>
      <c r="M619" s="12" t="str">
        <f>_xlfn.XLOOKUP(Calculations[[#This Row],[For XLOOKUP]],Factors[For XLOOKUP],Factors[Factor],"")</f>
        <v>Σ.Ε. CO₂ eq</v>
      </c>
      <c r="N619" s="12">
        <f>_xlfn.XLOOKUP(Calculations[[#This Row],[For XLOOKUP]],Factors[For XLOOKUP],Factors[Value],"")</f>
        <v>6.2665000000000008E-4</v>
      </c>
      <c r="O619" s="12" t="str">
        <f>_xlfn.XLOOKUP(Calculations[[#This Row],[For XLOOKUP]],Factors[For XLOOKUP],Factors[Units],"")</f>
        <v>t CO₂ eq/lt</v>
      </c>
      <c r="P619" s="12" t="str">
        <f>_xlfn.XLOOKUP(Calculations[[#This Row],[For XLOOKUP]],Factors[For XLOOKUP],Factors[Source],"")</f>
        <v>DEFRA 2024</v>
      </c>
      <c r="Q619" s="12" t="s">
        <v>1112</v>
      </c>
      <c r="R619" s="12" t="s">
        <v>1112</v>
      </c>
      <c r="S619" s="12" t="s">
        <v>1112</v>
      </c>
      <c r="T619" s="12" t="s">
        <v>1112</v>
      </c>
      <c r="U619" s="12">
        <v>1.8624977975000003</v>
      </c>
      <c r="V619" s="12" t="s">
        <v>1113</v>
      </c>
      <c r="W619" s="56">
        <v>1.8624977975000003</v>
      </c>
    </row>
    <row r="620" spans="1:23" x14ac:dyDescent="0.3">
      <c r="A620" s="8" t="s">
        <v>316</v>
      </c>
      <c r="B620" s="8" t="s">
        <v>548</v>
      </c>
      <c r="C620" s="9" t="s">
        <v>578</v>
      </c>
      <c r="D620" s="27" t="s">
        <v>821</v>
      </c>
      <c r="E620" s="27" t="s">
        <v>922</v>
      </c>
      <c r="F620" s="9" t="s">
        <v>302</v>
      </c>
      <c r="G620" s="8" t="s">
        <v>302</v>
      </c>
      <c r="H620" s="10" t="s">
        <v>303</v>
      </c>
      <c r="I620" s="28" t="e">
        <f>SUMIFS(Calculations[Τιμή],Calculations[Έργο],Calculations[[#This Row],[Έργο]],Calculations[Πηγή εκπομπών],"Combustion of Petrol in group owned vehicles (owned or leasing)")/3+SUMIFS(Calculations[Τιμή],Calculations[Έργο],#REF!,Calculations[Έργο],"Combustion of Petrol")/3</f>
        <v>#N/A</v>
      </c>
      <c r="J620" s="37" t="s">
        <v>7</v>
      </c>
      <c r="K620" s="41" t="s">
        <v>89</v>
      </c>
      <c r="L620" s="47" t="s">
        <v>560</v>
      </c>
      <c r="M620" s="12" t="str">
        <f>_xlfn.XLOOKUP(Calculations[[#This Row],[For XLOOKUP]],Factors[For XLOOKUP],Factors[Factor],"")</f>
        <v>Σ.Ε. CO₂ eq</v>
      </c>
      <c r="N620" s="12">
        <f>_xlfn.XLOOKUP(Calculations[[#This Row],[For XLOOKUP]],Factors[For XLOOKUP],Factors[Value],"")</f>
        <v>6.0663999999999998E-4</v>
      </c>
      <c r="O620" s="12" t="str">
        <f>_xlfn.XLOOKUP(Calculations[[#This Row],[For XLOOKUP]],Factors[For XLOOKUP],Factors[Units],"")</f>
        <v>t CO2 eq/lt</v>
      </c>
      <c r="P620" s="12" t="str">
        <f>_xlfn.XLOOKUP(Calculations[[#This Row],[For XLOOKUP]],Factors[For XLOOKUP],Factors[Source],"")</f>
        <v>DEFRA 2024</v>
      </c>
      <c r="Q620" s="12" t="s">
        <v>1112</v>
      </c>
      <c r="R620" s="12" t="s">
        <v>1112</v>
      </c>
      <c r="S620" s="12" t="s">
        <v>1112</v>
      </c>
      <c r="T620" s="12" t="s">
        <v>1112</v>
      </c>
      <c r="U620" s="12">
        <v>1.9146650351999999</v>
      </c>
      <c r="V620" s="12" t="s">
        <v>1113</v>
      </c>
      <c r="W620" s="56">
        <v>1.9146650351999999</v>
      </c>
    </row>
    <row r="621" spans="1:23" x14ac:dyDescent="0.3">
      <c r="A621" s="8" t="s">
        <v>316</v>
      </c>
      <c r="B621" s="8" t="s">
        <v>548</v>
      </c>
      <c r="C621" s="9" t="s">
        <v>578</v>
      </c>
      <c r="D621" s="27" t="s">
        <v>916</v>
      </c>
      <c r="E621" s="27" t="s">
        <v>918</v>
      </c>
      <c r="F621" s="9" t="s">
        <v>302</v>
      </c>
      <c r="G621" s="8" t="s">
        <v>302</v>
      </c>
      <c r="H621" s="10" t="s">
        <v>565</v>
      </c>
      <c r="I621" s="28" t="e">
        <f>SUMIFS(Calculations[Τιμή],#REF!,#REF!,Calculations[Πηγή εκπομπών],"Combustion of Natural gas")/3</f>
        <v>#REF!</v>
      </c>
      <c r="J621" s="37" t="s">
        <v>44</v>
      </c>
      <c r="K621" s="41" t="s">
        <v>554</v>
      </c>
      <c r="L621" s="47" t="s">
        <v>562</v>
      </c>
      <c r="M621" s="12" t="str">
        <f>_xlfn.XLOOKUP(Calculations[[#This Row],[For XLOOKUP]],Factors[For XLOOKUP],Factors[Factor],"")</f>
        <v>Σ.Ε. CO₂ eq</v>
      </c>
      <c r="N621" s="12">
        <f>_xlfn.XLOOKUP(Calculations[[#This Row],[For XLOOKUP]],Factors[For XLOOKUP],Factors[Value],"")</f>
        <v>3.021E-5</v>
      </c>
      <c r="O621" s="12" t="str">
        <f>_xlfn.XLOOKUP(Calculations[[#This Row],[For XLOOKUP]],Factors[For XLOOKUP],Factors[Units],"")</f>
        <v>tn CO2 eq/ lt</v>
      </c>
      <c r="P621" s="12" t="str">
        <f>_xlfn.XLOOKUP(Calculations[[#This Row],[For XLOOKUP]],Factors[For XLOOKUP],Factors[Source],"")</f>
        <v>DEFRA 2024</v>
      </c>
      <c r="Q621" s="12" t="s">
        <v>1112</v>
      </c>
      <c r="R621" s="12" t="s">
        <v>1112</v>
      </c>
      <c r="S621" s="12" t="s">
        <v>1112</v>
      </c>
      <c r="T621" s="12" t="s">
        <v>1112</v>
      </c>
      <c r="U621" s="12">
        <v>1.6353017985961538</v>
      </c>
      <c r="V621" s="12" t="s">
        <v>1113</v>
      </c>
      <c r="W621" s="56">
        <v>1.6353017985961538</v>
      </c>
    </row>
    <row r="622" spans="1:23" x14ac:dyDescent="0.3">
      <c r="A622" s="8" t="s">
        <v>316</v>
      </c>
      <c r="B622" s="8" t="s">
        <v>548</v>
      </c>
      <c r="C622" s="9" t="s">
        <v>578</v>
      </c>
      <c r="D622" s="27" t="s">
        <v>818</v>
      </c>
      <c r="E622" s="27"/>
      <c r="F622" s="9" t="s">
        <v>302</v>
      </c>
      <c r="G622" s="8" t="s">
        <v>302</v>
      </c>
      <c r="H622" s="10" t="s">
        <v>565</v>
      </c>
      <c r="I622" s="28" t="e">
        <f>SUMIFS(Calculations[Τιμή],#REF!,#REF!,Calculations[Πηγή εκπομπών],"Combustion of Natural gas")/3</f>
        <v>#REF!</v>
      </c>
      <c r="J622" s="37" t="s">
        <v>44</v>
      </c>
      <c r="K622" s="41" t="s">
        <v>554</v>
      </c>
      <c r="L622" s="47" t="s">
        <v>562</v>
      </c>
      <c r="M622" s="31" t="str">
        <f>_xlfn.XLOOKUP(Calculations[[#This Row],[For XLOOKUP]],Factors[For XLOOKUP],Factors[Factor],"")</f>
        <v>Σ.Ε. CO₂ eq</v>
      </c>
      <c r="N622" s="31">
        <f>_xlfn.XLOOKUP(Calculations[[#This Row],[For XLOOKUP]],Factors[For XLOOKUP],Factors[Value],"")</f>
        <v>3.021E-5</v>
      </c>
      <c r="O622" s="31" t="str">
        <f>_xlfn.XLOOKUP(Calculations[[#This Row],[For XLOOKUP]],Factors[For XLOOKUP],Factors[Units],"")</f>
        <v>tn CO2 eq/ lt</v>
      </c>
      <c r="P622" s="12" t="str">
        <f>_xlfn.XLOOKUP(Calculations[[#This Row],[For XLOOKUP]],Factors[For XLOOKUP],Factors[Source],"")</f>
        <v>DEFRA 2024</v>
      </c>
      <c r="Q622" s="31" t="s">
        <v>1112</v>
      </c>
      <c r="R622" s="31" t="s">
        <v>1112</v>
      </c>
      <c r="S622" s="31" t="s">
        <v>1112</v>
      </c>
      <c r="T622" s="31" t="s">
        <v>1112</v>
      </c>
      <c r="U622" s="31">
        <v>245.16588175140001</v>
      </c>
      <c r="V622" s="31" t="s">
        <v>1113</v>
      </c>
      <c r="W622" s="57">
        <v>245.16588175140001</v>
      </c>
    </row>
    <row r="623" spans="1:23" x14ac:dyDescent="0.3">
      <c r="A623" s="8" t="s">
        <v>316</v>
      </c>
      <c r="B623" s="8" t="s">
        <v>548</v>
      </c>
      <c r="C623" s="9" t="s">
        <v>578</v>
      </c>
      <c r="D623" s="27" t="s">
        <v>819</v>
      </c>
      <c r="E623" s="27" t="s">
        <v>914</v>
      </c>
      <c r="F623" s="9" t="s">
        <v>302</v>
      </c>
      <c r="G623" s="8" t="s">
        <v>302</v>
      </c>
      <c r="H623" s="10" t="s">
        <v>565</v>
      </c>
      <c r="I623" s="28" t="e">
        <f>SUMIFS(Calculations[Τιμή],Calculations[Έργο],Calculations[[#This Row],[Έργο]],Calculations[Πηγή εκπομπών],"Combustion of Natural gas")/3</f>
        <v>#N/A</v>
      </c>
      <c r="J623" s="37" t="s">
        <v>44</v>
      </c>
      <c r="K623" s="41" t="s">
        <v>554</v>
      </c>
      <c r="L623" s="47" t="s">
        <v>562</v>
      </c>
      <c r="M623" s="12" t="str">
        <f>_xlfn.XLOOKUP(Calculations[[#This Row],[For XLOOKUP]],Factors[For XLOOKUP],Factors[Factor],"")</f>
        <v>Σ.Ε. CO₂ eq</v>
      </c>
      <c r="N623" s="12">
        <f>_xlfn.XLOOKUP(Calculations[[#This Row],[For XLOOKUP]],Factors[For XLOOKUP],Factors[Value],"")</f>
        <v>3.021E-5</v>
      </c>
      <c r="O623" s="12" t="str">
        <f>_xlfn.XLOOKUP(Calculations[[#This Row],[For XLOOKUP]],Factors[For XLOOKUP],Factors[Units],"")</f>
        <v>tn CO2 eq/ lt</v>
      </c>
      <c r="P623" s="12" t="str">
        <f>_xlfn.XLOOKUP(Calculations[[#This Row],[For XLOOKUP]],Factors[For XLOOKUP],Factors[Source],"")</f>
        <v>DEFRA 2024</v>
      </c>
      <c r="Q623" s="12" t="s">
        <v>1112</v>
      </c>
      <c r="R623" s="12" t="s">
        <v>1112</v>
      </c>
      <c r="S623" s="12" t="s">
        <v>1112</v>
      </c>
      <c r="T623" s="12" t="s">
        <v>1112</v>
      </c>
      <c r="U623" s="12">
        <v>4.7957470852404802E-2</v>
      </c>
      <c r="V623" s="12" t="s">
        <v>1113</v>
      </c>
      <c r="W623" s="56">
        <v>4.7957470852404802E-2</v>
      </c>
    </row>
    <row r="624" spans="1:23" x14ac:dyDescent="0.3">
      <c r="A624" s="8" t="s">
        <v>316</v>
      </c>
      <c r="B624" s="8" t="s">
        <v>548</v>
      </c>
      <c r="C624" s="9" t="s">
        <v>578</v>
      </c>
      <c r="D624" s="27" t="s">
        <v>819</v>
      </c>
      <c r="E624" s="27" t="s">
        <v>908</v>
      </c>
      <c r="F624" s="9" t="s">
        <v>302</v>
      </c>
      <c r="G624" s="8" t="s">
        <v>302</v>
      </c>
      <c r="H624" s="10" t="s">
        <v>565</v>
      </c>
      <c r="I624" s="28" t="e">
        <f>SUMIFS(Calculations[Τιμή],#REF!,#REF!,Calculations[Πηγή εκπομπών],"Combustion of Natural gas")/3</f>
        <v>#REF!</v>
      </c>
      <c r="J624" s="37" t="s">
        <v>44</v>
      </c>
      <c r="K624" s="41" t="s">
        <v>554</v>
      </c>
      <c r="L624" s="47" t="s">
        <v>562</v>
      </c>
      <c r="M624" s="31" t="str">
        <f>_xlfn.XLOOKUP(Calculations[[#This Row],[For XLOOKUP]],Factors[For XLOOKUP],Factors[Factor],"")</f>
        <v>Σ.Ε. CO₂ eq</v>
      </c>
      <c r="N624" s="31">
        <f>_xlfn.XLOOKUP(Calculations[[#This Row],[For XLOOKUP]],Factors[For XLOOKUP],Factors[Value],"")</f>
        <v>3.021E-5</v>
      </c>
      <c r="O624" s="31" t="str">
        <f>_xlfn.XLOOKUP(Calculations[[#This Row],[For XLOOKUP]],Factors[For XLOOKUP],Factors[Units],"")</f>
        <v>tn CO2 eq/ lt</v>
      </c>
      <c r="P624" s="12" t="str">
        <f>_xlfn.XLOOKUP(Calculations[[#This Row],[For XLOOKUP]],Factors[For XLOOKUP],Factors[Source],"")</f>
        <v>DEFRA 2024</v>
      </c>
      <c r="Q624" s="31" t="s">
        <v>1112</v>
      </c>
      <c r="R624" s="31" t="s">
        <v>1112</v>
      </c>
      <c r="S624" s="31" t="s">
        <v>1112</v>
      </c>
      <c r="T624" s="31" t="s">
        <v>1112</v>
      </c>
      <c r="U624" s="31">
        <v>0.50035627922675852</v>
      </c>
      <c r="V624" s="31" t="s">
        <v>1113</v>
      </c>
      <c r="W624" s="57">
        <v>0.50035627922675852</v>
      </c>
    </row>
    <row r="625" spans="1:23" x14ac:dyDescent="0.3">
      <c r="A625" s="8" t="s">
        <v>316</v>
      </c>
      <c r="B625" s="8" t="s">
        <v>548</v>
      </c>
      <c r="C625" s="9" t="s">
        <v>578</v>
      </c>
      <c r="D625" s="27" t="s">
        <v>821</v>
      </c>
      <c r="E625" s="27" t="s">
        <v>922</v>
      </c>
      <c r="F625" s="9" t="s">
        <v>302</v>
      </c>
      <c r="G625" s="8" t="s">
        <v>302</v>
      </c>
      <c r="H625" s="10" t="s">
        <v>565</v>
      </c>
      <c r="I625" s="28" t="e">
        <f>SUMIFS(Calculations[Τιμή],#REF!,#REF!,Calculations[Πηγή εκπομπών],"Combustion of Natural gas")/3</f>
        <v>#REF!</v>
      </c>
      <c r="J625" s="37" t="s">
        <v>44</v>
      </c>
      <c r="K625" s="41" t="s">
        <v>554</v>
      </c>
      <c r="L625" s="47" t="s">
        <v>562</v>
      </c>
      <c r="M625" s="12" t="str">
        <f>_xlfn.XLOOKUP(Calculations[[#This Row],[For XLOOKUP]],Factors[For XLOOKUP],Factors[Factor],"")</f>
        <v>Σ.Ε. CO₂ eq</v>
      </c>
      <c r="N625" s="12">
        <f>_xlfn.XLOOKUP(Calculations[[#This Row],[For XLOOKUP]],Factors[For XLOOKUP],Factors[Value],"")</f>
        <v>3.021E-5</v>
      </c>
      <c r="O625" s="12" t="str">
        <f>_xlfn.XLOOKUP(Calculations[[#This Row],[For XLOOKUP]],Factors[For XLOOKUP],Factors[Units],"")</f>
        <v>tn CO2 eq/ lt</v>
      </c>
      <c r="P625" s="12" t="str">
        <f>_xlfn.XLOOKUP(Calculations[[#This Row],[For XLOOKUP]],Factors[For XLOOKUP],Factors[Source],"")</f>
        <v>DEFRA 2024</v>
      </c>
      <c r="Q625" s="12" t="s">
        <v>1112</v>
      </c>
      <c r="R625" s="12" t="s">
        <v>1112</v>
      </c>
      <c r="S625" s="12" t="s">
        <v>1112</v>
      </c>
      <c r="T625" s="12" t="s">
        <v>1112</v>
      </c>
      <c r="U625" s="12">
        <v>0.18463626278175857</v>
      </c>
      <c r="V625" s="12" t="s">
        <v>1113</v>
      </c>
      <c r="W625" s="56">
        <v>0.18463626278175857</v>
      </c>
    </row>
    <row r="626" spans="1:23" x14ac:dyDescent="0.3">
      <c r="A626" s="8" t="s">
        <v>316</v>
      </c>
      <c r="B626" s="8" t="s">
        <v>548</v>
      </c>
      <c r="C626" s="9" t="s">
        <v>578</v>
      </c>
      <c r="D626" s="27" t="s">
        <v>819</v>
      </c>
      <c r="E626" s="27" t="s">
        <v>913</v>
      </c>
      <c r="F626" s="9" t="s">
        <v>302</v>
      </c>
      <c r="G626" s="8" t="s">
        <v>302</v>
      </c>
      <c r="H626" s="10" t="s">
        <v>304</v>
      </c>
      <c r="I626" s="28" t="e">
        <f>SUMIFS(Calculations[Τιμή],#REF!,#REF!,Calculations[Πηγή εκπομπών],"Combustion of LPG in group owned vehicles (owned or leasing)")/3</f>
        <v>#REF!</v>
      </c>
      <c r="J626" s="37" t="s">
        <v>7</v>
      </c>
      <c r="K626" s="41" t="s">
        <v>37</v>
      </c>
      <c r="L626" s="47" t="s">
        <v>563</v>
      </c>
      <c r="M626" s="31" t="str">
        <f>_xlfn.XLOOKUP(Calculations[[#This Row],[For XLOOKUP]],Factors[For XLOOKUP],Factors[Factor],"")</f>
        <v>Σ.Ε. CO₂ eq</v>
      </c>
      <c r="N626" s="31">
        <f>_xlfn.XLOOKUP(Calculations[[#This Row],[For XLOOKUP]],Factors[For XLOOKUP],Factors[Value],"")</f>
        <v>1.8551E-4</v>
      </c>
      <c r="O626" s="31" t="str">
        <f>_xlfn.XLOOKUP(Calculations[[#This Row],[For XLOOKUP]],Factors[For XLOOKUP],Factors[Units],"")</f>
        <v>tn CO2 eq/ lt</v>
      </c>
      <c r="P626" s="12" t="str">
        <f>_xlfn.XLOOKUP(Calculations[[#This Row],[For XLOOKUP]],Factors[For XLOOKUP],Factors[Source],"")</f>
        <v>DEFRA 2024</v>
      </c>
      <c r="Q626" s="31" t="s">
        <v>1112</v>
      </c>
      <c r="R626" s="31" t="s">
        <v>1112</v>
      </c>
      <c r="S626" s="31" t="s">
        <v>1112</v>
      </c>
      <c r="T626" s="31" t="s">
        <v>1112</v>
      </c>
      <c r="U626" s="31">
        <v>2.2058270611000004</v>
      </c>
      <c r="V626" s="31" t="s">
        <v>1113</v>
      </c>
      <c r="W626" s="57">
        <v>2.2058270611000004</v>
      </c>
    </row>
    <row r="627" spans="1:23" x14ac:dyDescent="0.3">
      <c r="A627" s="8" t="s">
        <v>316</v>
      </c>
      <c r="B627" s="8" t="s">
        <v>548</v>
      </c>
      <c r="C627" s="9" t="s">
        <v>298</v>
      </c>
      <c r="D627" s="27" t="s">
        <v>818</v>
      </c>
      <c r="E627" s="27" t="s">
        <v>956</v>
      </c>
      <c r="F627" s="9" t="s">
        <v>302</v>
      </c>
      <c r="G627" s="8" t="s">
        <v>302</v>
      </c>
      <c r="H627" s="10" t="s">
        <v>552</v>
      </c>
      <c r="I62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9342.1299999999992</v>
      </c>
      <c r="J627" s="37" t="s">
        <v>7</v>
      </c>
      <c r="K627" s="41" t="s">
        <v>8</v>
      </c>
      <c r="L627" s="47" t="s">
        <v>561</v>
      </c>
      <c r="M627" s="12" t="str">
        <f>_xlfn.XLOOKUP(Calculations[[#This Row],[For XLOOKUP]],Factors[For XLOOKUP],Factors[Factor],"")</f>
        <v>Σ.Ε. CO₂ eq</v>
      </c>
      <c r="N627" s="12">
        <f>_xlfn.XLOOKUP(Calculations[[#This Row],[For XLOOKUP]],Factors[For XLOOKUP],Factors[Value],"")</f>
        <v>6.2665000000000008E-4</v>
      </c>
      <c r="O627" s="12" t="str">
        <f>_xlfn.XLOOKUP(Calculations[[#This Row],[For XLOOKUP]],Factors[For XLOOKUP],Factors[Units],"")</f>
        <v>t CO₂ eq/lt</v>
      </c>
      <c r="P627" s="12" t="str">
        <f>_xlfn.XLOOKUP(Calculations[[#This Row],[For XLOOKUP]],Factors[For XLOOKUP],Factors[Source],"")</f>
        <v>DEFRA 2024</v>
      </c>
      <c r="Q627" s="12" t="s">
        <v>1112</v>
      </c>
      <c r="R627" s="12" t="s">
        <v>1112</v>
      </c>
      <c r="S627" s="12" t="s">
        <v>1112</v>
      </c>
      <c r="T627" s="12" t="s">
        <v>1112</v>
      </c>
      <c r="U627" s="12">
        <v>5.8542457644999999</v>
      </c>
      <c r="V627" s="12" t="s">
        <v>1113</v>
      </c>
      <c r="W627" s="56">
        <v>5.8542457644999999</v>
      </c>
    </row>
    <row r="628" spans="1:23" x14ac:dyDescent="0.3">
      <c r="A628" s="8" t="s">
        <v>316</v>
      </c>
      <c r="B628" s="8" t="s">
        <v>548</v>
      </c>
      <c r="C628" s="9" t="s">
        <v>298</v>
      </c>
      <c r="D628" s="27" t="s">
        <v>818</v>
      </c>
      <c r="E628" s="27" t="s">
        <v>956</v>
      </c>
      <c r="F628" s="9" t="s">
        <v>302</v>
      </c>
      <c r="G628" s="8" t="s">
        <v>302</v>
      </c>
      <c r="H628" s="10" t="s">
        <v>303</v>
      </c>
      <c r="I628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4428.03</v>
      </c>
      <c r="J628" s="37" t="s">
        <v>7</v>
      </c>
      <c r="K628" s="41" t="s">
        <v>89</v>
      </c>
      <c r="L628" s="47" t="s">
        <v>560</v>
      </c>
      <c r="M628" s="31" t="str">
        <f>_xlfn.XLOOKUP(Calculations[[#This Row],[For XLOOKUP]],Factors[For XLOOKUP],Factors[Factor],"")</f>
        <v>Σ.Ε. CO₂ eq</v>
      </c>
      <c r="N628" s="31">
        <f>_xlfn.XLOOKUP(Calculations[[#This Row],[For XLOOKUP]],Factors[For XLOOKUP],Factors[Value],"")</f>
        <v>6.0663999999999998E-4</v>
      </c>
      <c r="O628" s="31" t="str">
        <f>_xlfn.XLOOKUP(Calculations[[#This Row],[For XLOOKUP]],Factors[For XLOOKUP],Factors[Units],"")</f>
        <v>t CO2 eq/lt</v>
      </c>
      <c r="P628" s="12" t="str">
        <f>_xlfn.XLOOKUP(Calculations[[#This Row],[For XLOOKUP]],Factors[For XLOOKUP],Factors[Source],"")</f>
        <v>DEFRA 2024</v>
      </c>
      <c r="Q628" s="31" t="s">
        <v>1112</v>
      </c>
      <c r="R628" s="31" t="s">
        <v>1112</v>
      </c>
      <c r="S628" s="31" t="s">
        <v>1112</v>
      </c>
      <c r="T628" s="31" t="s">
        <v>1112</v>
      </c>
      <c r="U628" s="31">
        <v>2.6862201191999997</v>
      </c>
      <c r="V628" s="31" t="s">
        <v>1113</v>
      </c>
      <c r="W628" s="57">
        <v>2.6862201191999997</v>
      </c>
    </row>
    <row r="629" spans="1:23" x14ac:dyDescent="0.3">
      <c r="A629" s="8" t="s">
        <v>316</v>
      </c>
      <c r="B629" s="8" t="s">
        <v>548</v>
      </c>
      <c r="C629" s="9" t="s">
        <v>298</v>
      </c>
      <c r="D629" s="27" t="s">
        <v>818</v>
      </c>
      <c r="E629" s="27" t="s">
        <v>956</v>
      </c>
      <c r="F629" s="9" t="s">
        <v>302</v>
      </c>
      <c r="G629" s="8" t="s">
        <v>302</v>
      </c>
      <c r="H629" s="10" t="s">
        <v>568</v>
      </c>
      <c r="I629" s="28" t="e">
        <f>SUMIFS(Calculations[Τιμή],#REF!,#REF!,Calculations[Πηγή εκπομπών],"Emissions from Wood Pellet Combustion")</f>
        <v>#REF!</v>
      </c>
      <c r="J629" s="37" t="s">
        <v>269</v>
      </c>
      <c r="K629" s="41" t="s">
        <v>570</v>
      </c>
      <c r="L629" s="47" t="s">
        <v>571</v>
      </c>
      <c r="M629" s="12" t="str">
        <f>_xlfn.XLOOKUP(Calculations[[#This Row],[For XLOOKUP]],Factors[For XLOOKUP],Factors[Factor],"")</f>
        <v>Σ.Ε. CO₂ eq</v>
      </c>
      <c r="N629" s="12">
        <f>_xlfn.XLOOKUP(Calculations[[#This Row],[For XLOOKUP]],Factors[For XLOOKUP],Factors[Value],"")</f>
        <v>3.7440000000000001E-5</v>
      </c>
      <c r="O629" s="12" t="str">
        <f>_xlfn.XLOOKUP(Calculations[[#This Row],[For XLOOKUP]],Factors[For XLOOKUP],Factors[Units],"")</f>
        <v>tn CO2 eq/ kWh</v>
      </c>
      <c r="P629" s="12" t="str">
        <f>_xlfn.XLOOKUP(Calculations[[#This Row],[For XLOOKUP]],Factors[For XLOOKUP],Factors[Source],"")</f>
        <v>DEFRA 2024</v>
      </c>
      <c r="Q629" s="12" t="s">
        <v>1112</v>
      </c>
      <c r="R629" s="12" t="s">
        <v>1112</v>
      </c>
      <c r="S629" s="12" t="s">
        <v>1112</v>
      </c>
      <c r="T629" s="12" t="s">
        <v>1112</v>
      </c>
      <c r="U629" s="12">
        <v>0.91480896</v>
      </c>
      <c r="V629" s="12" t="s">
        <v>1113</v>
      </c>
      <c r="W629" s="56">
        <v>0.91480896</v>
      </c>
    </row>
    <row r="630" spans="1:23" x14ac:dyDescent="0.3">
      <c r="A630" s="8" t="s">
        <v>316</v>
      </c>
      <c r="B630" s="8" t="s">
        <v>548</v>
      </c>
      <c r="C630" s="9" t="s">
        <v>578</v>
      </c>
      <c r="D630" s="27" t="s">
        <v>818</v>
      </c>
      <c r="E630" s="27"/>
      <c r="F630" s="9" t="s">
        <v>302</v>
      </c>
      <c r="G630" s="8" t="s">
        <v>302</v>
      </c>
      <c r="H630" s="10" t="s">
        <v>569</v>
      </c>
      <c r="I630" s="28">
        <v>1825927.55</v>
      </c>
      <c r="J630" s="37" t="s">
        <v>277</v>
      </c>
      <c r="K630" s="41" t="s">
        <v>67</v>
      </c>
      <c r="L630" s="47" t="s">
        <v>572</v>
      </c>
      <c r="M630" s="31" t="str">
        <f>_xlfn.XLOOKUP(Calculations[[#This Row],[For XLOOKUP]],Factors[For XLOOKUP],Factors[Factor],"")</f>
        <v>Σ.Ε. CO₂ eq</v>
      </c>
      <c r="N630" s="31">
        <f>_xlfn.XLOOKUP(Calculations[[#This Row],[For XLOOKUP]],Factors[For XLOOKUP],Factors[Value],"")</f>
        <v>0</v>
      </c>
      <c r="O630" s="31" t="str">
        <f>_xlfn.XLOOKUP(Calculations[[#This Row],[For XLOOKUP]],Factors[For XLOOKUP],Factors[Units],"")</f>
        <v>tn CO2 eq/ kWh</v>
      </c>
      <c r="P630" s="12" t="str">
        <f>_xlfn.XLOOKUP(Calculations[[#This Row],[For XLOOKUP]],Factors[For XLOOKUP],Factors[Source],"")</f>
        <v>DEFRA 2024</v>
      </c>
      <c r="Q630" s="31" t="s">
        <v>1112</v>
      </c>
      <c r="R630" s="31" t="s">
        <v>1112</v>
      </c>
      <c r="S630" s="31" t="s">
        <v>1112</v>
      </c>
      <c r="T630" s="31" t="s">
        <v>1112</v>
      </c>
      <c r="U630" s="31">
        <v>0</v>
      </c>
      <c r="V630" s="31" t="s">
        <v>1113</v>
      </c>
      <c r="W630" s="57">
        <v>0</v>
      </c>
    </row>
    <row r="631" spans="1:23" x14ac:dyDescent="0.3">
      <c r="A631" s="8" t="s">
        <v>316</v>
      </c>
      <c r="B631" s="8" t="s">
        <v>548</v>
      </c>
      <c r="C631" s="9" t="s">
        <v>297</v>
      </c>
      <c r="D631" s="27" t="s">
        <v>818</v>
      </c>
      <c r="E631" s="27" t="s">
        <v>955</v>
      </c>
      <c r="F631" s="9" t="s">
        <v>302</v>
      </c>
      <c r="G631" s="9" t="s">
        <v>302</v>
      </c>
      <c r="H631" s="10" t="s">
        <v>552</v>
      </c>
      <c r="I631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436445</v>
      </c>
      <c r="J631" s="11" t="s">
        <v>7</v>
      </c>
      <c r="K631" s="41" t="s">
        <v>8</v>
      </c>
      <c r="L631" s="47" t="s">
        <v>561</v>
      </c>
      <c r="M631" s="12" t="str">
        <f>_xlfn.XLOOKUP(Calculations[[#This Row],[For XLOOKUP]],Factors[For XLOOKUP],Factors[Factor],"")</f>
        <v>Σ.Ε. CO₂ eq</v>
      </c>
      <c r="N631" s="12">
        <f>_xlfn.XLOOKUP(Calculations[[#This Row],[For XLOOKUP]],Factors[For XLOOKUP],Factors[Value],"")</f>
        <v>6.2665000000000008E-4</v>
      </c>
      <c r="O631" s="12" t="str">
        <f>_xlfn.XLOOKUP(Calculations[[#This Row],[For XLOOKUP]],Factors[For XLOOKUP],Factors[Units],"")</f>
        <v>t CO₂ eq/lt</v>
      </c>
      <c r="P631" s="12" t="str">
        <f>_xlfn.XLOOKUP(Calculations[[#This Row],[For XLOOKUP]],Factors[For XLOOKUP],Factors[Source],"")</f>
        <v>DEFRA 2024</v>
      </c>
      <c r="Q631" s="12" t="s">
        <v>1112</v>
      </c>
      <c r="R631" s="12" t="s">
        <v>1112</v>
      </c>
      <c r="S631" s="12" t="s">
        <v>1112</v>
      </c>
      <c r="T631" s="12" t="s">
        <v>1112</v>
      </c>
      <c r="U631" s="12">
        <v>273.49825925000005</v>
      </c>
      <c r="V631" s="12" t="s">
        <v>1113</v>
      </c>
      <c r="W631" s="56">
        <v>273.49825925000005</v>
      </c>
    </row>
    <row r="632" spans="1:23" ht="13.95" customHeight="1" x14ac:dyDescent="0.3">
      <c r="A632" s="8" t="s">
        <v>316</v>
      </c>
      <c r="B632" s="8" t="s">
        <v>548</v>
      </c>
      <c r="C632" s="9" t="s">
        <v>297</v>
      </c>
      <c r="D632" s="9" t="s">
        <v>818</v>
      </c>
      <c r="E632" s="9" t="s">
        <v>955</v>
      </c>
      <c r="F632" s="9" t="s">
        <v>302</v>
      </c>
      <c r="G632" s="9" t="s">
        <v>302</v>
      </c>
      <c r="H632" s="10" t="s">
        <v>303</v>
      </c>
      <c r="I632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17643</v>
      </c>
      <c r="J632" s="11" t="s">
        <v>7</v>
      </c>
      <c r="K632" s="41" t="s">
        <v>89</v>
      </c>
      <c r="L632" s="47" t="s">
        <v>560</v>
      </c>
      <c r="M632" s="12" t="str">
        <f>_xlfn.XLOOKUP(Calculations[[#This Row],[For XLOOKUP]],Factors[For XLOOKUP],Factors[Factor],"")</f>
        <v>Σ.Ε. CO₂ eq</v>
      </c>
      <c r="N632" s="12">
        <f>_xlfn.XLOOKUP(Calculations[[#This Row],[For XLOOKUP]],Factors[For XLOOKUP],Factors[Value],"")</f>
        <v>6.0663999999999998E-4</v>
      </c>
      <c r="O632" s="12" t="str">
        <f>_xlfn.XLOOKUP(Calculations[[#This Row],[For XLOOKUP]],Factors[For XLOOKUP],Factors[Units],"")</f>
        <v>t CO2 eq/lt</v>
      </c>
      <c r="P632" s="12" t="str">
        <f>_xlfn.XLOOKUP(Calculations[[#This Row],[For XLOOKUP]],Factors[For XLOOKUP],Factors[Source],"")</f>
        <v>DEFRA 2024</v>
      </c>
      <c r="Q632" s="12" t="s">
        <v>1112</v>
      </c>
      <c r="R632" s="12" t="s">
        <v>1112</v>
      </c>
      <c r="S632" s="12" t="s">
        <v>1112</v>
      </c>
      <c r="T632" s="12" t="s">
        <v>1112</v>
      </c>
      <c r="U632" s="12">
        <v>10.702949519999999</v>
      </c>
      <c r="V632" s="12" t="s">
        <v>1113</v>
      </c>
      <c r="W632" s="56">
        <v>10.702949519999999</v>
      </c>
    </row>
    <row r="633" spans="1:23" ht="13.95" customHeight="1" x14ac:dyDescent="0.3">
      <c r="A633" s="8" t="s">
        <v>316</v>
      </c>
      <c r="B633" s="8" t="s">
        <v>548</v>
      </c>
      <c r="C633" s="9" t="s">
        <v>578</v>
      </c>
      <c r="D633" s="9" t="s">
        <v>821</v>
      </c>
      <c r="E633" s="9" t="s">
        <v>921</v>
      </c>
      <c r="F633" s="9" t="s">
        <v>302</v>
      </c>
      <c r="G633" s="8" t="s">
        <v>577</v>
      </c>
      <c r="H633" s="10" t="s">
        <v>305</v>
      </c>
      <c r="I633" s="66">
        <v>102</v>
      </c>
      <c r="J633" s="37" t="s">
        <v>44</v>
      </c>
      <c r="K633" s="41" t="s">
        <v>581</v>
      </c>
      <c r="L633" s="47" t="s">
        <v>740</v>
      </c>
      <c r="M633" s="12" t="str">
        <f>_xlfn.XLOOKUP(Calculations[[#This Row],[For XLOOKUP]],Factors[For XLOOKUP],Factors[Factor],"")</f>
        <v>Σ.Ε. CO₂</v>
      </c>
      <c r="N633" s="12">
        <f>_xlfn.XLOOKUP(Calculations[[#This Row],[For XLOOKUP]],Factors[For XLOOKUP],Factors[Value],"")</f>
        <v>4.0597972930144582E-5</v>
      </c>
      <c r="O633" s="12" t="str">
        <f>_xlfn.XLOOKUP(Calculations[[#This Row],[For XLOOKUP]],Factors[For XLOOKUP],Factors[Units],"")</f>
        <v>t CO2/kWh</v>
      </c>
      <c r="P633" s="12">
        <f>_xlfn.XLOOKUP(Calculations[[#This Row],[For XLOOKUP]],Factors[For XLOOKUP],Factors[Source],"")</f>
        <v>0</v>
      </c>
      <c r="Q633" s="12">
        <v>4.1409932388747472E-3</v>
      </c>
      <c r="R633" s="12" t="s">
        <v>1112</v>
      </c>
      <c r="S633" s="12" t="s">
        <v>1112</v>
      </c>
      <c r="T633" s="12" t="s">
        <v>1112</v>
      </c>
      <c r="U633" s="12" t="s">
        <v>1112</v>
      </c>
      <c r="V633" s="12" t="s">
        <v>1113</v>
      </c>
      <c r="W633" s="56">
        <v>4.1409932388747472E-3</v>
      </c>
    </row>
    <row r="634" spans="1:23" ht="13.95" customHeight="1" x14ac:dyDescent="0.3">
      <c r="A634" s="8" t="s">
        <v>316</v>
      </c>
      <c r="B634" s="8" t="s">
        <v>548</v>
      </c>
      <c r="C634" s="9" t="s">
        <v>578</v>
      </c>
      <c r="D634" s="9" t="s">
        <v>821</v>
      </c>
      <c r="E634" s="9" t="s">
        <v>921</v>
      </c>
      <c r="F634" s="9" t="s">
        <v>302</v>
      </c>
      <c r="G634" s="9" t="s">
        <v>577</v>
      </c>
      <c r="H634" s="10" t="s">
        <v>305</v>
      </c>
      <c r="I634" s="66">
        <v>102</v>
      </c>
      <c r="J634" s="11" t="s">
        <v>44</v>
      </c>
      <c r="K634" s="41" t="s">
        <v>581</v>
      </c>
      <c r="L634" s="47" t="s">
        <v>773</v>
      </c>
      <c r="M634" s="31" t="str">
        <f>_xlfn.XLOOKUP(Calculations[[#This Row],[For XLOOKUP]],Factors[For XLOOKUP],Factors[Factor],"")</f>
        <v>Σ.Ε. CH₄</v>
      </c>
      <c r="N634" s="31">
        <f>_xlfn.XLOOKUP(Calculations[[#This Row],[For XLOOKUP]],Factors[For XLOOKUP],Factors[Value],"")</f>
        <v>1.0167127296250699E-9</v>
      </c>
      <c r="O634" s="31" t="str">
        <f>_xlfn.XLOOKUP(Calculations[[#This Row],[For XLOOKUP]],Factors[For XLOOKUP],Factors[Units],"")</f>
        <v>t CH4/kWh</v>
      </c>
      <c r="P634" s="12">
        <f>_xlfn.XLOOKUP(Calculations[[#This Row],[For XLOOKUP]],Factors[For XLOOKUP],Factors[Source],"")</f>
        <v>0</v>
      </c>
      <c r="Q634" s="31" t="s">
        <v>1112</v>
      </c>
      <c r="R634" s="31">
        <v>1.0370469842175712E-7</v>
      </c>
      <c r="S634" s="31" t="s">
        <v>1112</v>
      </c>
      <c r="T634" s="31" t="s">
        <v>1112</v>
      </c>
      <c r="U634" s="31" t="s">
        <v>1112</v>
      </c>
      <c r="V634" s="31" t="s">
        <v>1113</v>
      </c>
      <c r="W634" s="57">
        <v>2.9037315558091994E-6</v>
      </c>
    </row>
    <row r="635" spans="1:23" ht="13.95" customHeight="1" x14ac:dyDescent="0.3">
      <c r="A635" s="8" t="s">
        <v>316</v>
      </c>
      <c r="B635" s="8" t="s">
        <v>548</v>
      </c>
      <c r="C635" s="9" t="s">
        <v>578</v>
      </c>
      <c r="D635" s="9" t="s">
        <v>821</v>
      </c>
      <c r="E635" s="9" t="s">
        <v>921</v>
      </c>
      <c r="F635" s="9" t="s">
        <v>302</v>
      </c>
      <c r="G635" s="9" t="s">
        <v>577</v>
      </c>
      <c r="H635" s="10" t="s">
        <v>305</v>
      </c>
      <c r="I635" s="66">
        <v>102</v>
      </c>
      <c r="J635" s="11" t="s">
        <v>44</v>
      </c>
      <c r="K635" s="41" t="s">
        <v>581</v>
      </c>
      <c r="L635" s="47" t="s">
        <v>774</v>
      </c>
      <c r="M635" s="12" t="str">
        <f>_xlfn.XLOOKUP(Calculations[[#This Row],[For XLOOKUP]],Factors[For XLOOKUP],Factors[Factor],"")</f>
        <v>Σ.Ε. N2O</v>
      </c>
      <c r="N635" s="12">
        <f>_xlfn.XLOOKUP(Calculations[[#This Row],[For XLOOKUP]],Factors[For XLOOKUP],Factors[Value],"")</f>
        <v>4.1863411997580185E-10</v>
      </c>
      <c r="O635" s="12" t="str">
        <f>_xlfn.XLOOKUP(Calculations[[#This Row],[For XLOOKUP]],Factors[For XLOOKUP],Factors[Units],"")</f>
        <v>t N2O/kWh</v>
      </c>
      <c r="P635" s="12">
        <f>_xlfn.XLOOKUP(Calculations[[#This Row],[For XLOOKUP]],Factors[For XLOOKUP],Factors[Source],"")</f>
        <v>0</v>
      </c>
      <c r="Q635" s="12" t="s">
        <v>1112</v>
      </c>
      <c r="R635" s="12" t="s">
        <v>1112</v>
      </c>
      <c r="S635" s="12">
        <v>4.2700680237531785E-8</v>
      </c>
      <c r="T635" s="12" t="s">
        <v>1112</v>
      </c>
      <c r="U635" s="12" t="s">
        <v>1112</v>
      </c>
      <c r="V635" s="12" t="s">
        <v>1113</v>
      </c>
      <c r="W635" s="56">
        <v>1.1315680262945923E-5</v>
      </c>
    </row>
    <row r="636" spans="1:23" ht="15" customHeight="1" x14ac:dyDescent="0.3">
      <c r="A636" s="8" t="s">
        <v>316</v>
      </c>
      <c r="B636" s="8" t="s">
        <v>548</v>
      </c>
      <c r="C636" s="9" t="s">
        <v>578</v>
      </c>
      <c r="D636" s="27" t="s">
        <v>821</v>
      </c>
      <c r="E636" s="27" t="s">
        <v>921</v>
      </c>
      <c r="F636" s="9" t="s">
        <v>302</v>
      </c>
      <c r="G636" s="9" t="s">
        <v>577</v>
      </c>
      <c r="H636" s="10" t="s">
        <v>305</v>
      </c>
      <c r="I636" s="66">
        <v>102</v>
      </c>
      <c r="J636" s="11" t="s">
        <v>44</v>
      </c>
      <c r="K636" s="41" t="s">
        <v>581</v>
      </c>
      <c r="L636" s="47" t="s">
        <v>741</v>
      </c>
      <c r="M636" s="31" t="str">
        <f>_xlfn.XLOOKUP(Calculations[[#This Row],[For XLOOKUP]],Factors[For XLOOKUP],Factors[Factor],"")</f>
        <v>Σ.Ε. CO₂ eq</v>
      </c>
      <c r="N636" s="31">
        <f>_xlfn.XLOOKUP(Calculations[[#This Row],[For XLOOKUP]],Factors[For XLOOKUP],Factors[Value],"")</f>
        <v>7.0153258659686572E-6</v>
      </c>
      <c r="O636" s="31" t="str">
        <f>_xlfn.XLOOKUP(Calculations[[#This Row],[For XLOOKUP]],Factors[For XLOOKUP],Factors[Units],"")</f>
        <v>t CO2 eq/kWh</v>
      </c>
      <c r="P636" s="12">
        <f>_xlfn.XLOOKUP(Calculations[[#This Row],[For XLOOKUP]],Factors[For XLOOKUP],Factors[Source],"")</f>
        <v>0</v>
      </c>
      <c r="Q636" s="31" t="s">
        <v>1112</v>
      </c>
      <c r="R636" s="31" t="s">
        <v>1112</v>
      </c>
      <c r="S636" s="31" t="s">
        <v>1112</v>
      </c>
      <c r="T636" s="31" t="s">
        <v>1112</v>
      </c>
      <c r="U636" s="31">
        <v>7.1556323832880299E-4</v>
      </c>
      <c r="V636" s="31" t="s">
        <v>1113</v>
      </c>
      <c r="W636" s="57">
        <v>7.1556323832880299E-4</v>
      </c>
    </row>
    <row r="637" spans="1:23" ht="15" customHeight="1" x14ac:dyDescent="0.3">
      <c r="A637" s="8" t="s">
        <v>316</v>
      </c>
      <c r="B637" s="8" t="s">
        <v>548</v>
      </c>
      <c r="C637" s="9" t="s">
        <v>578</v>
      </c>
      <c r="D637" s="27" t="s">
        <v>821</v>
      </c>
      <c r="E637" s="27" t="s">
        <v>922</v>
      </c>
      <c r="F637" s="9" t="s">
        <v>302</v>
      </c>
      <c r="G637" s="9" t="s">
        <v>577</v>
      </c>
      <c r="H637" s="10" t="s">
        <v>305</v>
      </c>
      <c r="I637" s="66">
        <v>30291.9517989251</v>
      </c>
      <c r="J637" s="11" t="s">
        <v>44</v>
      </c>
      <c r="K637" s="41" t="s">
        <v>582</v>
      </c>
      <c r="L637" s="47" t="s">
        <v>742</v>
      </c>
      <c r="M637" s="12" t="str">
        <f>_xlfn.XLOOKUP(Calculations[[#This Row],[For XLOOKUP]],Factors[For XLOOKUP],Factors[Factor],"")</f>
        <v>Σ.Ε. CO₂</v>
      </c>
      <c r="N637" s="12">
        <f>_xlfn.XLOOKUP(Calculations[[#This Row],[For XLOOKUP]],Factors[For XLOOKUP],Factors[Value],"")</f>
        <v>1.505346476770355E-5</v>
      </c>
      <c r="O637" s="12" t="str">
        <f>_xlfn.XLOOKUP(Calculations[[#This Row],[For XLOOKUP]],Factors[For XLOOKUP],Factors[Units],"")</f>
        <v>t CO2/kWh</v>
      </c>
      <c r="P637" s="12">
        <f>_xlfn.XLOOKUP(Calculations[[#This Row],[For XLOOKUP]],Factors[For XLOOKUP],Factors[Source],"")</f>
        <v>0</v>
      </c>
      <c r="Q637" s="12">
        <v>0.45599882915009315</v>
      </c>
      <c r="R637" s="12" t="s">
        <v>1112</v>
      </c>
      <c r="S637" s="12" t="s">
        <v>1112</v>
      </c>
      <c r="T637" s="12" t="s">
        <v>1112</v>
      </c>
      <c r="U637" s="12" t="s">
        <v>1112</v>
      </c>
      <c r="V637" s="12" t="s">
        <v>1113</v>
      </c>
      <c r="W637" s="56">
        <v>0.45599882915009315</v>
      </c>
    </row>
    <row r="638" spans="1:23" ht="15" customHeight="1" x14ac:dyDescent="0.3">
      <c r="A638" s="8" t="s">
        <v>316</v>
      </c>
      <c r="B638" s="8" t="s">
        <v>548</v>
      </c>
      <c r="C638" s="9" t="s">
        <v>578</v>
      </c>
      <c r="D638" s="27" t="s">
        <v>821</v>
      </c>
      <c r="E638" s="27" t="s">
        <v>922</v>
      </c>
      <c r="F638" s="9" t="s">
        <v>302</v>
      </c>
      <c r="G638" s="9" t="s">
        <v>577</v>
      </c>
      <c r="H638" s="10" t="s">
        <v>305</v>
      </c>
      <c r="I638" s="66">
        <v>30291.9517989251</v>
      </c>
      <c r="J638" s="11" t="s">
        <v>44</v>
      </c>
      <c r="K638" s="41" t="s">
        <v>582</v>
      </c>
      <c r="L638" s="47" t="s">
        <v>763</v>
      </c>
      <c r="M638" s="31" t="str">
        <f>_xlfn.XLOOKUP(Calculations[[#This Row],[For XLOOKUP]],Factors[For XLOOKUP],Factors[Factor],"")</f>
        <v>Σ.Ε. CH₄</v>
      </c>
      <c r="N638" s="31">
        <f>_xlfn.XLOOKUP(Calculations[[#This Row],[For XLOOKUP]],Factors[For XLOOKUP],Factors[Value],"")</f>
        <v>3.7699047882566748E-10</v>
      </c>
      <c r="O638" s="31" t="str">
        <f>_xlfn.XLOOKUP(Calculations[[#This Row],[For XLOOKUP]],Factors[For XLOOKUP],Factors[Units],"")</f>
        <v>t CH4/kWh</v>
      </c>
      <c r="P638" s="12">
        <f>_xlfn.XLOOKUP(Calculations[[#This Row],[For XLOOKUP]],Factors[For XLOOKUP],Factors[Source],"")</f>
        <v>0</v>
      </c>
      <c r="Q638" s="31" t="s">
        <v>1112</v>
      </c>
      <c r="R638" s="31">
        <v>1.1419777413240813E-5</v>
      </c>
      <c r="S638" s="31" t="s">
        <v>1112</v>
      </c>
      <c r="T638" s="31" t="s">
        <v>1112</v>
      </c>
      <c r="U638" s="31" t="s">
        <v>1112</v>
      </c>
      <c r="V638" s="31" t="s">
        <v>1113</v>
      </c>
      <c r="W638" s="57">
        <v>3.1975376757074274E-4</v>
      </c>
    </row>
    <row r="639" spans="1:23" ht="15" customHeight="1" x14ac:dyDescent="0.3">
      <c r="A639" s="8" t="s">
        <v>316</v>
      </c>
      <c r="B639" s="8" t="s">
        <v>548</v>
      </c>
      <c r="C639" s="9" t="s">
        <v>578</v>
      </c>
      <c r="D639" s="27" t="s">
        <v>821</v>
      </c>
      <c r="E639" s="27" t="s">
        <v>922</v>
      </c>
      <c r="F639" s="9" t="s">
        <v>302</v>
      </c>
      <c r="G639" s="9" t="s">
        <v>577</v>
      </c>
      <c r="H639" s="10" t="s">
        <v>305</v>
      </c>
      <c r="I639" s="66">
        <v>30291.9517989251</v>
      </c>
      <c r="J639" s="11" t="s">
        <v>44</v>
      </c>
      <c r="K639" s="41" t="s">
        <v>582</v>
      </c>
      <c r="L639" s="47" t="s">
        <v>768</v>
      </c>
      <c r="M639" s="12" t="str">
        <f>_xlfn.XLOOKUP(Calculations[[#This Row],[For XLOOKUP]],Factors[For XLOOKUP],Factors[Factor],"")</f>
        <v>Σ.Ε. N2O</v>
      </c>
      <c r="N639" s="12">
        <f>_xlfn.XLOOKUP(Calculations[[#This Row],[For XLOOKUP]],Factors[For XLOOKUP],Factors[Value],"")</f>
        <v>1.5522681357657309E-10</v>
      </c>
      <c r="O639" s="12" t="str">
        <f>_xlfn.XLOOKUP(Calculations[[#This Row],[For XLOOKUP]],Factors[For XLOOKUP],Factors[Units],"")</f>
        <v>t N2O/kWh</v>
      </c>
      <c r="P639" s="12">
        <f>_xlfn.XLOOKUP(Calculations[[#This Row],[For XLOOKUP]],Factors[For XLOOKUP],Factors[Source],"")</f>
        <v>0</v>
      </c>
      <c r="Q639" s="12" t="s">
        <v>1112</v>
      </c>
      <c r="R639" s="12" t="s">
        <v>1112</v>
      </c>
      <c r="S639" s="12">
        <v>4.7021231547622841E-6</v>
      </c>
      <c r="T639" s="12" t="s">
        <v>1112</v>
      </c>
      <c r="U639" s="12" t="s">
        <v>1112</v>
      </c>
      <c r="V639" s="12" t="s">
        <v>1113</v>
      </c>
      <c r="W639" s="56">
        <v>1.2460626360120053E-3</v>
      </c>
    </row>
    <row r="640" spans="1:23" ht="15" customHeight="1" x14ac:dyDescent="0.3">
      <c r="A640" s="8" t="s">
        <v>316</v>
      </c>
      <c r="B640" s="8" t="s">
        <v>548</v>
      </c>
      <c r="C640" s="9" t="s">
        <v>578</v>
      </c>
      <c r="D640" s="27" t="s">
        <v>821</v>
      </c>
      <c r="E640" s="27" t="s">
        <v>922</v>
      </c>
      <c r="F640" s="9" t="s">
        <v>302</v>
      </c>
      <c r="G640" s="9" t="s">
        <v>577</v>
      </c>
      <c r="H640" s="10" t="s">
        <v>305</v>
      </c>
      <c r="I640" s="66">
        <v>30291.9517989251</v>
      </c>
      <c r="J640" s="11" t="s">
        <v>44</v>
      </c>
      <c r="K640" s="41" t="s">
        <v>582</v>
      </c>
      <c r="L640" s="47" t="s">
        <v>743</v>
      </c>
      <c r="M640" s="12" t="str">
        <f>_xlfn.XLOOKUP(Calculations[[#This Row],[For XLOOKUP]],Factors[For XLOOKUP],Factors[Factor],"")</f>
        <v>Σ.Ε. CO₂ eq</v>
      </c>
      <c r="N640" s="12">
        <f>_xlfn.XLOOKUP(Calculations[[#This Row],[For XLOOKUP]],Factors[For XLOOKUP],Factors[Value],"")</f>
        <v>2.6012372819458027E-6</v>
      </c>
      <c r="O640" s="12" t="str">
        <f>_xlfn.XLOOKUP(Calculations[[#This Row],[For XLOOKUP]],Factors[For XLOOKUP],Factors[Units],"")</f>
        <v>t CO2 eq/kWh</v>
      </c>
      <c r="P640" s="12">
        <f>_xlfn.XLOOKUP(Calculations[[#This Row],[For XLOOKUP]],Factors[For XLOOKUP],Factors[Source],"")</f>
        <v>0</v>
      </c>
      <c r="Q640" s="12" t="s">
        <v>1112</v>
      </c>
      <c r="R640" s="12" t="s">
        <v>1112</v>
      </c>
      <c r="S640" s="12" t="s">
        <v>1112</v>
      </c>
      <c r="T640" s="12" t="s">
        <v>1112</v>
      </c>
      <c r="U640" s="12">
        <v>7.8796554362269192E-2</v>
      </c>
      <c r="V640" s="12" t="s">
        <v>1113</v>
      </c>
      <c r="W640" s="56">
        <v>7.8796554362269192E-2</v>
      </c>
    </row>
    <row r="641" spans="1:23" ht="15" customHeight="1" x14ac:dyDescent="0.3">
      <c r="A641" s="8" t="s">
        <v>316</v>
      </c>
      <c r="B641" s="8" t="s">
        <v>548</v>
      </c>
      <c r="C641" s="9" t="s">
        <v>578</v>
      </c>
      <c r="D641" s="27" t="s">
        <v>821</v>
      </c>
      <c r="E641" s="27" t="s">
        <v>923</v>
      </c>
      <c r="F641" s="9" t="s">
        <v>302</v>
      </c>
      <c r="G641" s="9" t="s">
        <v>577</v>
      </c>
      <c r="H641" s="10" t="s">
        <v>305</v>
      </c>
      <c r="I641" s="66">
        <v>97634.4</v>
      </c>
      <c r="J641" s="11" t="s">
        <v>44</v>
      </c>
      <c r="K641" s="41" t="s">
        <v>582</v>
      </c>
      <c r="L641" s="47" t="s">
        <v>742</v>
      </c>
      <c r="M641" s="12" t="str">
        <f>_xlfn.XLOOKUP(Calculations[[#This Row],[For XLOOKUP]],Factors[For XLOOKUP],Factors[Factor],"")</f>
        <v>Σ.Ε. CO₂</v>
      </c>
      <c r="N641" s="12">
        <f>_xlfn.XLOOKUP(Calculations[[#This Row],[For XLOOKUP]],Factors[For XLOOKUP],Factors[Value],"")</f>
        <v>1.505346476770355E-5</v>
      </c>
      <c r="O641" s="12" t="str">
        <f>_xlfn.XLOOKUP(Calculations[[#This Row],[For XLOOKUP]],Factors[For XLOOKUP],Factors[Units],"")</f>
        <v>t CO2/kWh</v>
      </c>
      <c r="P641" s="12">
        <f>_xlfn.XLOOKUP(Calculations[[#This Row],[For XLOOKUP]],Factors[For XLOOKUP],Factors[Source],"")</f>
        <v>0</v>
      </c>
      <c r="Q641" s="12">
        <v>1.4697360005158755</v>
      </c>
      <c r="R641" s="12" t="s">
        <v>1112</v>
      </c>
      <c r="S641" s="12" t="s">
        <v>1112</v>
      </c>
      <c r="T641" s="12" t="s">
        <v>1112</v>
      </c>
      <c r="U641" s="12" t="s">
        <v>1112</v>
      </c>
      <c r="V641" s="12" t="s">
        <v>1113</v>
      </c>
      <c r="W641" s="56">
        <v>1.4697360005158755</v>
      </c>
    </row>
    <row r="642" spans="1:23" ht="15" customHeight="1" x14ac:dyDescent="0.3">
      <c r="A642" s="8" t="s">
        <v>316</v>
      </c>
      <c r="B642" s="8" t="s">
        <v>548</v>
      </c>
      <c r="C642" s="9" t="s">
        <v>578</v>
      </c>
      <c r="D642" s="27" t="s">
        <v>821</v>
      </c>
      <c r="E642" s="27" t="s">
        <v>923</v>
      </c>
      <c r="F642" s="9" t="s">
        <v>302</v>
      </c>
      <c r="G642" s="9" t="s">
        <v>577</v>
      </c>
      <c r="H642" s="10" t="s">
        <v>305</v>
      </c>
      <c r="I642" s="66">
        <v>97634.4</v>
      </c>
      <c r="J642" s="11" t="s">
        <v>44</v>
      </c>
      <c r="K642" s="41" t="s">
        <v>582</v>
      </c>
      <c r="L642" s="47" t="s">
        <v>763</v>
      </c>
      <c r="M642" s="12" t="str">
        <f>_xlfn.XLOOKUP(Calculations[[#This Row],[For XLOOKUP]],Factors[For XLOOKUP],Factors[Factor],"")</f>
        <v>Σ.Ε. CH₄</v>
      </c>
      <c r="N642" s="12">
        <f>_xlfn.XLOOKUP(Calculations[[#This Row],[For XLOOKUP]],Factors[For XLOOKUP],Factors[Value],"")</f>
        <v>3.7699047882566748E-10</v>
      </c>
      <c r="O642" s="12" t="str">
        <f>_xlfn.XLOOKUP(Calculations[[#This Row],[For XLOOKUP]],Factors[For XLOOKUP],Factors[Units],"")</f>
        <v>t CH4/kWh</v>
      </c>
      <c r="P642" s="12">
        <f>_xlfn.XLOOKUP(Calculations[[#This Row],[For XLOOKUP]],Factors[For XLOOKUP],Factors[Source],"")</f>
        <v>0</v>
      </c>
      <c r="Q642" s="12" t="s">
        <v>1112</v>
      </c>
      <c r="R642" s="12">
        <v>3.6807239205856744E-5</v>
      </c>
      <c r="S642" s="12" t="s">
        <v>1112</v>
      </c>
      <c r="T642" s="12" t="s">
        <v>1112</v>
      </c>
      <c r="U642" s="12" t="s">
        <v>1112</v>
      </c>
      <c r="V642" s="12" t="s">
        <v>1113</v>
      </c>
      <c r="W642" s="56">
        <v>1.0306026977639888E-3</v>
      </c>
    </row>
    <row r="643" spans="1:23" ht="15" customHeight="1" x14ac:dyDescent="0.3">
      <c r="A643" s="8" t="s">
        <v>316</v>
      </c>
      <c r="B643" s="8" t="s">
        <v>548</v>
      </c>
      <c r="C643" s="9" t="s">
        <v>578</v>
      </c>
      <c r="D643" s="27" t="s">
        <v>821</v>
      </c>
      <c r="E643" s="27" t="s">
        <v>923</v>
      </c>
      <c r="F643" s="9" t="s">
        <v>302</v>
      </c>
      <c r="G643" s="9" t="s">
        <v>577</v>
      </c>
      <c r="H643" s="10" t="s">
        <v>305</v>
      </c>
      <c r="I643" s="66">
        <v>97634.4</v>
      </c>
      <c r="J643" s="11" t="s">
        <v>44</v>
      </c>
      <c r="K643" s="41" t="s">
        <v>582</v>
      </c>
      <c r="L643" s="47" t="s">
        <v>768</v>
      </c>
      <c r="M643" s="12" t="str">
        <f>_xlfn.XLOOKUP(Calculations[[#This Row],[For XLOOKUP]],Factors[For XLOOKUP],Factors[Factor],"")</f>
        <v>Σ.Ε. N2O</v>
      </c>
      <c r="N643" s="12">
        <f>_xlfn.XLOOKUP(Calculations[[#This Row],[For XLOOKUP]],Factors[For XLOOKUP],Factors[Value],"")</f>
        <v>1.5522681357657309E-10</v>
      </c>
      <c r="O643" s="12" t="str">
        <f>_xlfn.XLOOKUP(Calculations[[#This Row],[For XLOOKUP]],Factors[For XLOOKUP],Factors[Units],"")</f>
        <v>t N2O/kWh</v>
      </c>
      <c r="P643" s="12">
        <f>_xlfn.XLOOKUP(Calculations[[#This Row],[For XLOOKUP]],Factors[For XLOOKUP],Factors[Source],"")</f>
        <v>0</v>
      </c>
      <c r="Q643" s="12" t="s">
        <v>1112</v>
      </c>
      <c r="R643" s="12" t="s">
        <v>1112</v>
      </c>
      <c r="S643" s="12">
        <v>1.5155476807460568E-5</v>
      </c>
      <c r="T643" s="12" t="s">
        <v>1112</v>
      </c>
      <c r="U643" s="12" t="s">
        <v>1112</v>
      </c>
      <c r="V643" s="12" t="s">
        <v>1113</v>
      </c>
      <c r="W643" s="56">
        <v>4.0162013539770504E-3</v>
      </c>
    </row>
    <row r="644" spans="1:23" ht="15" customHeight="1" x14ac:dyDescent="0.3">
      <c r="A644" s="8" t="s">
        <v>316</v>
      </c>
      <c r="B644" s="8" t="s">
        <v>548</v>
      </c>
      <c r="C644" s="9" t="s">
        <v>578</v>
      </c>
      <c r="D644" s="27" t="s">
        <v>821</v>
      </c>
      <c r="E644" s="9" t="s">
        <v>923</v>
      </c>
      <c r="F644" s="9" t="s">
        <v>302</v>
      </c>
      <c r="G644" s="9" t="s">
        <v>577</v>
      </c>
      <c r="H644" s="10" t="s">
        <v>305</v>
      </c>
      <c r="I644" s="66">
        <v>97634.4</v>
      </c>
      <c r="J644" s="11" t="s">
        <v>44</v>
      </c>
      <c r="K644" s="41" t="s">
        <v>582</v>
      </c>
      <c r="L644" s="47" t="s">
        <v>743</v>
      </c>
      <c r="M644" s="12" t="str">
        <f>_xlfn.XLOOKUP(Calculations[[#This Row],[For XLOOKUP]],Factors[For XLOOKUP],Factors[Factor],"")</f>
        <v>Σ.Ε. CO₂ eq</v>
      </c>
      <c r="N644" s="12">
        <f>_xlfn.XLOOKUP(Calculations[[#This Row],[For XLOOKUP]],Factors[For XLOOKUP],Factors[Value],"")</f>
        <v>2.6012372819458027E-6</v>
      </c>
      <c r="O644" s="12" t="str">
        <f>_xlfn.XLOOKUP(Calculations[[#This Row],[For XLOOKUP]],Factors[For XLOOKUP],Factors[Units],"")</f>
        <v>t CO2 eq/kWh</v>
      </c>
      <c r="P644" s="12">
        <f>_xlfn.XLOOKUP(Calculations[[#This Row],[For XLOOKUP]],Factors[For XLOOKUP],Factors[Source],"")</f>
        <v>0</v>
      </c>
      <c r="Q644" s="12" t="s">
        <v>1112</v>
      </c>
      <c r="R644" s="12" t="s">
        <v>1112</v>
      </c>
      <c r="S644" s="12" t="s">
        <v>1112</v>
      </c>
      <c r="T644" s="12" t="s">
        <v>1112</v>
      </c>
      <c r="U644" s="12">
        <v>0.25397024128040929</v>
      </c>
      <c r="V644" s="12" t="s">
        <v>1113</v>
      </c>
      <c r="W644" s="56">
        <v>0.25397024128040929</v>
      </c>
    </row>
    <row r="645" spans="1:23" ht="15" customHeight="1" x14ac:dyDescent="0.3">
      <c r="A645" s="8" t="s">
        <v>316</v>
      </c>
      <c r="B645" s="8" t="s">
        <v>548</v>
      </c>
      <c r="C645" s="9" t="s">
        <v>924</v>
      </c>
      <c r="D645" s="27" t="s">
        <v>916</v>
      </c>
      <c r="E645" s="9" t="s">
        <v>915</v>
      </c>
      <c r="F645" s="9" t="s">
        <v>302</v>
      </c>
      <c r="G645" s="9" t="s">
        <v>577</v>
      </c>
      <c r="H645" s="10" t="s">
        <v>305</v>
      </c>
      <c r="I645" s="66">
        <v>30749</v>
      </c>
      <c r="J645" s="11" t="s">
        <v>44</v>
      </c>
      <c r="K645" s="41" t="s">
        <v>581</v>
      </c>
      <c r="L645" s="47" t="s">
        <v>1043</v>
      </c>
      <c r="M645" s="12" t="str">
        <f>_xlfn.XLOOKUP(Calculations[[#This Row],[For XLOOKUP]],Factors[For XLOOKUP],Factors[Factor],"")</f>
        <v>Σ.Ε. CO₂</v>
      </c>
      <c r="N645" s="12">
        <f>_xlfn.XLOOKUP(Calculations[[#This Row],[For XLOOKUP]],Factors[For XLOOKUP],Factors[Value],"")</f>
        <v>2.9732520251613239E-5</v>
      </c>
      <c r="O645" s="12" t="str">
        <f>_xlfn.XLOOKUP(Calculations[[#This Row],[For XLOOKUP]],Factors[For XLOOKUP],Factors[Units],"")</f>
        <v>t CO2 eq/kWh</v>
      </c>
      <c r="P645" s="12">
        <f>_xlfn.XLOOKUP(Calculations[[#This Row],[For XLOOKUP]],Factors[For XLOOKUP],Factors[Source],"")</f>
        <v>0</v>
      </c>
      <c r="Q645" s="12">
        <v>0.91424526521685545</v>
      </c>
      <c r="R645" s="12" t="s">
        <v>1112</v>
      </c>
      <c r="S645" s="12" t="s">
        <v>1112</v>
      </c>
      <c r="T645" s="12" t="s">
        <v>1112</v>
      </c>
      <c r="U645" s="12" t="s">
        <v>1112</v>
      </c>
      <c r="V645" s="12" t="s">
        <v>1113</v>
      </c>
      <c r="W645" s="56">
        <v>0.91424526521685545</v>
      </c>
    </row>
    <row r="646" spans="1:23" ht="15" customHeight="1" x14ac:dyDescent="0.3">
      <c r="A646" s="8" t="s">
        <v>316</v>
      </c>
      <c r="B646" s="8" t="s">
        <v>548</v>
      </c>
      <c r="C646" s="9" t="s">
        <v>924</v>
      </c>
      <c r="D646" s="27" t="s">
        <v>916</v>
      </c>
      <c r="E646" s="9" t="s">
        <v>915</v>
      </c>
      <c r="F646" s="9" t="s">
        <v>302</v>
      </c>
      <c r="G646" s="9" t="s">
        <v>577</v>
      </c>
      <c r="H646" s="10" t="s">
        <v>305</v>
      </c>
      <c r="I646" s="66">
        <v>30749</v>
      </c>
      <c r="J646" s="11" t="s">
        <v>44</v>
      </c>
      <c r="K646" s="41" t="s">
        <v>581</v>
      </c>
      <c r="L646" s="47" t="s">
        <v>1044</v>
      </c>
      <c r="M646" s="31" t="str">
        <f>_xlfn.XLOOKUP(Calculations[[#This Row],[For XLOOKUP]],Factors[For XLOOKUP],Factors[Factor],"")</f>
        <v>Σ.Ε. CO₂ eq</v>
      </c>
      <c r="N646" s="31">
        <f>_xlfn.XLOOKUP(Calculations[[#This Row],[For XLOOKUP]],Factors[For XLOOKUP],Factors[Value],"")</f>
        <v>5.3081256837243912E-6</v>
      </c>
      <c r="O646" s="31" t="str">
        <f>_xlfn.XLOOKUP(Calculations[[#This Row],[For XLOOKUP]],Factors[For XLOOKUP],Factors[Units],"")</f>
        <v>t CO2 eq/kWh</v>
      </c>
      <c r="P646" s="12">
        <f>_xlfn.XLOOKUP(Calculations[[#This Row],[For XLOOKUP]],Factors[For XLOOKUP],Factors[Source],"")</f>
        <v>0</v>
      </c>
      <c r="Q646" s="31" t="s">
        <v>1112</v>
      </c>
      <c r="R646" s="31" t="s">
        <v>1112</v>
      </c>
      <c r="S646" s="31" t="s">
        <v>1112</v>
      </c>
      <c r="T646" s="31" t="s">
        <v>1112</v>
      </c>
      <c r="U646" s="31">
        <v>0.1632195566488413</v>
      </c>
      <c r="V646" s="31" t="s">
        <v>1113</v>
      </c>
      <c r="W646" s="57">
        <v>0.1632195566488413</v>
      </c>
    </row>
    <row r="647" spans="1:23" ht="15" customHeight="1" x14ac:dyDescent="0.3">
      <c r="A647" s="8" t="s">
        <v>316</v>
      </c>
      <c r="B647" s="8" t="s">
        <v>548</v>
      </c>
      <c r="C647" s="9" t="s">
        <v>578</v>
      </c>
      <c r="D647" s="27" t="s">
        <v>916</v>
      </c>
      <c r="E647" s="9" t="s">
        <v>918</v>
      </c>
      <c r="F647" s="9" t="s">
        <v>302</v>
      </c>
      <c r="G647" s="9" t="s">
        <v>577</v>
      </c>
      <c r="H647" s="10" t="s">
        <v>305</v>
      </c>
      <c r="I647" s="66">
        <v>268292.27646533703</v>
      </c>
      <c r="J647" s="11" t="s">
        <v>44</v>
      </c>
      <c r="K647" s="41" t="s">
        <v>582</v>
      </c>
      <c r="L647" s="47" t="s">
        <v>742</v>
      </c>
      <c r="M647" s="12" t="str">
        <f>_xlfn.XLOOKUP(Calculations[[#This Row],[For XLOOKUP]],Factors[For XLOOKUP],Factors[Factor],"")</f>
        <v>Σ.Ε. CO₂</v>
      </c>
      <c r="N647" s="12">
        <f>_xlfn.XLOOKUP(Calculations[[#This Row],[For XLOOKUP]],Factors[For XLOOKUP],Factors[Value],"")</f>
        <v>1.505346476770355E-5</v>
      </c>
      <c r="O647" s="12" t="str">
        <f>_xlfn.XLOOKUP(Calculations[[#This Row],[For XLOOKUP]],Factors[For XLOOKUP],Factors[Units],"")</f>
        <v>t CO2/kWh</v>
      </c>
      <c r="P647" s="12">
        <f>_xlfn.XLOOKUP(Calculations[[#This Row],[For XLOOKUP]],Factors[For XLOOKUP],Factors[Source],"")</f>
        <v>0</v>
      </c>
      <c r="Q647" s="12">
        <v>4.0387283312179312</v>
      </c>
      <c r="R647" s="12" t="s">
        <v>1112</v>
      </c>
      <c r="S647" s="12" t="s">
        <v>1112</v>
      </c>
      <c r="T647" s="12" t="s">
        <v>1112</v>
      </c>
      <c r="U647" s="12" t="s">
        <v>1112</v>
      </c>
      <c r="V647" s="12" t="s">
        <v>1113</v>
      </c>
      <c r="W647" s="56">
        <v>4.0387283312179312</v>
      </c>
    </row>
    <row r="648" spans="1:23" ht="15" customHeight="1" x14ac:dyDescent="0.3">
      <c r="A648" s="8" t="s">
        <v>316</v>
      </c>
      <c r="B648" s="8" t="s">
        <v>548</v>
      </c>
      <c r="C648" s="9" t="s">
        <v>578</v>
      </c>
      <c r="D648" s="27" t="s">
        <v>916</v>
      </c>
      <c r="E648" s="27" t="s">
        <v>918</v>
      </c>
      <c r="F648" s="9" t="s">
        <v>302</v>
      </c>
      <c r="G648" s="9" t="s">
        <v>577</v>
      </c>
      <c r="H648" s="10" t="s">
        <v>305</v>
      </c>
      <c r="I648" s="66">
        <v>268292.27646533703</v>
      </c>
      <c r="J648" s="11" t="s">
        <v>44</v>
      </c>
      <c r="K648" s="41" t="s">
        <v>582</v>
      </c>
      <c r="L648" s="47" t="s">
        <v>763</v>
      </c>
      <c r="M648" s="31" t="str">
        <f>_xlfn.XLOOKUP(Calculations[[#This Row],[For XLOOKUP]],Factors[For XLOOKUP],Factors[Factor],"")</f>
        <v>Σ.Ε. CH₄</v>
      </c>
      <c r="N648" s="31">
        <f>_xlfn.XLOOKUP(Calculations[[#This Row],[For XLOOKUP]],Factors[For XLOOKUP],Factors[Value],"")</f>
        <v>3.7699047882566748E-10</v>
      </c>
      <c r="O648" s="31" t="str">
        <f>_xlfn.XLOOKUP(Calculations[[#This Row],[For XLOOKUP]],Factors[For XLOOKUP],Factors[Units],"")</f>
        <v>t CH4/kWh</v>
      </c>
      <c r="P648" s="12">
        <f>_xlfn.XLOOKUP(Calculations[[#This Row],[For XLOOKUP]],Factors[For XLOOKUP],Factors[Source],"")</f>
        <v>0</v>
      </c>
      <c r="Q648" s="31" t="s">
        <v>1112</v>
      </c>
      <c r="R648" s="31">
        <v>1.0114363376989577E-4</v>
      </c>
      <c r="S648" s="31" t="s">
        <v>1112</v>
      </c>
      <c r="T648" s="31" t="s">
        <v>1112</v>
      </c>
      <c r="U648" s="31" t="s">
        <v>1112</v>
      </c>
      <c r="V648" s="31" t="s">
        <v>1113</v>
      </c>
      <c r="W648" s="57">
        <v>2.8320217455570815E-3</v>
      </c>
    </row>
    <row r="649" spans="1:23" ht="15" customHeight="1" x14ac:dyDescent="0.3">
      <c r="A649" s="8" t="s">
        <v>316</v>
      </c>
      <c r="B649" s="8" t="s">
        <v>548</v>
      </c>
      <c r="C649" s="9" t="s">
        <v>578</v>
      </c>
      <c r="D649" s="27" t="s">
        <v>916</v>
      </c>
      <c r="E649" s="27" t="s">
        <v>918</v>
      </c>
      <c r="F649" s="9" t="s">
        <v>302</v>
      </c>
      <c r="G649" s="9" t="s">
        <v>577</v>
      </c>
      <c r="H649" s="10" t="s">
        <v>305</v>
      </c>
      <c r="I649" s="66">
        <v>268292.27646533703</v>
      </c>
      <c r="J649" s="11" t="s">
        <v>44</v>
      </c>
      <c r="K649" s="41" t="s">
        <v>582</v>
      </c>
      <c r="L649" s="47" t="s">
        <v>768</v>
      </c>
      <c r="M649" s="12" t="str">
        <f>_xlfn.XLOOKUP(Calculations[[#This Row],[For XLOOKUP]],Factors[For XLOOKUP],Factors[Factor],"")</f>
        <v>Σ.Ε. N2O</v>
      </c>
      <c r="N649" s="12">
        <f>_xlfn.XLOOKUP(Calculations[[#This Row],[For XLOOKUP]],Factors[For XLOOKUP],Factors[Value],"")</f>
        <v>1.5522681357657309E-10</v>
      </c>
      <c r="O649" s="12" t="str">
        <f>_xlfn.XLOOKUP(Calculations[[#This Row],[For XLOOKUP]],Factors[For XLOOKUP],Factors[Units],"")</f>
        <v>t N2O/kWh</v>
      </c>
      <c r="P649" s="12">
        <f>_xlfn.XLOOKUP(Calculations[[#This Row],[For XLOOKUP]],Factors[For XLOOKUP],Factors[Source],"")</f>
        <v>0</v>
      </c>
      <c r="Q649" s="12" t="s">
        <v>1112</v>
      </c>
      <c r="R649" s="12" t="s">
        <v>1112</v>
      </c>
      <c r="S649" s="12">
        <v>4.1646155182919277E-5</v>
      </c>
      <c r="T649" s="12" t="s">
        <v>1112</v>
      </c>
      <c r="U649" s="12" t="s">
        <v>1112</v>
      </c>
      <c r="V649" s="12" t="s">
        <v>1113</v>
      </c>
      <c r="W649" s="56">
        <v>1.1036231123473609E-2</v>
      </c>
    </row>
    <row r="650" spans="1:23" ht="15" customHeight="1" x14ac:dyDescent="0.3">
      <c r="A650" s="8" t="s">
        <v>316</v>
      </c>
      <c r="B650" s="8" t="s">
        <v>548</v>
      </c>
      <c r="C650" s="9" t="s">
        <v>578</v>
      </c>
      <c r="D650" s="27" t="s">
        <v>916</v>
      </c>
      <c r="E650" s="27" t="s">
        <v>918</v>
      </c>
      <c r="F650" s="9" t="s">
        <v>302</v>
      </c>
      <c r="G650" s="9" t="s">
        <v>577</v>
      </c>
      <c r="H650" s="10" t="s">
        <v>305</v>
      </c>
      <c r="I650" s="66">
        <v>268292.27646533703</v>
      </c>
      <c r="J650" s="11" t="s">
        <v>44</v>
      </c>
      <c r="K650" s="41" t="s">
        <v>582</v>
      </c>
      <c r="L650" s="47" t="s">
        <v>743</v>
      </c>
      <c r="M650" s="31" t="str">
        <f>_xlfn.XLOOKUP(Calculations[[#This Row],[For XLOOKUP]],Factors[For XLOOKUP],Factors[Factor],"")</f>
        <v>Σ.Ε. CO₂ eq</v>
      </c>
      <c r="N650" s="31">
        <f>_xlfn.XLOOKUP(Calculations[[#This Row],[For XLOOKUP]],Factors[For XLOOKUP],Factors[Value],"")</f>
        <v>2.6012372819458027E-6</v>
      </c>
      <c r="O650" s="31" t="str">
        <f>_xlfn.XLOOKUP(Calculations[[#This Row],[For XLOOKUP]],Factors[For XLOOKUP],Factors[Units],"")</f>
        <v>t CO2 eq/kWh</v>
      </c>
      <c r="P650" s="12">
        <f>_xlfn.XLOOKUP(Calculations[[#This Row],[For XLOOKUP]],Factors[For XLOOKUP],Factors[Source],"")</f>
        <v>0</v>
      </c>
      <c r="Q650" s="31" t="s">
        <v>1112</v>
      </c>
      <c r="R650" s="31" t="s">
        <v>1112</v>
      </c>
      <c r="S650" s="31" t="s">
        <v>1112</v>
      </c>
      <c r="T650" s="31" t="s">
        <v>1112</v>
      </c>
      <c r="U650" s="31">
        <v>0.69789187199974512</v>
      </c>
      <c r="V650" s="31" t="s">
        <v>1113</v>
      </c>
      <c r="W650" s="57">
        <v>0.69789187199974512</v>
      </c>
    </row>
    <row r="651" spans="1:23" ht="15" customHeight="1" x14ac:dyDescent="0.3">
      <c r="A651" s="8" t="s">
        <v>316</v>
      </c>
      <c r="B651" s="8" t="s">
        <v>548</v>
      </c>
      <c r="C651" s="9" t="s">
        <v>578</v>
      </c>
      <c r="D651" s="27" t="s">
        <v>819</v>
      </c>
      <c r="E651" s="27" t="s">
        <v>912</v>
      </c>
      <c r="F651" s="9" t="s">
        <v>302</v>
      </c>
      <c r="G651" s="9" t="s">
        <v>577</v>
      </c>
      <c r="H651" s="10" t="s">
        <v>305</v>
      </c>
      <c r="I651" s="66">
        <v>2789786</v>
      </c>
      <c r="J651" s="11" t="s">
        <v>44</v>
      </c>
      <c r="K651" s="41" t="s">
        <v>581</v>
      </c>
      <c r="L651" s="47" t="s">
        <v>740</v>
      </c>
      <c r="M651" s="12" t="str">
        <f>_xlfn.XLOOKUP(Calculations[[#This Row],[For XLOOKUP]],Factors[For XLOOKUP],Factors[Factor],"")</f>
        <v>Σ.Ε. CO₂</v>
      </c>
      <c r="N651" s="12">
        <f>_xlfn.XLOOKUP(Calculations[[#This Row],[For XLOOKUP]],Factors[For XLOOKUP],Factors[Value],"")</f>
        <v>4.0597972930144582E-5</v>
      </c>
      <c r="O651" s="12" t="str">
        <f>_xlfn.XLOOKUP(Calculations[[#This Row],[For XLOOKUP]],Factors[For XLOOKUP],Factors[Units],"")</f>
        <v>t CO2/kWh</v>
      </c>
      <c r="P651" s="12">
        <f>_xlfn.XLOOKUP(Calculations[[#This Row],[For XLOOKUP]],Factors[For XLOOKUP],Factors[Source],"")</f>
        <v>0</v>
      </c>
      <c r="Q651" s="12">
        <v>113.25965650889633</v>
      </c>
      <c r="R651" s="12" t="s">
        <v>1112</v>
      </c>
      <c r="S651" s="12" t="s">
        <v>1112</v>
      </c>
      <c r="T651" s="12" t="s">
        <v>1112</v>
      </c>
      <c r="U651" s="12" t="s">
        <v>1112</v>
      </c>
      <c r="V651" s="12" t="s">
        <v>1113</v>
      </c>
      <c r="W651" s="56">
        <v>113.25965650889633</v>
      </c>
    </row>
    <row r="652" spans="1:23" ht="15" customHeight="1" x14ac:dyDescent="0.3">
      <c r="A652" s="8" t="s">
        <v>316</v>
      </c>
      <c r="B652" s="8" t="s">
        <v>548</v>
      </c>
      <c r="C652" s="9" t="s">
        <v>578</v>
      </c>
      <c r="D652" s="27" t="s">
        <v>819</v>
      </c>
      <c r="E652" s="27" t="s">
        <v>912</v>
      </c>
      <c r="F652" s="9" t="s">
        <v>302</v>
      </c>
      <c r="G652" s="9" t="s">
        <v>577</v>
      </c>
      <c r="H652" s="10" t="s">
        <v>305</v>
      </c>
      <c r="I652" s="66">
        <v>2789786</v>
      </c>
      <c r="J652" s="11" t="s">
        <v>44</v>
      </c>
      <c r="K652" s="41" t="s">
        <v>581</v>
      </c>
      <c r="L652" s="47" t="s">
        <v>773</v>
      </c>
      <c r="M652" s="31" t="str">
        <f>_xlfn.XLOOKUP(Calculations[[#This Row],[For XLOOKUP]],Factors[For XLOOKUP],Factors[Factor],"")</f>
        <v>Σ.Ε. CH₄</v>
      </c>
      <c r="N652" s="31">
        <f>_xlfn.XLOOKUP(Calculations[[#This Row],[For XLOOKUP]],Factors[For XLOOKUP],Factors[Value],"")</f>
        <v>1.0167127296250699E-9</v>
      </c>
      <c r="O652" s="31" t="str">
        <f>_xlfn.XLOOKUP(Calculations[[#This Row],[For XLOOKUP]],Factors[For XLOOKUP],Factors[Units],"")</f>
        <v>t CH4/kWh</v>
      </c>
      <c r="P652" s="12">
        <f>_xlfn.XLOOKUP(Calculations[[#This Row],[For XLOOKUP]],Factors[For XLOOKUP],Factors[Source],"")</f>
        <v>0</v>
      </c>
      <c r="Q652" s="31" t="s">
        <v>1112</v>
      </c>
      <c r="R652" s="31">
        <v>2.8364109391298053E-3</v>
      </c>
      <c r="S652" s="31" t="s">
        <v>1112</v>
      </c>
      <c r="T652" s="31" t="s">
        <v>1112</v>
      </c>
      <c r="U652" s="31" t="s">
        <v>1112</v>
      </c>
      <c r="V652" s="31" t="s">
        <v>1113</v>
      </c>
      <c r="W652" s="57">
        <v>7.9419506295634545E-2</v>
      </c>
    </row>
    <row r="653" spans="1:23" ht="15" customHeight="1" x14ac:dyDescent="0.3">
      <c r="A653" s="8" t="s">
        <v>316</v>
      </c>
      <c r="B653" s="8" t="s">
        <v>548</v>
      </c>
      <c r="C653" s="9" t="s">
        <v>578</v>
      </c>
      <c r="D653" s="27" t="s">
        <v>819</v>
      </c>
      <c r="E653" s="27" t="s">
        <v>912</v>
      </c>
      <c r="F653" s="9" t="s">
        <v>302</v>
      </c>
      <c r="G653" s="9" t="s">
        <v>577</v>
      </c>
      <c r="H653" s="10" t="s">
        <v>305</v>
      </c>
      <c r="I653" s="66">
        <v>2789786</v>
      </c>
      <c r="J653" s="11" t="s">
        <v>44</v>
      </c>
      <c r="K653" s="41" t="s">
        <v>581</v>
      </c>
      <c r="L653" s="47" t="s">
        <v>774</v>
      </c>
      <c r="M653" s="12" t="str">
        <f>_xlfn.XLOOKUP(Calculations[[#This Row],[For XLOOKUP]],Factors[For XLOOKUP],Factors[Factor],"")</f>
        <v>Σ.Ε. N2O</v>
      </c>
      <c r="N653" s="12">
        <f>_xlfn.XLOOKUP(Calculations[[#This Row],[For XLOOKUP]],Factors[For XLOOKUP],Factors[Value],"")</f>
        <v>4.1863411997580185E-10</v>
      </c>
      <c r="O653" s="12" t="str">
        <f>_xlfn.XLOOKUP(Calculations[[#This Row],[For XLOOKUP]],Factors[For XLOOKUP],Factors[Units],"")</f>
        <v>t N2O/kWh</v>
      </c>
      <c r="P653" s="12">
        <f>_xlfn.XLOOKUP(Calculations[[#This Row],[For XLOOKUP]],Factors[For XLOOKUP],Factors[Source],"")</f>
        <v>0</v>
      </c>
      <c r="Q653" s="12" t="s">
        <v>1112</v>
      </c>
      <c r="R653" s="12" t="s">
        <v>1112</v>
      </c>
      <c r="S653" s="12">
        <v>1.1678996070308124E-3</v>
      </c>
      <c r="T653" s="12" t="s">
        <v>1112</v>
      </c>
      <c r="U653" s="12" t="s">
        <v>1112</v>
      </c>
      <c r="V653" s="12" t="s">
        <v>1113</v>
      </c>
      <c r="W653" s="56">
        <v>0.30949339586316527</v>
      </c>
    </row>
    <row r="654" spans="1:23" ht="15" customHeight="1" x14ac:dyDescent="0.3">
      <c r="A654" s="8" t="s">
        <v>316</v>
      </c>
      <c r="B654" s="8" t="s">
        <v>548</v>
      </c>
      <c r="C654" s="9" t="s">
        <v>578</v>
      </c>
      <c r="D654" s="27" t="s">
        <v>819</v>
      </c>
      <c r="E654" s="27" t="s">
        <v>912</v>
      </c>
      <c r="F654" s="9" t="s">
        <v>302</v>
      </c>
      <c r="G654" s="9" t="s">
        <v>577</v>
      </c>
      <c r="H654" s="10" t="s">
        <v>305</v>
      </c>
      <c r="I654" s="66">
        <v>2789786</v>
      </c>
      <c r="J654" s="11" t="s">
        <v>44</v>
      </c>
      <c r="K654" s="41" t="s">
        <v>581</v>
      </c>
      <c r="L654" s="47" t="s">
        <v>741</v>
      </c>
      <c r="M654" s="31" t="str">
        <f>_xlfn.XLOOKUP(Calculations[[#This Row],[For XLOOKUP]],Factors[For XLOOKUP],Factors[Factor],"")</f>
        <v>Σ.Ε. CO₂ eq</v>
      </c>
      <c r="N654" s="31">
        <f>_xlfn.XLOOKUP(Calculations[[#This Row],[For XLOOKUP]],Factors[For XLOOKUP],Factors[Value],"")</f>
        <v>7.0153258659686572E-6</v>
      </c>
      <c r="O654" s="31" t="str">
        <f>_xlfn.XLOOKUP(Calculations[[#This Row],[For XLOOKUP]],Factors[For XLOOKUP],Factors[Units],"")</f>
        <v>t CO2 eq/kWh</v>
      </c>
      <c r="P654" s="12">
        <f>_xlfn.XLOOKUP(Calculations[[#This Row],[For XLOOKUP]],Factors[For XLOOKUP],Factors[Source],"")</f>
        <v>0</v>
      </c>
      <c r="Q654" s="31" t="s">
        <v>1112</v>
      </c>
      <c r="R654" s="31" t="s">
        <v>1112</v>
      </c>
      <c r="S654" s="31" t="s">
        <v>1112</v>
      </c>
      <c r="T654" s="31" t="s">
        <v>1112</v>
      </c>
      <c r="U654" s="31">
        <v>19.571257886317238</v>
      </c>
      <c r="V654" s="31" t="s">
        <v>1113</v>
      </c>
      <c r="W654" s="57">
        <v>19.571257886317238</v>
      </c>
    </row>
    <row r="655" spans="1:23" ht="15" customHeight="1" x14ac:dyDescent="0.3">
      <c r="A655" s="8" t="s">
        <v>316</v>
      </c>
      <c r="B655" s="8" t="s">
        <v>548</v>
      </c>
      <c r="C655" s="9" t="s">
        <v>578</v>
      </c>
      <c r="D655" s="27" t="s">
        <v>819</v>
      </c>
      <c r="E655" s="27" t="s">
        <v>912</v>
      </c>
      <c r="F655" s="9" t="s">
        <v>302</v>
      </c>
      <c r="G655" s="9" t="s">
        <v>577</v>
      </c>
      <c r="H655" s="10" t="s">
        <v>305</v>
      </c>
      <c r="I655" s="66">
        <v>22175081</v>
      </c>
      <c r="J655" s="11" t="s">
        <v>44</v>
      </c>
      <c r="K655" s="41" t="s">
        <v>582</v>
      </c>
      <c r="L655" s="47" t="s">
        <v>742</v>
      </c>
      <c r="M655" s="12" t="str">
        <f>_xlfn.XLOOKUP(Calculations[[#This Row],[For XLOOKUP]],Factors[For XLOOKUP],Factors[Factor],"")</f>
        <v>Σ.Ε. CO₂</v>
      </c>
      <c r="N655" s="12">
        <f>_xlfn.XLOOKUP(Calculations[[#This Row],[For XLOOKUP]],Factors[For XLOOKUP],Factors[Value],"")</f>
        <v>1.505346476770355E-5</v>
      </c>
      <c r="O655" s="12" t="str">
        <f>_xlfn.XLOOKUP(Calculations[[#This Row],[For XLOOKUP]],Factors[For XLOOKUP],Factors[Units],"")</f>
        <v>t CO2/kWh</v>
      </c>
      <c r="P655" s="12">
        <f>_xlfn.XLOOKUP(Calculations[[#This Row],[For XLOOKUP]],Factors[For XLOOKUP],Factors[Source],"")</f>
        <v>0</v>
      </c>
      <c r="Q655" s="12">
        <v>333.81180055447243</v>
      </c>
      <c r="R655" s="12" t="s">
        <v>1112</v>
      </c>
      <c r="S655" s="12" t="s">
        <v>1112</v>
      </c>
      <c r="T655" s="12" t="s">
        <v>1112</v>
      </c>
      <c r="U655" s="12" t="s">
        <v>1112</v>
      </c>
      <c r="V655" s="12" t="s">
        <v>1113</v>
      </c>
      <c r="W655" s="56">
        <v>333.81180055447243</v>
      </c>
    </row>
    <row r="656" spans="1:23" ht="15" customHeight="1" x14ac:dyDescent="0.3">
      <c r="A656" s="8" t="s">
        <v>316</v>
      </c>
      <c r="B656" s="8" t="s">
        <v>548</v>
      </c>
      <c r="C656" s="9" t="s">
        <v>578</v>
      </c>
      <c r="D656" s="27" t="s">
        <v>819</v>
      </c>
      <c r="E656" s="27" t="s">
        <v>912</v>
      </c>
      <c r="F656" s="9" t="s">
        <v>302</v>
      </c>
      <c r="G656" s="9" t="s">
        <v>577</v>
      </c>
      <c r="H656" s="10" t="s">
        <v>305</v>
      </c>
      <c r="I656" s="66">
        <v>22175081</v>
      </c>
      <c r="J656" s="11" t="s">
        <v>44</v>
      </c>
      <c r="K656" s="41" t="s">
        <v>582</v>
      </c>
      <c r="L656" s="47" t="s">
        <v>763</v>
      </c>
      <c r="M656" s="31" t="str">
        <f>_xlfn.XLOOKUP(Calculations[[#This Row],[For XLOOKUP]],Factors[For XLOOKUP],Factors[Factor],"")</f>
        <v>Σ.Ε. CH₄</v>
      </c>
      <c r="N656" s="31">
        <f>_xlfn.XLOOKUP(Calculations[[#This Row],[For XLOOKUP]],Factors[For XLOOKUP],Factors[Value],"")</f>
        <v>3.7699047882566748E-10</v>
      </c>
      <c r="O656" s="31" t="str">
        <f>_xlfn.XLOOKUP(Calculations[[#This Row],[For XLOOKUP]],Factors[For XLOOKUP],Factors[Units],"")</f>
        <v>t CH4/kWh</v>
      </c>
      <c r="P656" s="12">
        <f>_xlfn.XLOOKUP(Calculations[[#This Row],[For XLOOKUP]],Factors[For XLOOKUP],Factors[Source],"")</f>
        <v>0</v>
      </c>
      <c r="Q656" s="31" t="s">
        <v>1112</v>
      </c>
      <c r="R656" s="31">
        <v>8.3597944041879611E-3</v>
      </c>
      <c r="S656" s="31" t="s">
        <v>1112</v>
      </c>
      <c r="T656" s="31" t="s">
        <v>1112</v>
      </c>
      <c r="U656" s="31" t="s">
        <v>1112</v>
      </c>
      <c r="V656" s="31" t="s">
        <v>1113</v>
      </c>
      <c r="W656" s="57">
        <v>0.2340742433172629</v>
      </c>
    </row>
    <row r="657" spans="1:23" ht="15" customHeight="1" x14ac:dyDescent="0.3">
      <c r="A657" s="8" t="s">
        <v>316</v>
      </c>
      <c r="B657" s="8" t="s">
        <v>548</v>
      </c>
      <c r="C657" s="9" t="s">
        <v>578</v>
      </c>
      <c r="D657" s="27" t="s">
        <v>819</v>
      </c>
      <c r="E657" s="27" t="s">
        <v>912</v>
      </c>
      <c r="F657" s="9" t="s">
        <v>302</v>
      </c>
      <c r="G657" s="9" t="s">
        <v>577</v>
      </c>
      <c r="H657" s="10" t="s">
        <v>305</v>
      </c>
      <c r="I657" s="66">
        <v>22175081</v>
      </c>
      <c r="J657" s="11" t="s">
        <v>44</v>
      </c>
      <c r="K657" s="41" t="s">
        <v>582</v>
      </c>
      <c r="L657" s="47" t="s">
        <v>768</v>
      </c>
      <c r="M657" s="12" t="str">
        <f>_xlfn.XLOOKUP(Calculations[[#This Row],[For XLOOKUP]],Factors[For XLOOKUP],Factors[Factor],"")</f>
        <v>Σ.Ε. N2O</v>
      </c>
      <c r="N657" s="12">
        <f>_xlfn.XLOOKUP(Calculations[[#This Row],[For XLOOKUP]],Factors[For XLOOKUP],Factors[Value],"")</f>
        <v>1.5522681357657309E-10</v>
      </c>
      <c r="O657" s="12" t="str">
        <f>_xlfn.XLOOKUP(Calculations[[#This Row],[For XLOOKUP]],Factors[For XLOOKUP],Factors[Units],"")</f>
        <v>t N2O/kWh</v>
      </c>
      <c r="P657" s="12">
        <f>_xlfn.XLOOKUP(Calculations[[#This Row],[For XLOOKUP]],Factors[For XLOOKUP],Factors[Source],"")</f>
        <v>0</v>
      </c>
      <c r="Q657" s="12" t="s">
        <v>1112</v>
      </c>
      <c r="R657" s="12" t="s">
        <v>1112</v>
      </c>
      <c r="S657" s="12">
        <v>3.4421671644324081E-3</v>
      </c>
      <c r="T657" s="12" t="s">
        <v>1112</v>
      </c>
      <c r="U657" s="12" t="s">
        <v>1112</v>
      </c>
      <c r="V657" s="12" t="s">
        <v>1113</v>
      </c>
      <c r="W657" s="56">
        <v>0.9121742985745882</v>
      </c>
    </row>
    <row r="658" spans="1:23" ht="15" customHeight="1" x14ac:dyDescent="0.3">
      <c r="A658" s="8" t="s">
        <v>316</v>
      </c>
      <c r="B658" s="8" t="s">
        <v>548</v>
      </c>
      <c r="C658" s="9" t="s">
        <v>578</v>
      </c>
      <c r="D658" s="27" t="s">
        <v>819</v>
      </c>
      <c r="E658" s="27" t="s">
        <v>912</v>
      </c>
      <c r="F658" s="9" t="s">
        <v>302</v>
      </c>
      <c r="G658" s="9" t="s">
        <v>577</v>
      </c>
      <c r="H658" s="10" t="s">
        <v>305</v>
      </c>
      <c r="I658" s="66">
        <v>22175081</v>
      </c>
      <c r="J658" s="11" t="s">
        <v>44</v>
      </c>
      <c r="K658" s="41" t="s">
        <v>582</v>
      </c>
      <c r="L658" s="47" t="s">
        <v>743</v>
      </c>
      <c r="M658" s="31" t="str">
        <f>_xlfn.XLOOKUP(Calculations[[#This Row],[For XLOOKUP]],Factors[For XLOOKUP],Factors[Factor],"")</f>
        <v>Σ.Ε. CO₂ eq</v>
      </c>
      <c r="N658" s="31">
        <f>_xlfn.XLOOKUP(Calculations[[#This Row],[For XLOOKUP]],Factors[For XLOOKUP],Factors[Value],"")</f>
        <v>2.6012372819458027E-6</v>
      </c>
      <c r="O658" s="31" t="str">
        <f>_xlfn.XLOOKUP(Calculations[[#This Row],[For XLOOKUP]],Factors[For XLOOKUP],Factors[Units],"")</f>
        <v>t CO2 eq/kWh</v>
      </c>
      <c r="P658" s="12">
        <f>_xlfn.XLOOKUP(Calculations[[#This Row],[For XLOOKUP]],Factors[For XLOOKUP],Factors[Source],"")</f>
        <v>0</v>
      </c>
      <c r="Q658" s="31" t="s">
        <v>1112</v>
      </c>
      <c r="R658" s="31" t="s">
        <v>1112</v>
      </c>
      <c r="S658" s="31" t="s">
        <v>1112</v>
      </c>
      <c r="T658" s="31" t="s">
        <v>1112</v>
      </c>
      <c r="U658" s="31">
        <v>57.682647427368011</v>
      </c>
      <c r="V658" s="31" t="s">
        <v>1113</v>
      </c>
      <c r="W658" s="57">
        <v>57.682647427368011</v>
      </c>
    </row>
    <row r="659" spans="1:23" ht="15" customHeight="1" x14ac:dyDescent="0.3">
      <c r="A659" s="8" t="s">
        <v>316</v>
      </c>
      <c r="B659" s="8" t="s">
        <v>548</v>
      </c>
      <c r="C659" s="9" t="s">
        <v>578</v>
      </c>
      <c r="D659" s="27" t="s">
        <v>819</v>
      </c>
      <c r="E659" s="27" t="s">
        <v>908</v>
      </c>
      <c r="F659" s="9" t="s">
        <v>302</v>
      </c>
      <c r="G659" s="9" t="s">
        <v>577</v>
      </c>
      <c r="H659" s="10" t="s">
        <v>305</v>
      </c>
      <c r="I659" s="66">
        <v>82089.878035182206</v>
      </c>
      <c r="J659" s="11" t="s">
        <v>44</v>
      </c>
      <c r="K659" s="41" t="s">
        <v>582</v>
      </c>
      <c r="L659" s="47" t="s">
        <v>742</v>
      </c>
      <c r="M659" s="12" t="str">
        <f>_xlfn.XLOOKUP(Calculations[[#This Row],[For XLOOKUP]],Factors[For XLOOKUP],Factors[Factor],"")</f>
        <v>Σ.Ε. CO₂</v>
      </c>
      <c r="N659" s="12">
        <f>_xlfn.XLOOKUP(Calculations[[#This Row],[For XLOOKUP]],Factors[For XLOOKUP],Factors[Value],"")</f>
        <v>1.505346476770355E-5</v>
      </c>
      <c r="O659" s="12" t="str">
        <f>_xlfn.XLOOKUP(Calculations[[#This Row],[For XLOOKUP]],Factors[For XLOOKUP],Factors[Units],"")</f>
        <v>t CO2/kWh</v>
      </c>
      <c r="P659" s="12">
        <f>_xlfn.XLOOKUP(Calculations[[#This Row],[For XLOOKUP]],Factors[For XLOOKUP],Factors[Source],"")</f>
        <v>0</v>
      </c>
      <c r="Q659" s="12">
        <v>1.2357370867876969</v>
      </c>
      <c r="R659" s="12" t="s">
        <v>1112</v>
      </c>
      <c r="S659" s="12" t="s">
        <v>1112</v>
      </c>
      <c r="T659" s="12" t="s">
        <v>1112</v>
      </c>
      <c r="U659" s="12" t="s">
        <v>1112</v>
      </c>
      <c r="V659" s="12" t="s">
        <v>1113</v>
      </c>
      <c r="W659" s="56">
        <v>1.2357370867876969</v>
      </c>
    </row>
    <row r="660" spans="1:23" ht="15" customHeight="1" x14ac:dyDescent="0.3">
      <c r="A660" s="8" t="s">
        <v>316</v>
      </c>
      <c r="B660" s="8" t="s">
        <v>548</v>
      </c>
      <c r="C660" s="9" t="s">
        <v>578</v>
      </c>
      <c r="D660" s="27" t="s">
        <v>819</v>
      </c>
      <c r="E660" s="27" t="s">
        <v>908</v>
      </c>
      <c r="F660" s="9" t="s">
        <v>302</v>
      </c>
      <c r="G660" s="9" t="s">
        <v>577</v>
      </c>
      <c r="H660" s="10" t="s">
        <v>305</v>
      </c>
      <c r="I660" s="66">
        <v>82089.878035182206</v>
      </c>
      <c r="J660" s="11" t="s">
        <v>44</v>
      </c>
      <c r="K660" s="41" t="s">
        <v>582</v>
      </c>
      <c r="L660" s="47" t="s">
        <v>763</v>
      </c>
      <c r="M660" s="31" t="str">
        <f>_xlfn.XLOOKUP(Calculations[[#This Row],[For XLOOKUP]],Factors[For XLOOKUP],Factors[Factor],"")</f>
        <v>Σ.Ε. CH₄</v>
      </c>
      <c r="N660" s="31">
        <f>_xlfn.XLOOKUP(Calculations[[#This Row],[For XLOOKUP]],Factors[For XLOOKUP],Factors[Value],"")</f>
        <v>3.7699047882566748E-10</v>
      </c>
      <c r="O660" s="31" t="str">
        <f>_xlfn.XLOOKUP(Calculations[[#This Row],[For XLOOKUP]],Factors[For XLOOKUP],Factors[Units],"")</f>
        <v>t CH4/kWh</v>
      </c>
      <c r="P660" s="12">
        <f>_xlfn.XLOOKUP(Calculations[[#This Row],[For XLOOKUP]],Factors[For XLOOKUP],Factors[Source],"")</f>
        <v>0</v>
      </c>
      <c r="Q660" s="31" t="s">
        <v>1112</v>
      </c>
      <c r="R660" s="31">
        <v>3.0947102427223984E-5</v>
      </c>
      <c r="S660" s="31" t="s">
        <v>1112</v>
      </c>
      <c r="T660" s="31" t="s">
        <v>1112</v>
      </c>
      <c r="U660" s="31" t="s">
        <v>1112</v>
      </c>
      <c r="V660" s="31" t="s">
        <v>1113</v>
      </c>
      <c r="W660" s="57">
        <v>8.6651886796227154E-4</v>
      </c>
    </row>
    <row r="661" spans="1:23" ht="15" customHeight="1" x14ac:dyDescent="0.3">
      <c r="A661" s="8" t="s">
        <v>316</v>
      </c>
      <c r="B661" s="8" t="s">
        <v>548</v>
      </c>
      <c r="C661" s="9" t="s">
        <v>578</v>
      </c>
      <c r="D661" s="27" t="s">
        <v>819</v>
      </c>
      <c r="E661" s="27" t="s">
        <v>908</v>
      </c>
      <c r="F661" s="9" t="s">
        <v>302</v>
      </c>
      <c r="G661" s="9" t="s">
        <v>577</v>
      </c>
      <c r="H661" s="10" t="s">
        <v>305</v>
      </c>
      <c r="I661" s="66">
        <v>82089.878035182206</v>
      </c>
      <c r="J661" s="11" t="s">
        <v>44</v>
      </c>
      <c r="K661" s="41" t="s">
        <v>582</v>
      </c>
      <c r="L661" s="47" t="s">
        <v>768</v>
      </c>
      <c r="M661" s="12" t="str">
        <f>_xlfn.XLOOKUP(Calculations[[#This Row],[For XLOOKUP]],Factors[For XLOOKUP],Factors[Factor],"")</f>
        <v>Σ.Ε. N2O</v>
      </c>
      <c r="N661" s="12">
        <f>_xlfn.XLOOKUP(Calculations[[#This Row],[For XLOOKUP]],Factors[For XLOOKUP],Factors[Value],"")</f>
        <v>1.5522681357657309E-10</v>
      </c>
      <c r="O661" s="12" t="str">
        <f>_xlfn.XLOOKUP(Calculations[[#This Row],[For XLOOKUP]],Factors[For XLOOKUP],Factors[Units],"")</f>
        <v>t N2O/kWh</v>
      </c>
      <c r="P661" s="12">
        <f>_xlfn.XLOOKUP(Calculations[[#This Row],[For XLOOKUP]],Factors[For XLOOKUP],Factors[Source],"")</f>
        <v>0</v>
      </c>
      <c r="Q661" s="12" t="s">
        <v>1112</v>
      </c>
      <c r="R661" s="12" t="s">
        <v>1112</v>
      </c>
      <c r="S661" s="12">
        <v>1.2742550194290851E-5</v>
      </c>
      <c r="T661" s="12" t="s">
        <v>1112</v>
      </c>
      <c r="U661" s="12" t="s">
        <v>1112</v>
      </c>
      <c r="V661" s="12" t="s">
        <v>1113</v>
      </c>
      <c r="W661" s="56">
        <v>3.3767758014870753E-3</v>
      </c>
    </row>
    <row r="662" spans="1:23" ht="15" customHeight="1" x14ac:dyDescent="0.3">
      <c r="A662" s="8" t="s">
        <v>316</v>
      </c>
      <c r="B662" s="8" t="s">
        <v>548</v>
      </c>
      <c r="C662" s="9" t="s">
        <v>578</v>
      </c>
      <c r="D662" s="27" t="s">
        <v>819</v>
      </c>
      <c r="E662" s="27" t="s">
        <v>908</v>
      </c>
      <c r="F662" s="9" t="s">
        <v>302</v>
      </c>
      <c r="G662" s="9" t="s">
        <v>577</v>
      </c>
      <c r="H662" s="10" t="s">
        <v>305</v>
      </c>
      <c r="I662" s="66">
        <v>82089.878035182206</v>
      </c>
      <c r="J662" s="11" t="s">
        <v>44</v>
      </c>
      <c r="K662" s="41" t="s">
        <v>582</v>
      </c>
      <c r="L662" s="47" t="s">
        <v>743</v>
      </c>
      <c r="M662" s="31" t="str">
        <f>_xlfn.XLOOKUP(Calculations[[#This Row],[For XLOOKUP]],Factors[For XLOOKUP],Factors[Factor],"")</f>
        <v>Σ.Ε. CO₂ eq</v>
      </c>
      <c r="N662" s="31">
        <f>_xlfn.XLOOKUP(Calculations[[#This Row],[For XLOOKUP]],Factors[For XLOOKUP],Factors[Value],"")</f>
        <v>2.6012372819458027E-6</v>
      </c>
      <c r="O662" s="31" t="str">
        <f>_xlfn.XLOOKUP(Calculations[[#This Row],[For XLOOKUP]],Factors[For XLOOKUP],Factors[Units],"")</f>
        <v>t CO2 eq/kWh</v>
      </c>
      <c r="P662" s="12">
        <f>_xlfn.XLOOKUP(Calculations[[#This Row],[For XLOOKUP]],Factors[For XLOOKUP],Factors[Source],"")</f>
        <v>0</v>
      </c>
      <c r="Q662" s="31" t="s">
        <v>1112</v>
      </c>
      <c r="R662" s="31" t="s">
        <v>1112</v>
      </c>
      <c r="S662" s="31" t="s">
        <v>1112</v>
      </c>
      <c r="T662" s="31" t="s">
        <v>1112</v>
      </c>
      <c r="U662" s="31">
        <v>0.21353525121549982</v>
      </c>
      <c r="V662" s="31" t="s">
        <v>1113</v>
      </c>
      <c r="W662" s="57">
        <v>0.21353525121549982</v>
      </c>
    </row>
    <row r="663" spans="1:23" ht="15" customHeight="1" x14ac:dyDescent="0.3">
      <c r="A663" s="8" t="s">
        <v>316</v>
      </c>
      <c r="B663" s="8" t="s">
        <v>548</v>
      </c>
      <c r="C663" s="9" t="s">
        <v>578</v>
      </c>
      <c r="D663" s="27" t="s">
        <v>819</v>
      </c>
      <c r="E663" s="27" t="s">
        <v>913</v>
      </c>
      <c r="F663" s="9" t="s">
        <v>302</v>
      </c>
      <c r="G663" s="9" t="s">
        <v>577</v>
      </c>
      <c r="H663" s="10" t="s">
        <v>305</v>
      </c>
      <c r="I663" s="66">
        <v>4808330.25</v>
      </c>
      <c r="J663" s="11" t="s">
        <v>44</v>
      </c>
      <c r="K663" s="41" t="s">
        <v>581</v>
      </c>
      <c r="L663" s="47" t="s">
        <v>740</v>
      </c>
      <c r="M663" s="12" t="str">
        <f>_xlfn.XLOOKUP(Calculations[[#This Row],[For XLOOKUP]],Factors[For XLOOKUP],Factors[Factor],"")</f>
        <v>Σ.Ε. CO₂</v>
      </c>
      <c r="N663" s="12">
        <f>_xlfn.XLOOKUP(Calculations[[#This Row],[For XLOOKUP]],Factors[For XLOOKUP],Factors[Value],"")</f>
        <v>4.0597972930144582E-5</v>
      </c>
      <c r="O663" s="12" t="str">
        <f>_xlfn.XLOOKUP(Calculations[[#This Row],[For XLOOKUP]],Factors[For XLOOKUP],Factors[Units],"")</f>
        <v>t CO2/kWh</v>
      </c>
      <c r="P663" s="12">
        <f>_xlfn.XLOOKUP(Calculations[[#This Row],[For XLOOKUP]],Factors[For XLOOKUP],Factors[Source],"")</f>
        <v>0</v>
      </c>
      <c r="Q663" s="12">
        <v>195.20846132869534</v>
      </c>
      <c r="R663" s="12" t="s">
        <v>1112</v>
      </c>
      <c r="S663" s="12" t="s">
        <v>1112</v>
      </c>
      <c r="T663" s="12" t="s">
        <v>1112</v>
      </c>
      <c r="U663" s="12" t="s">
        <v>1112</v>
      </c>
      <c r="V663" s="12" t="s">
        <v>1113</v>
      </c>
      <c r="W663" s="56">
        <v>195.20846132869534</v>
      </c>
    </row>
    <row r="664" spans="1:23" ht="15" customHeight="1" x14ac:dyDescent="0.3">
      <c r="A664" s="8" t="s">
        <v>316</v>
      </c>
      <c r="B664" s="8" t="s">
        <v>548</v>
      </c>
      <c r="C664" s="9" t="s">
        <v>578</v>
      </c>
      <c r="D664" s="27" t="s">
        <v>819</v>
      </c>
      <c r="E664" s="27" t="s">
        <v>913</v>
      </c>
      <c r="F664" s="9" t="s">
        <v>302</v>
      </c>
      <c r="G664" s="9" t="s">
        <v>577</v>
      </c>
      <c r="H664" s="10" t="s">
        <v>305</v>
      </c>
      <c r="I664" s="66">
        <v>4808330.25</v>
      </c>
      <c r="J664" s="11" t="s">
        <v>44</v>
      </c>
      <c r="K664" s="41" t="s">
        <v>581</v>
      </c>
      <c r="L664" s="47" t="s">
        <v>773</v>
      </c>
      <c r="M664" s="12" t="str">
        <f>_xlfn.XLOOKUP(Calculations[[#This Row],[For XLOOKUP]],Factors[For XLOOKUP],Factors[Factor],"")</f>
        <v>Σ.Ε. CH₄</v>
      </c>
      <c r="N664" s="12">
        <f>_xlfn.XLOOKUP(Calculations[[#This Row],[For XLOOKUP]],Factors[For XLOOKUP],Factors[Value],"")</f>
        <v>1.0167127296250699E-9</v>
      </c>
      <c r="O664" s="12" t="str">
        <f>_xlfn.XLOOKUP(Calculations[[#This Row],[For XLOOKUP]],Factors[For XLOOKUP],Factors[Units],"")</f>
        <v>t CH4/kWh</v>
      </c>
      <c r="P664" s="12">
        <f>_xlfn.XLOOKUP(Calculations[[#This Row],[For XLOOKUP]],Factors[For XLOOKUP],Factors[Source],"")</f>
        <v>0</v>
      </c>
      <c r="Q664" s="12" t="s">
        <v>1112</v>
      </c>
      <c r="R664" s="12">
        <v>4.8886905734162947E-3</v>
      </c>
      <c r="S664" s="12" t="s">
        <v>1112</v>
      </c>
      <c r="T664" s="12" t="s">
        <v>1112</v>
      </c>
      <c r="U664" s="12" t="s">
        <v>1112</v>
      </c>
      <c r="V664" s="12" t="s">
        <v>1113</v>
      </c>
      <c r="W664" s="56">
        <v>0.13688333605565625</v>
      </c>
    </row>
    <row r="665" spans="1:23" ht="15" customHeight="1" x14ac:dyDescent="0.3">
      <c r="A665" s="8" t="s">
        <v>316</v>
      </c>
      <c r="B665" s="8" t="s">
        <v>548</v>
      </c>
      <c r="C665" s="9" t="s">
        <v>578</v>
      </c>
      <c r="D665" s="27" t="s">
        <v>819</v>
      </c>
      <c r="E665" s="27" t="s">
        <v>913</v>
      </c>
      <c r="F665" s="9" t="s">
        <v>302</v>
      </c>
      <c r="G665" s="9" t="s">
        <v>577</v>
      </c>
      <c r="H665" s="10" t="s">
        <v>305</v>
      </c>
      <c r="I665" s="66">
        <v>4808330.25</v>
      </c>
      <c r="J665" s="11" t="s">
        <v>44</v>
      </c>
      <c r="K665" s="41" t="s">
        <v>581</v>
      </c>
      <c r="L665" s="47" t="s">
        <v>774</v>
      </c>
      <c r="M665" s="12" t="str">
        <f>_xlfn.XLOOKUP(Calculations[[#This Row],[For XLOOKUP]],Factors[For XLOOKUP],Factors[Factor],"")</f>
        <v>Σ.Ε. N2O</v>
      </c>
      <c r="N665" s="12">
        <f>_xlfn.XLOOKUP(Calculations[[#This Row],[For XLOOKUP]],Factors[For XLOOKUP],Factors[Value],"")</f>
        <v>4.1863411997580185E-10</v>
      </c>
      <c r="O665" s="12" t="str">
        <f>_xlfn.XLOOKUP(Calculations[[#This Row],[For XLOOKUP]],Factors[For XLOOKUP],Factors[Units],"")</f>
        <v>t N2O/kWh</v>
      </c>
      <c r="P665" s="12">
        <f>_xlfn.XLOOKUP(Calculations[[#This Row],[For XLOOKUP]],Factors[For XLOOKUP],Factors[Source],"")</f>
        <v>0</v>
      </c>
      <c r="Q665" s="12" t="s">
        <v>1112</v>
      </c>
      <c r="R665" s="12" t="s">
        <v>1112</v>
      </c>
      <c r="S665" s="12">
        <v>2.0129311027617773E-3</v>
      </c>
      <c r="T665" s="12" t="s">
        <v>1112</v>
      </c>
      <c r="U665" s="12" t="s">
        <v>1112</v>
      </c>
      <c r="V665" s="12" t="s">
        <v>1113</v>
      </c>
      <c r="W665" s="56">
        <v>0.53342674223187103</v>
      </c>
    </row>
    <row r="666" spans="1:23" ht="15" customHeight="1" x14ac:dyDescent="0.3">
      <c r="A666" s="8" t="s">
        <v>316</v>
      </c>
      <c r="B666" s="8" t="s">
        <v>548</v>
      </c>
      <c r="C666" s="9" t="s">
        <v>578</v>
      </c>
      <c r="D666" s="27" t="s">
        <v>819</v>
      </c>
      <c r="E666" s="27" t="s">
        <v>913</v>
      </c>
      <c r="F666" s="9" t="s">
        <v>302</v>
      </c>
      <c r="G666" s="9" t="s">
        <v>577</v>
      </c>
      <c r="H666" s="10" t="s">
        <v>305</v>
      </c>
      <c r="I666" s="66">
        <v>4808330.25</v>
      </c>
      <c r="J666" s="11" t="s">
        <v>44</v>
      </c>
      <c r="K666" s="41" t="s">
        <v>581</v>
      </c>
      <c r="L666" s="47" t="s">
        <v>741</v>
      </c>
      <c r="M666" s="31" t="str">
        <f>_xlfn.XLOOKUP(Calculations[[#This Row],[For XLOOKUP]],Factors[For XLOOKUP],Factors[Factor],"")</f>
        <v>Σ.Ε. CO₂ eq</v>
      </c>
      <c r="N666" s="31">
        <f>_xlfn.XLOOKUP(Calculations[[#This Row],[For XLOOKUP]],Factors[For XLOOKUP],Factors[Value],"")</f>
        <v>7.0153258659686572E-6</v>
      </c>
      <c r="O666" s="31" t="str">
        <f>_xlfn.XLOOKUP(Calculations[[#This Row],[For XLOOKUP]],Factors[For XLOOKUP],Factors[Units],"")</f>
        <v>t CO2 eq/kWh</v>
      </c>
      <c r="P666" s="12">
        <f>_xlfn.XLOOKUP(Calculations[[#This Row],[For XLOOKUP]],Factors[For XLOOKUP],Factors[Source],"")</f>
        <v>0</v>
      </c>
      <c r="Q666" s="31" t="s">
        <v>1112</v>
      </c>
      <c r="R666" s="31" t="s">
        <v>1112</v>
      </c>
      <c r="S666" s="31" t="s">
        <v>1112</v>
      </c>
      <c r="T666" s="31" t="s">
        <v>1112</v>
      </c>
      <c r="U666" s="31">
        <v>33.732003574944542</v>
      </c>
      <c r="V666" s="31" t="s">
        <v>1113</v>
      </c>
      <c r="W666" s="57">
        <v>33.732003574944542</v>
      </c>
    </row>
    <row r="667" spans="1:23" ht="15" customHeight="1" x14ac:dyDescent="0.3">
      <c r="A667" s="8" t="s">
        <v>316</v>
      </c>
      <c r="B667" s="8" t="s">
        <v>548</v>
      </c>
      <c r="C667" s="9" t="s">
        <v>578</v>
      </c>
      <c r="D667" s="27" t="s">
        <v>819</v>
      </c>
      <c r="E667" s="27" t="s">
        <v>913</v>
      </c>
      <c r="F667" s="9" t="s">
        <v>302</v>
      </c>
      <c r="G667" s="9" t="s">
        <v>577</v>
      </c>
      <c r="H667" s="10" t="s">
        <v>305</v>
      </c>
      <c r="I667" s="66">
        <v>8149339.8399999999</v>
      </c>
      <c r="J667" s="11" t="s">
        <v>44</v>
      </c>
      <c r="K667" s="41" t="s">
        <v>582</v>
      </c>
      <c r="L667" s="47" t="s">
        <v>742</v>
      </c>
      <c r="M667" s="12" t="str">
        <f>_xlfn.XLOOKUP(Calculations[[#This Row],[For XLOOKUP]],Factors[For XLOOKUP],Factors[Factor],"")</f>
        <v>Σ.Ε. CO₂</v>
      </c>
      <c r="N667" s="12">
        <f>_xlfn.XLOOKUP(Calculations[[#This Row],[For XLOOKUP]],Factors[For XLOOKUP],Factors[Value],"")</f>
        <v>1.505346476770355E-5</v>
      </c>
      <c r="O667" s="12" t="str">
        <f>_xlfn.XLOOKUP(Calculations[[#This Row],[For XLOOKUP]],Factors[For XLOOKUP],Factors[Units],"")</f>
        <v>t CO2/kWh</v>
      </c>
      <c r="P667" s="12">
        <f>_xlfn.XLOOKUP(Calculations[[#This Row],[For XLOOKUP]],Factors[For XLOOKUP],Factors[Source],"")</f>
        <v>0</v>
      </c>
      <c r="Q667" s="12">
        <v>122.67580016148288</v>
      </c>
      <c r="R667" s="12" t="s">
        <v>1112</v>
      </c>
      <c r="S667" s="12" t="s">
        <v>1112</v>
      </c>
      <c r="T667" s="12" t="s">
        <v>1112</v>
      </c>
      <c r="U667" s="12" t="s">
        <v>1112</v>
      </c>
      <c r="V667" s="12" t="s">
        <v>1113</v>
      </c>
      <c r="W667" s="56">
        <v>122.67580016148288</v>
      </c>
    </row>
    <row r="668" spans="1:23" ht="15" customHeight="1" x14ac:dyDescent="0.3">
      <c r="A668" s="8" t="s">
        <v>316</v>
      </c>
      <c r="B668" s="8" t="s">
        <v>548</v>
      </c>
      <c r="C668" s="9" t="s">
        <v>578</v>
      </c>
      <c r="D668" s="9" t="s">
        <v>819</v>
      </c>
      <c r="E668" s="9" t="s">
        <v>913</v>
      </c>
      <c r="F668" s="9" t="s">
        <v>302</v>
      </c>
      <c r="G668" s="9" t="s">
        <v>577</v>
      </c>
      <c r="H668" s="10" t="s">
        <v>305</v>
      </c>
      <c r="I668" s="66">
        <v>8149339.8399999999</v>
      </c>
      <c r="J668" s="11" t="s">
        <v>44</v>
      </c>
      <c r="K668" s="41" t="s">
        <v>582</v>
      </c>
      <c r="L668" s="47" t="s">
        <v>763</v>
      </c>
      <c r="M668" s="12" t="str">
        <f>_xlfn.XLOOKUP(Calculations[[#This Row],[For XLOOKUP]],Factors[For XLOOKUP],Factors[Factor],"")</f>
        <v>Σ.Ε. CH₄</v>
      </c>
      <c r="N668" s="12">
        <f>_xlfn.XLOOKUP(Calculations[[#This Row],[For XLOOKUP]],Factors[For XLOOKUP],Factors[Value],"")</f>
        <v>3.7699047882566748E-10</v>
      </c>
      <c r="O668" s="12" t="str">
        <f>_xlfn.XLOOKUP(Calculations[[#This Row],[For XLOOKUP]],Factors[For XLOOKUP],Factors[Units],"")</f>
        <v>t CH4/kWh</v>
      </c>
      <c r="P668" s="12">
        <f>_xlfn.XLOOKUP(Calculations[[#This Row],[For XLOOKUP]],Factors[For XLOOKUP],Factors[Source],"")</f>
        <v>0</v>
      </c>
      <c r="Q668" s="12" t="s">
        <v>1112</v>
      </c>
      <c r="R668" s="12">
        <v>3.0722235283946885E-3</v>
      </c>
      <c r="S668" s="12" t="s">
        <v>1112</v>
      </c>
      <c r="T668" s="12" t="s">
        <v>1112</v>
      </c>
      <c r="U668" s="12" t="s">
        <v>1112</v>
      </c>
      <c r="V668" s="12" t="s">
        <v>1113</v>
      </c>
      <c r="W668" s="56">
        <v>8.6022258795051279E-2</v>
      </c>
    </row>
    <row r="669" spans="1:23" ht="15" customHeight="1" x14ac:dyDescent="0.3">
      <c r="A669" s="8" t="s">
        <v>316</v>
      </c>
      <c r="B669" s="8" t="s">
        <v>548</v>
      </c>
      <c r="C669" s="9" t="s">
        <v>578</v>
      </c>
      <c r="D669" s="27" t="s">
        <v>819</v>
      </c>
      <c r="E669" s="27" t="s">
        <v>913</v>
      </c>
      <c r="F669" s="9" t="s">
        <v>302</v>
      </c>
      <c r="G669" s="9" t="s">
        <v>577</v>
      </c>
      <c r="H669" s="10" t="s">
        <v>305</v>
      </c>
      <c r="I669" s="66">
        <v>8149339.8399999999</v>
      </c>
      <c r="J669" s="11" t="s">
        <v>44</v>
      </c>
      <c r="K669" s="41" t="s">
        <v>582</v>
      </c>
      <c r="L669" s="47" t="s">
        <v>768</v>
      </c>
      <c r="M669" s="12" t="str">
        <f>_xlfn.XLOOKUP(Calculations[[#This Row],[For XLOOKUP]],Factors[For XLOOKUP],Factors[Factor],"")</f>
        <v>Σ.Ε. N2O</v>
      </c>
      <c r="N669" s="12">
        <f>_xlfn.XLOOKUP(Calculations[[#This Row],[For XLOOKUP]],Factors[For XLOOKUP],Factors[Value],"")</f>
        <v>1.5522681357657309E-10</v>
      </c>
      <c r="O669" s="12" t="str">
        <f>_xlfn.XLOOKUP(Calculations[[#This Row],[For XLOOKUP]],Factors[For XLOOKUP],Factors[Units],"")</f>
        <v>t N2O/kWh</v>
      </c>
      <c r="P669" s="12">
        <f>_xlfn.XLOOKUP(Calculations[[#This Row],[For XLOOKUP]],Factors[For XLOOKUP],Factors[Source],"")</f>
        <v>0</v>
      </c>
      <c r="Q669" s="12" t="s">
        <v>1112</v>
      </c>
      <c r="R669" s="12" t="s">
        <v>1112</v>
      </c>
      <c r="S669" s="12">
        <v>1.2649960561158199E-3</v>
      </c>
      <c r="T669" s="12" t="s">
        <v>1112</v>
      </c>
      <c r="U669" s="12" t="s">
        <v>1112</v>
      </c>
      <c r="V669" s="12" t="s">
        <v>1113</v>
      </c>
      <c r="W669" s="56">
        <v>0.33522395487069229</v>
      </c>
    </row>
    <row r="670" spans="1:23" ht="15" customHeight="1" x14ac:dyDescent="0.3">
      <c r="A670" s="8" t="s">
        <v>316</v>
      </c>
      <c r="B670" s="8" t="s">
        <v>548</v>
      </c>
      <c r="C670" s="9" t="s">
        <v>578</v>
      </c>
      <c r="D670" s="27" t="s">
        <v>819</v>
      </c>
      <c r="E670" s="27" t="s">
        <v>913</v>
      </c>
      <c r="F670" s="9" t="s">
        <v>302</v>
      </c>
      <c r="G670" s="9" t="s">
        <v>577</v>
      </c>
      <c r="H670" s="10" t="s">
        <v>305</v>
      </c>
      <c r="I670" s="66">
        <v>8149339.8399999999</v>
      </c>
      <c r="J670" s="11" t="s">
        <v>44</v>
      </c>
      <c r="K670" s="41" t="s">
        <v>582</v>
      </c>
      <c r="L670" s="47" t="s">
        <v>743</v>
      </c>
      <c r="M670" s="12" t="str">
        <f>_xlfn.XLOOKUP(Calculations[[#This Row],[For XLOOKUP]],Factors[For XLOOKUP],Factors[Factor],"")</f>
        <v>Σ.Ε. CO₂ eq</v>
      </c>
      <c r="N670" s="12">
        <f>_xlfn.XLOOKUP(Calculations[[#This Row],[For XLOOKUP]],Factors[For XLOOKUP],Factors[Value],"")</f>
        <v>2.6012372819458027E-6</v>
      </c>
      <c r="O670" s="12" t="str">
        <f>_xlfn.XLOOKUP(Calculations[[#This Row],[For XLOOKUP]],Factors[For XLOOKUP],Factors[Units],"")</f>
        <v>t CO2 eq/kWh</v>
      </c>
      <c r="P670" s="12">
        <f>_xlfn.XLOOKUP(Calculations[[#This Row],[For XLOOKUP]],Factors[For XLOOKUP],Factors[Source],"")</f>
        <v>0</v>
      </c>
      <c r="Q670" s="12" t="s">
        <v>1112</v>
      </c>
      <c r="R670" s="12" t="s">
        <v>1112</v>
      </c>
      <c r="S670" s="12" t="s">
        <v>1112</v>
      </c>
      <c r="T670" s="12" t="s">
        <v>1112</v>
      </c>
      <c r="U670" s="12">
        <v>21.198366615054244</v>
      </c>
      <c r="V670" s="12" t="s">
        <v>1113</v>
      </c>
      <c r="W670" s="56">
        <v>21.198366615054244</v>
      </c>
    </row>
    <row r="671" spans="1:23" ht="15" customHeight="1" x14ac:dyDescent="0.3">
      <c r="A671" s="8" t="s">
        <v>316</v>
      </c>
      <c r="B671" s="8" t="s">
        <v>548</v>
      </c>
      <c r="C671" s="9" t="s">
        <v>578</v>
      </c>
      <c r="D671" s="27" t="s">
        <v>819</v>
      </c>
      <c r="E671" s="27" t="s">
        <v>914</v>
      </c>
      <c r="F671" s="9" t="s">
        <v>302</v>
      </c>
      <c r="G671" s="9" t="s">
        <v>577</v>
      </c>
      <c r="H671" s="10" t="s">
        <v>305</v>
      </c>
      <c r="I671" s="66">
        <v>7868.0394282922298</v>
      </c>
      <c r="J671" s="11" t="s">
        <v>44</v>
      </c>
      <c r="K671" s="41" t="s">
        <v>582</v>
      </c>
      <c r="L671" s="47" t="s">
        <v>742</v>
      </c>
      <c r="M671" s="12" t="str">
        <f>_xlfn.XLOOKUP(Calculations[[#This Row],[For XLOOKUP]],Factors[For XLOOKUP],Factors[Factor],"")</f>
        <v>Σ.Ε. CO₂</v>
      </c>
      <c r="N671" s="12">
        <f>_xlfn.XLOOKUP(Calculations[[#This Row],[For XLOOKUP]],Factors[For XLOOKUP],Factors[Value],"")</f>
        <v>1.505346476770355E-5</v>
      </c>
      <c r="O671" s="12" t="str">
        <f>_xlfn.XLOOKUP(Calculations[[#This Row],[For XLOOKUP]],Factors[For XLOOKUP],Factors[Units],"")</f>
        <v>t CO2/kWh</v>
      </c>
      <c r="P671" s="12">
        <f>_xlfn.XLOOKUP(Calculations[[#This Row],[For XLOOKUP]],Factors[For XLOOKUP],Factors[Source],"")</f>
        <v>0</v>
      </c>
      <c r="Q671" s="12">
        <v>0.11844125432469947</v>
      </c>
      <c r="R671" s="12" t="s">
        <v>1112</v>
      </c>
      <c r="S671" s="12" t="s">
        <v>1112</v>
      </c>
      <c r="T671" s="12" t="s">
        <v>1112</v>
      </c>
      <c r="U671" s="12" t="s">
        <v>1112</v>
      </c>
      <c r="V671" s="12" t="s">
        <v>1113</v>
      </c>
      <c r="W671" s="56">
        <v>0.11844125432469947</v>
      </c>
    </row>
    <row r="672" spans="1:23" ht="15" customHeight="1" x14ac:dyDescent="0.3">
      <c r="A672" s="8" t="s">
        <v>316</v>
      </c>
      <c r="B672" s="8" t="s">
        <v>548</v>
      </c>
      <c r="C672" s="9" t="s">
        <v>578</v>
      </c>
      <c r="D672" s="27" t="s">
        <v>819</v>
      </c>
      <c r="E672" s="27" t="s">
        <v>914</v>
      </c>
      <c r="F672" s="9" t="s">
        <v>302</v>
      </c>
      <c r="G672" s="9" t="s">
        <v>577</v>
      </c>
      <c r="H672" s="10" t="s">
        <v>305</v>
      </c>
      <c r="I672" s="66">
        <v>7868.0394282922298</v>
      </c>
      <c r="J672" s="11" t="s">
        <v>44</v>
      </c>
      <c r="K672" s="41" t="s">
        <v>582</v>
      </c>
      <c r="L672" s="47" t="s">
        <v>763</v>
      </c>
      <c r="M672" s="12" t="str">
        <f>_xlfn.XLOOKUP(Calculations[[#This Row],[For XLOOKUP]],Factors[For XLOOKUP],Factors[Factor],"")</f>
        <v>Σ.Ε. CH₄</v>
      </c>
      <c r="N672" s="12">
        <f>_xlfn.XLOOKUP(Calculations[[#This Row],[For XLOOKUP]],Factors[For XLOOKUP],Factors[Value],"")</f>
        <v>3.7699047882566748E-10</v>
      </c>
      <c r="O672" s="12" t="str">
        <f>_xlfn.XLOOKUP(Calculations[[#This Row],[For XLOOKUP]],Factors[For XLOOKUP],Factors[Units],"")</f>
        <v>t CH4/kWh</v>
      </c>
      <c r="P672" s="12">
        <f>_xlfn.XLOOKUP(Calculations[[#This Row],[For XLOOKUP]],Factors[For XLOOKUP],Factors[Source],"")</f>
        <v>0</v>
      </c>
      <c r="Q672" s="12" t="s">
        <v>1112</v>
      </c>
      <c r="R672" s="12">
        <v>2.9661759514911188E-6</v>
      </c>
      <c r="S672" s="12" t="s">
        <v>1112</v>
      </c>
      <c r="T672" s="12" t="s">
        <v>1112</v>
      </c>
      <c r="U672" s="12" t="s">
        <v>1112</v>
      </c>
      <c r="V672" s="12" t="s">
        <v>1113</v>
      </c>
      <c r="W672" s="56">
        <v>8.3052926641751331E-5</v>
      </c>
    </row>
    <row r="673" spans="1:23" ht="15" customHeight="1" x14ac:dyDescent="0.3">
      <c r="A673" s="8" t="s">
        <v>316</v>
      </c>
      <c r="B673" s="8" t="s">
        <v>548</v>
      </c>
      <c r="C673" s="9" t="s">
        <v>578</v>
      </c>
      <c r="D673" s="27" t="s">
        <v>819</v>
      </c>
      <c r="E673" s="27" t="s">
        <v>914</v>
      </c>
      <c r="F673" s="9" t="s">
        <v>302</v>
      </c>
      <c r="G673" s="9" t="s">
        <v>577</v>
      </c>
      <c r="H673" s="10" t="s">
        <v>305</v>
      </c>
      <c r="I673" s="66">
        <v>7868.0394282922298</v>
      </c>
      <c r="J673" s="11" t="s">
        <v>44</v>
      </c>
      <c r="K673" s="41" t="s">
        <v>582</v>
      </c>
      <c r="L673" s="47" t="s">
        <v>768</v>
      </c>
      <c r="M673" s="12" t="str">
        <f>_xlfn.XLOOKUP(Calculations[[#This Row],[For XLOOKUP]],Factors[For XLOOKUP],Factors[Factor],"")</f>
        <v>Σ.Ε. N2O</v>
      </c>
      <c r="N673" s="12">
        <f>_xlfn.XLOOKUP(Calculations[[#This Row],[For XLOOKUP]],Factors[For XLOOKUP],Factors[Value],"")</f>
        <v>1.5522681357657309E-10</v>
      </c>
      <c r="O673" s="12" t="str">
        <f>_xlfn.XLOOKUP(Calculations[[#This Row],[For XLOOKUP]],Factors[For XLOOKUP],Factors[Units],"")</f>
        <v>t N2O/kWh</v>
      </c>
      <c r="P673" s="12">
        <f>_xlfn.XLOOKUP(Calculations[[#This Row],[For XLOOKUP]],Factors[For XLOOKUP],Factors[Source],"")</f>
        <v>0</v>
      </c>
      <c r="Q673" s="12" t="s">
        <v>1112</v>
      </c>
      <c r="R673" s="12" t="s">
        <v>1112</v>
      </c>
      <c r="S673" s="12">
        <v>1.2213306895486447E-6</v>
      </c>
      <c r="T673" s="12" t="s">
        <v>1112</v>
      </c>
      <c r="U673" s="12" t="s">
        <v>1112</v>
      </c>
      <c r="V673" s="12" t="s">
        <v>1113</v>
      </c>
      <c r="W673" s="56">
        <v>3.2365263273039088E-4</v>
      </c>
    </row>
    <row r="674" spans="1:23" ht="15" customHeight="1" x14ac:dyDescent="0.3">
      <c r="A674" s="8" t="s">
        <v>316</v>
      </c>
      <c r="B674" s="8" t="s">
        <v>548</v>
      </c>
      <c r="C674" s="9" t="s">
        <v>578</v>
      </c>
      <c r="D674" s="27" t="s">
        <v>819</v>
      </c>
      <c r="E674" s="27" t="s">
        <v>914</v>
      </c>
      <c r="F674" s="9" t="s">
        <v>302</v>
      </c>
      <c r="G674" s="9" t="s">
        <v>577</v>
      </c>
      <c r="H674" s="10" t="s">
        <v>305</v>
      </c>
      <c r="I674" s="66">
        <v>7868.0394282922298</v>
      </c>
      <c r="J674" s="11" t="s">
        <v>44</v>
      </c>
      <c r="K674" s="41" t="s">
        <v>582</v>
      </c>
      <c r="L674" s="47" t="s">
        <v>743</v>
      </c>
      <c r="M674" s="12" t="str">
        <f>_xlfn.XLOOKUP(Calculations[[#This Row],[For XLOOKUP]],Factors[For XLOOKUP],Factors[Factor],"")</f>
        <v>Σ.Ε. CO₂ eq</v>
      </c>
      <c r="N674" s="12">
        <f>_xlfn.XLOOKUP(Calculations[[#This Row],[For XLOOKUP]],Factors[For XLOOKUP],Factors[Value],"")</f>
        <v>2.6012372819458027E-6</v>
      </c>
      <c r="O674" s="12" t="str">
        <f>_xlfn.XLOOKUP(Calculations[[#This Row],[For XLOOKUP]],Factors[For XLOOKUP],Factors[Units],"")</f>
        <v>t CO2 eq/kWh</v>
      </c>
      <c r="P674" s="12">
        <f>_xlfn.XLOOKUP(Calculations[[#This Row],[For XLOOKUP]],Factors[For XLOOKUP],Factors[Source],"")</f>
        <v>0</v>
      </c>
      <c r="Q674" s="12" t="s">
        <v>1112</v>
      </c>
      <c r="R674" s="12" t="s">
        <v>1112</v>
      </c>
      <c r="S674" s="12" t="s">
        <v>1112</v>
      </c>
      <c r="T674" s="12" t="s">
        <v>1112</v>
      </c>
      <c r="U674" s="12">
        <v>2.0466637496693287E-2</v>
      </c>
      <c r="V674" s="12" t="s">
        <v>1113</v>
      </c>
      <c r="W674" s="56">
        <v>2.0466637496693287E-2</v>
      </c>
    </row>
    <row r="675" spans="1:23" ht="15" customHeight="1" x14ac:dyDescent="0.3">
      <c r="A675" s="8" t="s">
        <v>316</v>
      </c>
      <c r="B675" s="8" t="s">
        <v>548</v>
      </c>
      <c r="C675" s="9" t="s">
        <v>578</v>
      </c>
      <c r="D675" s="27" t="s">
        <v>819</v>
      </c>
      <c r="E675" s="27" t="s">
        <v>909</v>
      </c>
      <c r="F675" s="9" t="s">
        <v>302</v>
      </c>
      <c r="G675" s="9" t="s">
        <v>577</v>
      </c>
      <c r="H675" s="10" t="s">
        <v>305</v>
      </c>
      <c r="I675" s="66">
        <v>117309.65</v>
      </c>
      <c r="J675" s="11" t="s">
        <v>44</v>
      </c>
      <c r="K675" s="41" t="s">
        <v>582</v>
      </c>
      <c r="L675" s="47" t="s">
        <v>742</v>
      </c>
      <c r="M675" s="12" t="str">
        <f>_xlfn.XLOOKUP(Calculations[[#This Row],[For XLOOKUP]],Factors[For XLOOKUP],Factors[Factor],"")</f>
        <v>Σ.Ε. CO₂</v>
      </c>
      <c r="N675" s="12">
        <f>_xlfn.XLOOKUP(Calculations[[#This Row],[For XLOOKUP]],Factors[For XLOOKUP],Factors[Value],"")</f>
        <v>1.505346476770355E-5</v>
      </c>
      <c r="O675" s="12" t="str">
        <f>_xlfn.XLOOKUP(Calculations[[#This Row],[For XLOOKUP]],Factors[For XLOOKUP],Factors[Units],"")</f>
        <v>t CO2/kWh</v>
      </c>
      <c r="P675" s="12">
        <f>_xlfn.XLOOKUP(Calculations[[#This Row],[For XLOOKUP]],Factors[For XLOOKUP],Factors[Source],"")</f>
        <v>0</v>
      </c>
      <c r="Q675" s="12">
        <v>1.7659166831866346</v>
      </c>
      <c r="R675" s="12" t="s">
        <v>1112</v>
      </c>
      <c r="S675" s="12" t="s">
        <v>1112</v>
      </c>
      <c r="T675" s="12" t="s">
        <v>1112</v>
      </c>
      <c r="U675" s="12" t="s">
        <v>1112</v>
      </c>
      <c r="V675" s="12" t="s">
        <v>1113</v>
      </c>
      <c r="W675" s="56">
        <v>1.7659166831866346</v>
      </c>
    </row>
    <row r="676" spans="1:23" ht="15" customHeight="1" x14ac:dyDescent="0.3">
      <c r="A676" s="8" t="s">
        <v>316</v>
      </c>
      <c r="B676" s="8" t="s">
        <v>548</v>
      </c>
      <c r="C676" s="9" t="s">
        <v>578</v>
      </c>
      <c r="D676" s="27" t="s">
        <v>819</v>
      </c>
      <c r="E676" s="27" t="s">
        <v>909</v>
      </c>
      <c r="F676" s="9" t="s">
        <v>302</v>
      </c>
      <c r="G676" s="9" t="s">
        <v>577</v>
      </c>
      <c r="H676" s="10" t="s">
        <v>305</v>
      </c>
      <c r="I676" s="66">
        <v>117309.65</v>
      </c>
      <c r="J676" s="11" t="s">
        <v>44</v>
      </c>
      <c r="K676" s="41" t="s">
        <v>582</v>
      </c>
      <c r="L676" s="47" t="s">
        <v>763</v>
      </c>
      <c r="M676" s="12" t="str">
        <f>_xlfn.XLOOKUP(Calculations[[#This Row],[For XLOOKUP]],Factors[For XLOOKUP],Factors[Factor],"")</f>
        <v>Σ.Ε. CH₄</v>
      </c>
      <c r="N676" s="12">
        <f>_xlfn.XLOOKUP(Calculations[[#This Row],[For XLOOKUP]],Factors[For XLOOKUP],Factors[Value],"")</f>
        <v>3.7699047882566748E-10</v>
      </c>
      <c r="O676" s="12" t="str">
        <f>_xlfn.XLOOKUP(Calculations[[#This Row],[For XLOOKUP]],Factors[For XLOOKUP],Factors[Units],"")</f>
        <v>t CH4/kWh</v>
      </c>
      <c r="P676" s="12">
        <f>_xlfn.XLOOKUP(Calculations[[#This Row],[For XLOOKUP]],Factors[For XLOOKUP],Factors[Source],"")</f>
        <v>0</v>
      </c>
      <c r="Q676" s="12" t="s">
        <v>1112</v>
      </c>
      <c r="R676" s="12">
        <v>4.4224621124371461E-5</v>
      </c>
      <c r="S676" s="12" t="s">
        <v>1112</v>
      </c>
      <c r="T676" s="12" t="s">
        <v>1112</v>
      </c>
      <c r="U676" s="12" t="s">
        <v>1112</v>
      </c>
      <c r="V676" s="12" t="s">
        <v>1113</v>
      </c>
      <c r="W676" s="56">
        <v>1.2382893914824008E-3</v>
      </c>
    </row>
    <row r="677" spans="1:23" ht="15" customHeight="1" x14ac:dyDescent="0.3">
      <c r="A677" s="8" t="s">
        <v>316</v>
      </c>
      <c r="B677" s="8" t="s">
        <v>548</v>
      </c>
      <c r="C677" s="9" t="s">
        <v>578</v>
      </c>
      <c r="D677" s="9" t="s">
        <v>819</v>
      </c>
      <c r="E677" s="9" t="s">
        <v>909</v>
      </c>
      <c r="F677" s="9" t="s">
        <v>302</v>
      </c>
      <c r="G677" s="9" t="s">
        <v>577</v>
      </c>
      <c r="H677" s="10" t="s">
        <v>305</v>
      </c>
      <c r="I677" s="66">
        <v>117309.65</v>
      </c>
      <c r="J677" s="11" t="s">
        <v>44</v>
      </c>
      <c r="K677" s="41" t="s">
        <v>582</v>
      </c>
      <c r="L677" s="47" t="s">
        <v>768</v>
      </c>
      <c r="M677" s="12" t="str">
        <f>_xlfn.XLOOKUP(Calculations[[#This Row],[For XLOOKUP]],Factors[For XLOOKUP],Factors[Factor],"")</f>
        <v>Σ.Ε. N2O</v>
      </c>
      <c r="N677" s="12">
        <f>_xlfn.XLOOKUP(Calculations[[#This Row],[For XLOOKUP]],Factors[For XLOOKUP],Factors[Value],"")</f>
        <v>1.5522681357657309E-10</v>
      </c>
      <c r="O677" s="12" t="str">
        <f>_xlfn.XLOOKUP(Calculations[[#This Row],[For XLOOKUP]],Factors[For XLOOKUP],Factors[Units],"")</f>
        <v>t N2O/kWh</v>
      </c>
      <c r="P677" s="12">
        <f>_xlfn.XLOOKUP(Calculations[[#This Row],[For XLOOKUP]],Factors[For XLOOKUP],Factors[Source],"")</f>
        <v>0</v>
      </c>
      <c r="Q677" s="12" t="s">
        <v>1112</v>
      </c>
      <c r="R677" s="12" t="s">
        <v>1112</v>
      </c>
      <c r="S677" s="12">
        <v>1.8209603171283036E-5</v>
      </c>
      <c r="T677" s="12" t="s">
        <v>1112</v>
      </c>
      <c r="U677" s="12" t="s">
        <v>1112</v>
      </c>
      <c r="V677" s="12" t="s">
        <v>1113</v>
      </c>
      <c r="W677" s="56">
        <v>4.8255448403900043E-3</v>
      </c>
    </row>
    <row r="678" spans="1:23" ht="15" customHeight="1" x14ac:dyDescent="0.3">
      <c r="A678" s="8" t="s">
        <v>316</v>
      </c>
      <c r="B678" s="8" t="s">
        <v>548</v>
      </c>
      <c r="C678" s="9" t="s">
        <v>578</v>
      </c>
      <c r="D678" s="27" t="s">
        <v>819</v>
      </c>
      <c r="E678" s="27" t="s">
        <v>909</v>
      </c>
      <c r="F678" s="9" t="s">
        <v>302</v>
      </c>
      <c r="G678" s="9" t="s">
        <v>577</v>
      </c>
      <c r="H678" s="10" t="s">
        <v>305</v>
      </c>
      <c r="I678" s="66">
        <v>117309.65</v>
      </c>
      <c r="J678" s="11" t="s">
        <v>44</v>
      </c>
      <c r="K678" s="41" t="s">
        <v>582</v>
      </c>
      <c r="L678" s="10" t="s">
        <v>743</v>
      </c>
      <c r="M678" s="31" t="str">
        <f>_xlfn.XLOOKUP(Calculations[[#This Row],[For XLOOKUP]],Factors[For XLOOKUP],Factors[Factor],"")</f>
        <v>Σ.Ε. CO₂ eq</v>
      </c>
      <c r="N678" s="31">
        <f>_xlfn.XLOOKUP(Calculations[[#This Row],[For XLOOKUP]],Factors[For XLOOKUP],Factors[Value],"")</f>
        <v>2.6012372819458027E-6</v>
      </c>
      <c r="O678" s="31" t="str">
        <f>_xlfn.XLOOKUP(Calculations[[#This Row],[For XLOOKUP]],Factors[For XLOOKUP],Factors[Units],"")</f>
        <v>t CO2 eq/kWh</v>
      </c>
      <c r="P678" s="12">
        <f>_xlfn.XLOOKUP(Calculations[[#This Row],[For XLOOKUP]],Factors[For XLOOKUP],Factors[Source],"")</f>
        <v>0</v>
      </c>
      <c r="Q678" s="31" t="s">
        <v>1112</v>
      </c>
      <c r="R678" s="31" t="s">
        <v>1112</v>
      </c>
      <c r="S678" s="31" t="s">
        <v>1112</v>
      </c>
      <c r="T678" s="31" t="s">
        <v>1112</v>
      </c>
      <c r="U678" s="31">
        <v>0.30515023511201345</v>
      </c>
      <c r="V678" s="31" t="s">
        <v>1113</v>
      </c>
      <c r="W678" s="57">
        <v>0.30515023511201345</v>
      </c>
    </row>
    <row r="679" spans="1:23" ht="15" customHeight="1" x14ac:dyDescent="0.3">
      <c r="A679" s="8" t="s">
        <v>316</v>
      </c>
      <c r="B679" s="8" t="s">
        <v>548</v>
      </c>
      <c r="C679" s="9" t="s">
        <v>578</v>
      </c>
      <c r="D679" s="27" t="s">
        <v>819</v>
      </c>
      <c r="E679" s="27" t="s">
        <v>911</v>
      </c>
      <c r="F679" s="9" t="s">
        <v>302</v>
      </c>
      <c r="G679" s="9" t="s">
        <v>577</v>
      </c>
      <c r="H679" s="10" t="s">
        <v>305</v>
      </c>
      <c r="I679" s="66">
        <v>50842</v>
      </c>
      <c r="J679" s="11" t="s">
        <v>44</v>
      </c>
      <c r="K679" s="41" t="s">
        <v>581</v>
      </c>
      <c r="L679" s="47" t="s">
        <v>740</v>
      </c>
      <c r="M679" s="31" t="str">
        <f>_xlfn.XLOOKUP(Calculations[[#This Row],[For XLOOKUP]],Factors[For XLOOKUP],Factors[Factor],"")</f>
        <v>Σ.Ε. CO₂</v>
      </c>
      <c r="N679" s="31">
        <f>_xlfn.XLOOKUP(Calculations[[#This Row],[For XLOOKUP]],Factors[For XLOOKUP],Factors[Value],"")</f>
        <v>4.0597972930144582E-5</v>
      </c>
      <c r="O679" s="31" t="str">
        <f>_xlfn.XLOOKUP(Calculations[[#This Row],[For XLOOKUP]],Factors[For XLOOKUP],Factors[Units],"")</f>
        <v>t CO2/kWh</v>
      </c>
      <c r="P679" s="12">
        <f>_xlfn.XLOOKUP(Calculations[[#This Row],[For XLOOKUP]],Factors[For XLOOKUP],Factors[Source],"")</f>
        <v>0</v>
      </c>
      <c r="Q679" s="31">
        <v>2.0640821397144107</v>
      </c>
      <c r="R679" s="31" t="s">
        <v>1112</v>
      </c>
      <c r="S679" s="31" t="s">
        <v>1112</v>
      </c>
      <c r="T679" s="31" t="s">
        <v>1112</v>
      </c>
      <c r="U679" s="31" t="s">
        <v>1112</v>
      </c>
      <c r="V679" s="31" t="s">
        <v>1113</v>
      </c>
      <c r="W679" s="57">
        <v>2.0640821397144107</v>
      </c>
    </row>
    <row r="680" spans="1:23" ht="15" customHeight="1" x14ac:dyDescent="0.3">
      <c r="A680" s="8" t="s">
        <v>316</v>
      </c>
      <c r="B680" s="8" t="s">
        <v>548</v>
      </c>
      <c r="C680" s="9" t="s">
        <v>578</v>
      </c>
      <c r="D680" s="27" t="s">
        <v>819</v>
      </c>
      <c r="E680" s="27" t="s">
        <v>911</v>
      </c>
      <c r="F680" s="9" t="s">
        <v>302</v>
      </c>
      <c r="G680" s="9" t="s">
        <v>577</v>
      </c>
      <c r="H680" s="10" t="s">
        <v>305</v>
      </c>
      <c r="I680" s="66">
        <v>50842</v>
      </c>
      <c r="J680" s="11" t="s">
        <v>44</v>
      </c>
      <c r="K680" s="41" t="s">
        <v>581</v>
      </c>
      <c r="L680" s="47" t="s">
        <v>773</v>
      </c>
      <c r="M680" s="31" t="str">
        <f>_xlfn.XLOOKUP(Calculations[[#This Row],[For XLOOKUP]],Factors[For XLOOKUP],Factors[Factor],"")</f>
        <v>Σ.Ε. CH₄</v>
      </c>
      <c r="N680" s="31">
        <f>_xlfn.XLOOKUP(Calculations[[#This Row],[For XLOOKUP]],Factors[For XLOOKUP],Factors[Value],"")</f>
        <v>1.0167127296250699E-9</v>
      </c>
      <c r="O680" s="31" t="str">
        <f>_xlfn.XLOOKUP(Calculations[[#This Row],[For XLOOKUP]],Factors[For XLOOKUP],Factors[Units],"")</f>
        <v>t CH4/kWh</v>
      </c>
      <c r="P680" s="12">
        <f>_xlfn.XLOOKUP(Calculations[[#This Row],[For XLOOKUP]],Factors[For XLOOKUP],Factors[Source],"")</f>
        <v>0</v>
      </c>
      <c r="Q680" s="31" t="s">
        <v>1112</v>
      </c>
      <c r="R680" s="31">
        <v>5.1691708599597805E-5</v>
      </c>
      <c r="S680" s="31" t="s">
        <v>1112</v>
      </c>
      <c r="T680" s="31" t="s">
        <v>1112</v>
      </c>
      <c r="U680" s="31" t="s">
        <v>1112</v>
      </c>
      <c r="V680" s="31" t="s">
        <v>1113</v>
      </c>
      <c r="W680" s="57">
        <v>1.4473678407887385E-3</v>
      </c>
    </row>
    <row r="681" spans="1:23" ht="15" customHeight="1" x14ac:dyDescent="0.3">
      <c r="A681" s="8" t="s">
        <v>316</v>
      </c>
      <c r="B681" s="8" t="s">
        <v>548</v>
      </c>
      <c r="C681" s="9" t="s">
        <v>578</v>
      </c>
      <c r="D681" s="27" t="s">
        <v>819</v>
      </c>
      <c r="E681" s="27" t="s">
        <v>911</v>
      </c>
      <c r="F681" s="9" t="s">
        <v>302</v>
      </c>
      <c r="G681" s="9" t="s">
        <v>577</v>
      </c>
      <c r="H681" s="10" t="s">
        <v>305</v>
      </c>
      <c r="I681" s="66">
        <v>50842</v>
      </c>
      <c r="J681" s="11" t="s">
        <v>44</v>
      </c>
      <c r="K681" s="41" t="s">
        <v>581</v>
      </c>
      <c r="L681" s="47" t="s">
        <v>774</v>
      </c>
      <c r="M681" s="31" t="str">
        <f>_xlfn.XLOOKUP(Calculations[[#This Row],[For XLOOKUP]],Factors[For XLOOKUP],Factors[Factor],"")</f>
        <v>Σ.Ε. N2O</v>
      </c>
      <c r="N681" s="31">
        <f>_xlfn.XLOOKUP(Calculations[[#This Row],[For XLOOKUP]],Factors[For XLOOKUP],Factors[Value],"")</f>
        <v>4.1863411997580185E-10</v>
      </c>
      <c r="O681" s="31" t="str">
        <f>_xlfn.XLOOKUP(Calculations[[#This Row],[For XLOOKUP]],Factors[For XLOOKUP],Factors[Units],"")</f>
        <v>t N2O/kWh</v>
      </c>
      <c r="P681" s="12">
        <f>_xlfn.XLOOKUP(Calculations[[#This Row],[For XLOOKUP]],Factors[For XLOOKUP],Factors[Source],"")</f>
        <v>0</v>
      </c>
      <c r="Q681" s="31" t="s">
        <v>1112</v>
      </c>
      <c r="R681" s="31" t="s">
        <v>1112</v>
      </c>
      <c r="S681" s="31">
        <v>2.1284195927809717E-5</v>
      </c>
      <c r="T681" s="31" t="s">
        <v>1112</v>
      </c>
      <c r="U681" s="31" t="s">
        <v>1112</v>
      </c>
      <c r="V681" s="31" t="s">
        <v>1113</v>
      </c>
      <c r="W681" s="57">
        <v>5.6403119208695753E-3</v>
      </c>
    </row>
    <row r="682" spans="1:23" ht="15" customHeight="1" x14ac:dyDescent="0.3">
      <c r="A682" s="8" t="s">
        <v>316</v>
      </c>
      <c r="B682" s="8" t="s">
        <v>548</v>
      </c>
      <c r="C682" s="9" t="s">
        <v>578</v>
      </c>
      <c r="D682" s="27" t="s">
        <v>819</v>
      </c>
      <c r="E682" s="27" t="s">
        <v>911</v>
      </c>
      <c r="F682" s="9" t="s">
        <v>302</v>
      </c>
      <c r="G682" s="9" t="s">
        <v>577</v>
      </c>
      <c r="H682" s="10" t="s">
        <v>305</v>
      </c>
      <c r="I682" s="66">
        <v>50842</v>
      </c>
      <c r="J682" s="11" t="s">
        <v>44</v>
      </c>
      <c r="K682" s="41" t="s">
        <v>581</v>
      </c>
      <c r="L682" s="47" t="s">
        <v>741</v>
      </c>
      <c r="M682" s="31" t="str">
        <f>_xlfn.XLOOKUP(Calculations[[#This Row],[For XLOOKUP]],Factors[For XLOOKUP],Factors[Factor],"")</f>
        <v>Σ.Ε. CO₂ eq</v>
      </c>
      <c r="N682" s="31">
        <f>_xlfn.XLOOKUP(Calculations[[#This Row],[For XLOOKUP]],Factors[For XLOOKUP],Factors[Value],"")</f>
        <v>7.0153258659686572E-6</v>
      </c>
      <c r="O682" s="31" t="str">
        <f>_xlfn.XLOOKUP(Calculations[[#This Row],[For XLOOKUP]],Factors[For XLOOKUP],Factors[Units],"")</f>
        <v>t CO2 eq/kWh</v>
      </c>
      <c r="P682" s="12">
        <f>_xlfn.XLOOKUP(Calculations[[#This Row],[For XLOOKUP]],Factors[For XLOOKUP],Factors[Source],"")</f>
        <v>0</v>
      </c>
      <c r="Q682" s="31" t="s">
        <v>1112</v>
      </c>
      <c r="R682" s="31" t="s">
        <v>1112</v>
      </c>
      <c r="S682" s="31" t="s">
        <v>1112</v>
      </c>
      <c r="T682" s="31" t="s">
        <v>1112</v>
      </c>
      <c r="U682" s="31">
        <v>0.35667319767757849</v>
      </c>
      <c r="V682" s="31" t="s">
        <v>1113</v>
      </c>
      <c r="W682" s="57">
        <v>0.35667319767757849</v>
      </c>
    </row>
    <row r="683" spans="1:23" ht="15" customHeight="1" x14ac:dyDescent="0.3">
      <c r="A683" s="8" t="s">
        <v>316</v>
      </c>
      <c r="B683" s="8" t="s">
        <v>548</v>
      </c>
      <c r="C683" s="9" t="s">
        <v>578</v>
      </c>
      <c r="D683" s="27" t="s">
        <v>819</v>
      </c>
      <c r="E683" s="27" t="s">
        <v>906</v>
      </c>
      <c r="F683" s="9" t="s">
        <v>302</v>
      </c>
      <c r="G683" s="9" t="s">
        <v>577</v>
      </c>
      <c r="H683" s="10" t="s">
        <v>305</v>
      </c>
      <c r="I683" s="66">
        <v>287309</v>
      </c>
      <c r="J683" s="11" t="s">
        <v>44</v>
      </c>
      <c r="K683" s="41" t="s">
        <v>581</v>
      </c>
      <c r="L683" s="47" t="s">
        <v>740</v>
      </c>
      <c r="M683" s="31" t="str">
        <f>_xlfn.XLOOKUP(Calculations[[#This Row],[For XLOOKUP]],Factors[For XLOOKUP],Factors[Factor],"")</f>
        <v>Σ.Ε. CO₂</v>
      </c>
      <c r="N683" s="31">
        <f>_xlfn.XLOOKUP(Calculations[[#This Row],[For XLOOKUP]],Factors[For XLOOKUP],Factors[Value],"")</f>
        <v>4.0597972930144582E-5</v>
      </c>
      <c r="O683" s="31" t="str">
        <f>_xlfn.XLOOKUP(Calculations[[#This Row],[For XLOOKUP]],Factors[For XLOOKUP],Factors[Units],"")</f>
        <v>t CO2/kWh</v>
      </c>
      <c r="P683" s="12">
        <f>_xlfn.XLOOKUP(Calculations[[#This Row],[For XLOOKUP]],Factors[For XLOOKUP],Factors[Source],"")</f>
        <v>0</v>
      </c>
      <c r="Q683" s="31">
        <v>11.664163004586911</v>
      </c>
      <c r="R683" s="31" t="s">
        <v>1112</v>
      </c>
      <c r="S683" s="31" t="s">
        <v>1112</v>
      </c>
      <c r="T683" s="31" t="s">
        <v>1112</v>
      </c>
      <c r="U683" s="31" t="s">
        <v>1112</v>
      </c>
      <c r="V683" s="31" t="s">
        <v>1113</v>
      </c>
      <c r="W683" s="57">
        <v>11.664163004586911</v>
      </c>
    </row>
    <row r="684" spans="1:23" ht="15" customHeight="1" x14ac:dyDescent="0.3">
      <c r="A684" s="8" t="s">
        <v>316</v>
      </c>
      <c r="B684" s="8" t="s">
        <v>548</v>
      </c>
      <c r="C684" s="9" t="s">
        <v>578</v>
      </c>
      <c r="D684" s="27" t="s">
        <v>819</v>
      </c>
      <c r="E684" s="27" t="s">
        <v>906</v>
      </c>
      <c r="F684" s="9" t="s">
        <v>302</v>
      </c>
      <c r="G684" s="9" t="s">
        <v>577</v>
      </c>
      <c r="H684" s="10" t="s">
        <v>305</v>
      </c>
      <c r="I684" s="66">
        <v>287309</v>
      </c>
      <c r="J684" s="11" t="s">
        <v>44</v>
      </c>
      <c r="K684" s="41" t="s">
        <v>581</v>
      </c>
      <c r="L684" s="47" t="s">
        <v>773</v>
      </c>
      <c r="M684" s="31" t="str">
        <f>_xlfn.XLOOKUP(Calculations[[#This Row],[For XLOOKUP]],Factors[For XLOOKUP],Factors[Factor],"")</f>
        <v>Σ.Ε. CH₄</v>
      </c>
      <c r="N684" s="31">
        <f>_xlfn.XLOOKUP(Calculations[[#This Row],[For XLOOKUP]],Factors[For XLOOKUP],Factors[Value],"")</f>
        <v>1.0167127296250699E-9</v>
      </c>
      <c r="O684" s="31" t="str">
        <f>_xlfn.XLOOKUP(Calculations[[#This Row],[For XLOOKUP]],Factors[For XLOOKUP],Factors[Units],"")</f>
        <v>t CH4/kWh</v>
      </c>
      <c r="P684" s="12">
        <f>_xlfn.XLOOKUP(Calculations[[#This Row],[For XLOOKUP]],Factors[For XLOOKUP],Factors[Source],"")</f>
        <v>0</v>
      </c>
      <c r="Q684" s="31" t="s">
        <v>1112</v>
      </c>
      <c r="R684" s="31">
        <v>2.9211071763584923E-4</v>
      </c>
      <c r="S684" s="31" t="s">
        <v>1112</v>
      </c>
      <c r="T684" s="31" t="s">
        <v>1112</v>
      </c>
      <c r="U684" s="31" t="s">
        <v>1112</v>
      </c>
      <c r="V684" s="31" t="s">
        <v>1113</v>
      </c>
      <c r="W684" s="57">
        <v>8.1791000938037789E-3</v>
      </c>
    </row>
    <row r="685" spans="1:23" ht="15" customHeight="1" x14ac:dyDescent="0.3">
      <c r="A685" s="8" t="s">
        <v>316</v>
      </c>
      <c r="B685" s="8" t="s">
        <v>548</v>
      </c>
      <c r="C685" s="9" t="s">
        <v>578</v>
      </c>
      <c r="D685" s="27" t="s">
        <v>819</v>
      </c>
      <c r="E685" s="27" t="s">
        <v>906</v>
      </c>
      <c r="F685" s="9" t="s">
        <v>302</v>
      </c>
      <c r="G685" s="9" t="s">
        <v>577</v>
      </c>
      <c r="H685" s="10" t="s">
        <v>305</v>
      </c>
      <c r="I685" s="66">
        <v>287309</v>
      </c>
      <c r="J685" s="11" t="s">
        <v>44</v>
      </c>
      <c r="K685" s="41" t="s">
        <v>581</v>
      </c>
      <c r="L685" s="47" t="s">
        <v>774</v>
      </c>
      <c r="M685" s="31" t="str">
        <f>_xlfn.XLOOKUP(Calculations[[#This Row],[For XLOOKUP]],Factors[For XLOOKUP],Factors[Factor],"")</f>
        <v>Σ.Ε. N2O</v>
      </c>
      <c r="N685" s="31">
        <f>_xlfn.XLOOKUP(Calculations[[#This Row],[For XLOOKUP]],Factors[For XLOOKUP],Factors[Value],"")</f>
        <v>4.1863411997580185E-10</v>
      </c>
      <c r="O685" s="31" t="str">
        <f>_xlfn.XLOOKUP(Calculations[[#This Row],[For XLOOKUP]],Factors[For XLOOKUP],Factors[Units],"")</f>
        <v>t N2O/kWh</v>
      </c>
      <c r="P685" s="12">
        <f>_xlfn.XLOOKUP(Calculations[[#This Row],[For XLOOKUP]],Factors[For XLOOKUP],Factors[Source],"")</f>
        <v>0</v>
      </c>
      <c r="Q685" s="31" t="s">
        <v>1112</v>
      </c>
      <c r="R685" s="31" t="s">
        <v>1112</v>
      </c>
      <c r="S685" s="31">
        <v>1.2027735037612765E-4</v>
      </c>
      <c r="T685" s="31" t="s">
        <v>1112</v>
      </c>
      <c r="U685" s="31" t="s">
        <v>1112</v>
      </c>
      <c r="V685" s="31" t="s">
        <v>1113</v>
      </c>
      <c r="W685" s="57">
        <v>3.1873497849673825E-2</v>
      </c>
    </row>
    <row r="686" spans="1:23" x14ac:dyDescent="0.3">
      <c r="A686" s="8" t="s">
        <v>316</v>
      </c>
      <c r="B686" s="8" t="s">
        <v>548</v>
      </c>
      <c r="C686" s="9" t="s">
        <v>578</v>
      </c>
      <c r="D686" s="27" t="s">
        <v>819</v>
      </c>
      <c r="E686" s="27" t="s">
        <v>906</v>
      </c>
      <c r="F686" s="9" t="s">
        <v>302</v>
      </c>
      <c r="G686" s="9" t="s">
        <v>577</v>
      </c>
      <c r="H686" s="10" t="s">
        <v>305</v>
      </c>
      <c r="I686" s="66">
        <v>287309</v>
      </c>
      <c r="J686" s="11" t="s">
        <v>44</v>
      </c>
      <c r="K686" s="41" t="s">
        <v>581</v>
      </c>
      <c r="L686" s="47" t="s">
        <v>741</v>
      </c>
      <c r="M686" s="31" t="str">
        <f>_xlfn.XLOOKUP(Calculations[[#This Row],[For XLOOKUP]],Factors[For XLOOKUP],Factors[Factor],"")</f>
        <v>Σ.Ε. CO₂ eq</v>
      </c>
      <c r="N686" s="31">
        <f>_xlfn.XLOOKUP(Calculations[[#This Row],[For XLOOKUP]],Factors[For XLOOKUP],Factors[Value],"")</f>
        <v>7.0153258659686572E-6</v>
      </c>
      <c r="O686" s="31" t="str">
        <f>_xlfn.XLOOKUP(Calculations[[#This Row],[For XLOOKUP]],Factors[For XLOOKUP],Factors[Units],"")</f>
        <v>t CO2 eq/kWh</v>
      </c>
      <c r="P686" s="12">
        <f>_xlfn.XLOOKUP(Calculations[[#This Row],[For XLOOKUP]],Factors[For XLOOKUP],Factors[Source],"")</f>
        <v>0</v>
      </c>
      <c r="Q686" s="31" t="s">
        <v>1112</v>
      </c>
      <c r="R686" s="31" t="s">
        <v>1112</v>
      </c>
      <c r="S686" s="31" t="s">
        <v>1112</v>
      </c>
      <c r="T686" s="31" t="s">
        <v>1112</v>
      </c>
      <c r="U686" s="31">
        <v>2.0155662592255887</v>
      </c>
      <c r="V686" s="31" t="s">
        <v>1113</v>
      </c>
      <c r="W686" s="57">
        <v>2.0155662592255887</v>
      </c>
    </row>
    <row r="687" spans="1:23" x14ac:dyDescent="0.3">
      <c r="A687" s="8" t="s">
        <v>316</v>
      </c>
      <c r="B687" s="8" t="s">
        <v>548</v>
      </c>
      <c r="C687" s="9" t="s">
        <v>578</v>
      </c>
      <c r="D687" s="27" t="s">
        <v>819</v>
      </c>
      <c r="E687" s="27" t="s">
        <v>910</v>
      </c>
      <c r="F687" s="9" t="s">
        <v>302</v>
      </c>
      <c r="G687" s="9" t="s">
        <v>577</v>
      </c>
      <c r="H687" s="10" t="s">
        <v>305</v>
      </c>
      <c r="I687" s="66">
        <v>213387</v>
      </c>
      <c r="J687" s="11" t="s">
        <v>44</v>
      </c>
      <c r="K687" s="41" t="s">
        <v>581</v>
      </c>
      <c r="L687" s="47" t="s">
        <v>740</v>
      </c>
      <c r="M687" s="12" t="str">
        <f>_xlfn.XLOOKUP(Calculations[[#This Row],[For XLOOKUP]],Factors[For XLOOKUP],Factors[Factor],"")</f>
        <v>Σ.Ε. CO₂</v>
      </c>
      <c r="N687" s="12">
        <f>_xlfn.XLOOKUP(Calculations[[#This Row],[For XLOOKUP]],Factors[For XLOOKUP],Factors[Value],"")</f>
        <v>4.0597972930144582E-5</v>
      </c>
      <c r="O687" s="12" t="str">
        <f>_xlfn.XLOOKUP(Calculations[[#This Row],[For XLOOKUP]],Factors[For XLOOKUP],Factors[Units],"")</f>
        <v>t CO2/kWh</v>
      </c>
      <c r="P687" s="12">
        <f>_xlfn.XLOOKUP(Calculations[[#This Row],[For XLOOKUP]],Factors[For XLOOKUP],Factors[Source],"")</f>
        <v>0</v>
      </c>
      <c r="Q687" s="12">
        <v>8.6630796496447626</v>
      </c>
      <c r="R687" s="12" t="s">
        <v>1112</v>
      </c>
      <c r="S687" s="12" t="s">
        <v>1112</v>
      </c>
      <c r="T687" s="12" t="s">
        <v>1112</v>
      </c>
      <c r="U687" s="12" t="s">
        <v>1112</v>
      </c>
      <c r="V687" s="12" t="s">
        <v>1113</v>
      </c>
      <c r="W687" s="56">
        <v>8.6630796496447626</v>
      </c>
    </row>
    <row r="688" spans="1:23" x14ac:dyDescent="0.3">
      <c r="A688" s="8" t="s">
        <v>316</v>
      </c>
      <c r="B688" s="8" t="s">
        <v>548</v>
      </c>
      <c r="C688" s="9" t="s">
        <v>578</v>
      </c>
      <c r="D688" s="27" t="s">
        <v>819</v>
      </c>
      <c r="E688" s="27" t="s">
        <v>910</v>
      </c>
      <c r="F688" s="9" t="s">
        <v>302</v>
      </c>
      <c r="G688" s="9" t="s">
        <v>577</v>
      </c>
      <c r="H688" s="10" t="s">
        <v>305</v>
      </c>
      <c r="I688" s="66">
        <v>213387</v>
      </c>
      <c r="J688" s="11" t="s">
        <v>44</v>
      </c>
      <c r="K688" s="41" t="s">
        <v>581</v>
      </c>
      <c r="L688" s="47" t="s">
        <v>773</v>
      </c>
      <c r="M688" s="31" t="str">
        <f>_xlfn.XLOOKUP(Calculations[[#This Row],[For XLOOKUP]],Factors[For XLOOKUP],Factors[Factor],"")</f>
        <v>Σ.Ε. CH₄</v>
      </c>
      <c r="N688" s="31">
        <f>_xlfn.XLOOKUP(Calculations[[#This Row],[For XLOOKUP]],Factors[For XLOOKUP],Factors[Value],"")</f>
        <v>1.0167127296250699E-9</v>
      </c>
      <c r="O688" s="31" t="str">
        <f>_xlfn.XLOOKUP(Calculations[[#This Row],[For XLOOKUP]],Factors[For XLOOKUP],Factors[Units],"")</f>
        <v>t CH4/kWh</v>
      </c>
      <c r="P688" s="12">
        <f>_xlfn.XLOOKUP(Calculations[[#This Row],[For XLOOKUP]],Factors[For XLOOKUP],Factors[Source],"")</f>
        <v>0</v>
      </c>
      <c r="Q688" s="31" t="s">
        <v>1112</v>
      </c>
      <c r="R688" s="31">
        <v>2.169532792365048E-4</v>
      </c>
      <c r="S688" s="31" t="s">
        <v>1112</v>
      </c>
      <c r="T688" s="31" t="s">
        <v>1112</v>
      </c>
      <c r="U688" s="31" t="s">
        <v>1112</v>
      </c>
      <c r="V688" s="31" t="s">
        <v>1113</v>
      </c>
      <c r="W688" s="57">
        <v>6.0746918186221346E-3</v>
      </c>
    </row>
    <row r="689" spans="1:23" x14ac:dyDescent="0.3">
      <c r="A689" s="8" t="s">
        <v>316</v>
      </c>
      <c r="B689" s="8" t="s">
        <v>548</v>
      </c>
      <c r="C689" s="9" t="s">
        <v>578</v>
      </c>
      <c r="D689" s="27" t="s">
        <v>819</v>
      </c>
      <c r="E689" s="27" t="s">
        <v>910</v>
      </c>
      <c r="F689" s="9" t="s">
        <v>302</v>
      </c>
      <c r="G689" s="9" t="s">
        <v>577</v>
      </c>
      <c r="H689" s="10" t="s">
        <v>305</v>
      </c>
      <c r="I689" s="66">
        <v>213387</v>
      </c>
      <c r="J689" s="11" t="s">
        <v>44</v>
      </c>
      <c r="K689" s="41" t="s">
        <v>581</v>
      </c>
      <c r="L689" s="47" t="s">
        <v>774</v>
      </c>
      <c r="M689" s="31" t="str">
        <f>_xlfn.XLOOKUP(Calculations[[#This Row],[For XLOOKUP]],Factors[For XLOOKUP],Factors[Factor],"")</f>
        <v>Σ.Ε. N2O</v>
      </c>
      <c r="N689" s="31">
        <f>_xlfn.XLOOKUP(Calculations[[#This Row],[For XLOOKUP]],Factors[For XLOOKUP],Factors[Value],"")</f>
        <v>4.1863411997580185E-10</v>
      </c>
      <c r="O689" s="31" t="str">
        <f>_xlfn.XLOOKUP(Calculations[[#This Row],[For XLOOKUP]],Factors[For XLOOKUP],Factors[Units],"")</f>
        <v>t N2O/kWh</v>
      </c>
      <c r="P689" s="12">
        <f>_xlfn.XLOOKUP(Calculations[[#This Row],[For XLOOKUP]],Factors[For XLOOKUP],Factors[Source],"")</f>
        <v>0</v>
      </c>
      <c r="Q689" s="31" t="s">
        <v>1112</v>
      </c>
      <c r="R689" s="31" t="s">
        <v>1112</v>
      </c>
      <c r="S689" s="31">
        <v>8.933107895927643E-5</v>
      </c>
      <c r="T689" s="31" t="s">
        <v>1112</v>
      </c>
      <c r="U689" s="31" t="s">
        <v>1112</v>
      </c>
      <c r="V689" s="31" t="s">
        <v>1113</v>
      </c>
      <c r="W689" s="57">
        <v>2.3672735924208255E-2</v>
      </c>
    </row>
    <row r="690" spans="1:23" x14ac:dyDescent="0.3">
      <c r="A690" s="8" t="s">
        <v>316</v>
      </c>
      <c r="B690" s="8" t="s">
        <v>548</v>
      </c>
      <c r="C690" s="9" t="s">
        <v>578</v>
      </c>
      <c r="D690" s="9" t="s">
        <v>819</v>
      </c>
      <c r="E690" s="27" t="s">
        <v>910</v>
      </c>
      <c r="F690" s="9" t="s">
        <v>302</v>
      </c>
      <c r="G690" s="9" t="s">
        <v>577</v>
      </c>
      <c r="H690" s="10" t="s">
        <v>305</v>
      </c>
      <c r="I690" s="66">
        <v>213387</v>
      </c>
      <c r="J690" s="11" t="s">
        <v>44</v>
      </c>
      <c r="K690" s="41" t="s">
        <v>581</v>
      </c>
      <c r="L690" s="47" t="s">
        <v>741</v>
      </c>
      <c r="M690" s="12" t="str">
        <f>_xlfn.XLOOKUP(Calculations[[#This Row],[For XLOOKUP]],Factors[For XLOOKUP],Factors[Factor],"")</f>
        <v>Σ.Ε. CO₂ eq</v>
      </c>
      <c r="N690" s="12">
        <f>_xlfn.XLOOKUP(Calculations[[#This Row],[For XLOOKUP]],Factors[For XLOOKUP],Factors[Value],"")</f>
        <v>7.0153258659686572E-6</v>
      </c>
      <c r="O690" s="12" t="str">
        <f>_xlfn.XLOOKUP(Calculations[[#This Row],[For XLOOKUP]],Factors[For XLOOKUP],Factors[Units],"")</f>
        <v>t CO2 eq/kWh</v>
      </c>
      <c r="P690" s="12">
        <f>_xlfn.XLOOKUP(Calculations[[#This Row],[For XLOOKUP]],Factors[For XLOOKUP],Factors[Source],"")</f>
        <v>0</v>
      </c>
      <c r="Q690" s="12" t="s">
        <v>1112</v>
      </c>
      <c r="R690" s="12" t="s">
        <v>1112</v>
      </c>
      <c r="S690" s="12" t="s">
        <v>1112</v>
      </c>
      <c r="T690" s="12" t="s">
        <v>1112</v>
      </c>
      <c r="U690" s="12">
        <v>1.4969793405614538</v>
      </c>
      <c r="V690" s="12" t="s">
        <v>1113</v>
      </c>
      <c r="W690" s="56">
        <v>1.4969793405614538</v>
      </c>
    </row>
    <row r="691" spans="1:23" x14ac:dyDescent="0.3">
      <c r="A691" s="8" t="s">
        <v>316</v>
      </c>
      <c r="B691" s="8" t="s">
        <v>548</v>
      </c>
      <c r="C691" s="9" t="s">
        <v>578</v>
      </c>
      <c r="D691" s="27" t="s">
        <v>818</v>
      </c>
      <c r="E691" s="27"/>
      <c r="F691" s="9" t="s">
        <v>302</v>
      </c>
      <c r="G691" s="9" t="s">
        <v>577</v>
      </c>
      <c r="H691" s="10" t="s">
        <v>305</v>
      </c>
      <c r="I691" s="66">
        <v>14630790.699999999</v>
      </c>
      <c r="J691" s="11" t="s">
        <v>44</v>
      </c>
      <c r="K691" s="41" t="s">
        <v>582</v>
      </c>
      <c r="L691" s="47" t="s">
        <v>742</v>
      </c>
      <c r="M691" s="31" t="str">
        <f>_xlfn.XLOOKUP(Calculations[[#This Row],[For XLOOKUP]],Factors[For XLOOKUP],Factors[Factor],"")</f>
        <v>Σ.Ε. CO₂</v>
      </c>
      <c r="N691" s="31">
        <f>_xlfn.XLOOKUP(Calculations[[#This Row],[For XLOOKUP]],Factors[For XLOOKUP],Factors[Value],"")</f>
        <v>1.505346476770355E-5</v>
      </c>
      <c r="O691" s="31" t="str">
        <f>_xlfn.XLOOKUP(Calculations[[#This Row],[For XLOOKUP]],Factors[For XLOOKUP],Factors[Units],"")</f>
        <v>t CO2/kWh</v>
      </c>
      <c r="P691" s="12">
        <f>_xlfn.XLOOKUP(Calculations[[#This Row],[For XLOOKUP]],Factors[For XLOOKUP],Factors[Source],"")</f>
        <v>0</v>
      </c>
      <c r="Q691" s="31">
        <v>220.24409232609474</v>
      </c>
      <c r="R691" s="31" t="s">
        <v>1112</v>
      </c>
      <c r="S691" s="31" t="s">
        <v>1112</v>
      </c>
      <c r="T691" s="31" t="s">
        <v>1112</v>
      </c>
      <c r="U691" s="31" t="s">
        <v>1112</v>
      </c>
      <c r="V691" s="31" t="s">
        <v>1113</v>
      </c>
      <c r="W691" s="57">
        <v>220.24409232609474</v>
      </c>
    </row>
    <row r="692" spans="1:23" x14ac:dyDescent="0.3">
      <c r="A692" s="8" t="s">
        <v>316</v>
      </c>
      <c r="B692" s="8" t="s">
        <v>548</v>
      </c>
      <c r="C692" s="9" t="s">
        <v>578</v>
      </c>
      <c r="D692" s="27" t="s">
        <v>818</v>
      </c>
      <c r="E692" s="27"/>
      <c r="F692" s="9" t="s">
        <v>302</v>
      </c>
      <c r="G692" s="9" t="s">
        <v>577</v>
      </c>
      <c r="H692" s="10" t="s">
        <v>305</v>
      </c>
      <c r="I692" s="66">
        <v>14630790.699999999</v>
      </c>
      <c r="J692" s="11" t="s">
        <v>44</v>
      </c>
      <c r="K692" s="41" t="s">
        <v>582</v>
      </c>
      <c r="L692" s="47" t="s">
        <v>763</v>
      </c>
      <c r="M692" s="31" t="str">
        <f>_xlfn.XLOOKUP(Calculations[[#This Row],[For XLOOKUP]],Factors[For XLOOKUP],Factors[Factor],"")</f>
        <v>Σ.Ε. CH₄</v>
      </c>
      <c r="N692" s="31">
        <f>_xlfn.XLOOKUP(Calculations[[#This Row],[For XLOOKUP]],Factors[For XLOOKUP],Factors[Value],"")</f>
        <v>3.7699047882566748E-10</v>
      </c>
      <c r="O692" s="31" t="str">
        <f>_xlfn.XLOOKUP(Calculations[[#This Row],[For XLOOKUP]],Factors[For XLOOKUP],Factors[Units],"")</f>
        <v>t CH4/kWh</v>
      </c>
      <c r="P692" s="12">
        <f>_xlfn.XLOOKUP(Calculations[[#This Row],[For XLOOKUP]],Factors[For XLOOKUP],Factors[Source],"")</f>
        <v>0</v>
      </c>
      <c r="Q692" s="31" t="s">
        <v>1112</v>
      </c>
      <c r="R692" s="31">
        <v>5.5156687915911221E-3</v>
      </c>
      <c r="S692" s="31" t="s">
        <v>1112</v>
      </c>
      <c r="T692" s="31" t="s">
        <v>1112</v>
      </c>
      <c r="U692" s="31" t="s">
        <v>1112</v>
      </c>
      <c r="V692" s="31" t="s">
        <v>1113</v>
      </c>
      <c r="W692" s="57">
        <v>0.15443872616455143</v>
      </c>
    </row>
    <row r="693" spans="1:23" x14ac:dyDescent="0.3">
      <c r="A693" s="8" t="s">
        <v>316</v>
      </c>
      <c r="B693" s="8" t="s">
        <v>548</v>
      </c>
      <c r="C693" s="9" t="s">
        <v>578</v>
      </c>
      <c r="D693" s="27" t="s">
        <v>818</v>
      </c>
      <c r="E693" s="27"/>
      <c r="F693" s="9" t="s">
        <v>302</v>
      </c>
      <c r="G693" s="9" t="s">
        <v>577</v>
      </c>
      <c r="H693" s="10" t="s">
        <v>305</v>
      </c>
      <c r="I693" s="66">
        <v>14630790.699999999</v>
      </c>
      <c r="J693" s="11" t="s">
        <v>44</v>
      </c>
      <c r="K693" s="41" t="s">
        <v>582</v>
      </c>
      <c r="L693" s="47" t="s">
        <v>768</v>
      </c>
      <c r="M693" s="31" t="str">
        <f>_xlfn.XLOOKUP(Calculations[[#This Row],[For XLOOKUP]],Factors[For XLOOKUP],Factors[Factor],"")</f>
        <v>Σ.Ε. N2O</v>
      </c>
      <c r="N693" s="31">
        <f>_xlfn.XLOOKUP(Calculations[[#This Row],[For XLOOKUP]],Factors[For XLOOKUP],Factors[Value],"")</f>
        <v>1.5522681357657309E-10</v>
      </c>
      <c r="O693" s="31" t="str">
        <f>_xlfn.XLOOKUP(Calculations[[#This Row],[For XLOOKUP]],Factors[For XLOOKUP],Factors[Units],"")</f>
        <v>t N2O/kWh</v>
      </c>
      <c r="P693" s="12">
        <f>_xlfn.XLOOKUP(Calculations[[#This Row],[For XLOOKUP]],Factors[For XLOOKUP],Factors[Source],"")</f>
        <v>0</v>
      </c>
      <c r="Q693" s="31" t="s">
        <v>1112</v>
      </c>
      <c r="R693" s="31" t="s">
        <v>1112</v>
      </c>
      <c r="S693" s="31">
        <v>2.2710910204667592E-3</v>
      </c>
      <c r="T693" s="31" t="s">
        <v>1112</v>
      </c>
      <c r="U693" s="31" t="s">
        <v>1112</v>
      </c>
      <c r="V693" s="31" t="s">
        <v>1113</v>
      </c>
      <c r="W693" s="57">
        <v>0.60183912042369114</v>
      </c>
    </row>
    <row r="694" spans="1:23" x14ac:dyDescent="0.3">
      <c r="A694" s="8" t="s">
        <v>316</v>
      </c>
      <c r="B694" s="8" t="s">
        <v>548</v>
      </c>
      <c r="C694" s="9" t="s">
        <v>578</v>
      </c>
      <c r="D694" s="27" t="s">
        <v>818</v>
      </c>
      <c r="E694" s="27"/>
      <c r="F694" s="9" t="s">
        <v>302</v>
      </c>
      <c r="G694" s="9" t="s">
        <v>577</v>
      </c>
      <c r="H694" s="10" t="s">
        <v>305</v>
      </c>
      <c r="I694" s="66">
        <v>14630790.699999999</v>
      </c>
      <c r="J694" s="11" t="s">
        <v>44</v>
      </c>
      <c r="K694" s="41" t="s">
        <v>582</v>
      </c>
      <c r="L694" s="47" t="s">
        <v>743</v>
      </c>
      <c r="M694" s="12" t="str">
        <f>_xlfn.XLOOKUP(Calculations[[#This Row],[For XLOOKUP]],Factors[For XLOOKUP],Factors[Factor],"")</f>
        <v>Σ.Ε. CO₂ eq</v>
      </c>
      <c r="N694" s="12">
        <f>_xlfn.XLOOKUP(Calculations[[#This Row],[For XLOOKUP]],Factors[For XLOOKUP],Factors[Value],"")</f>
        <v>2.6012372819458027E-6</v>
      </c>
      <c r="O694" s="12" t="str">
        <f>_xlfn.XLOOKUP(Calculations[[#This Row],[For XLOOKUP]],Factors[For XLOOKUP],Factors[Units],"")</f>
        <v>t CO2 eq/kWh</v>
      </c>
      <c r="P694" s="12">
        <f>_xlfn.XLOOKUP(Calculations[[#This Row],[For XLOOKUP]],Factors[For XLOOKUP],Factors[Source],"")</f>
        <v>0</v>
      </c>
      <c r="Q694" s="12" t="s">
        <v>1112</v>
      </c>
      <c r="R694" s="12" t="s">
        <v>1112</v>
      </c>
      <c r="S694" s="12" t="s">
        <v>1112</v>
      </c>
      <c r="T694" s="12" t="s">
        <v>1112</v>
      </c>
      <c r="U694" s="12">
        <v>38.058158233185928</v>
      </c>
      <c r="V694" s="12" t="s">
        <v>1113</v>
      </c>
      <c r="W694" s="56">
        <v>38.058158233185928</v>
      </c>
    </row>
    <row r="695" spans="1:23" x14ac:dyDescent="0.3">
      <c r="A695" s="8" t="s">
        <v>316</v>
      </c>
      <c r="B695" s="8" t="s">
        <v>548</v>
      </c>
      <c r="C695" s="9" t="s">
        <v>578</v>
      </c>
      <c r="D695" s="9" t="s">
        <v>818</v>
      </c>
      <c r="E695" s="9"/>
      <c r="F695" s="9" t="s">
        <v>302</v>
      </c>
      <c r="G695" s="9" t="s">
        <v>577</v>
      </c>
      <c r="H695" s="10" t="s">
        <v>305</v>
      </c>
      <c r="I695" s="66">
        <v>1189911.584</v>
      </c>
      <c r="J695" s="11" t="s">
        <v>44</v>
      </c>
      <c r="K695" s="41" t="s">
        <v>581</v>
      </c>
      <c r="L695" s="47" t="s">
        <v>740</v>
      </c>
      <c r="M695" s="12" t="str">
        <f>_xlfn.XLOOKUP(Calculations[[#This Row],[For XLOOKUP]],Factors[For XLOOKUP],Factors[Factor],"")</f>
        <v>Σ.Ε. CO₂</v>
      </c>
      <c r="N695" s="12">
        <f>_xlfn.XLOOKUP(Calculations[[#This Row],[For XLOOKUP]],Factors[For XLOOKUP],Factors[Value],"")</f>
        <v>4.0597972930144582E-5</v>
      </c>
      <c r="O695" s="12" t="str">
        <f>_xlfn.XLOOKUP(Calculations[[#This Row],[For XLOOKUP]],Factors[For XLOOKUP],Factors[Units],"")</f>
        <v>t CO2/kWh</v>
      </c>
      <c r="P695" s="12">
        <f>_xlfn.XLOOKUP(Calculations[[#This Row],[For XLOOKUP]],Factors[For XLOOKUP],Factors[Source],"")</f>
        <v>0</v>
      </c>
      <c r="Q695" s="12">
        <v>48.307998276497464</v>
      </c>
      <c r="R695" s="12" t="s">
        <v>1112</v>
      </c>
      <c r="S695" s="12" t="s">
        <v>1112</v>
      </c>
      <c r="T695" s="12" t="s">
        <v>1112</v>
      </c>
      <c r="U695" s="12" t="s">
        <v>1112</v>
      </c>
      <c r="V695" s="12" t="s">
        <v>1113</v>
      </c>
      <c r="W695" s="56">
        <v>48.307998276497464</v>
      </c>
    </row>
    <row r="696" spans="1:23" x14ac:dyDescent="0.3">
      <c r="A696" s="8" t="s">
        <v>316</v>
      </c>
      <c r="B696" s="8" t="s">
        <v>548</v>
      </c>
      <c r="C696" s="9" t="s">
        <v>578</v>
      </c>
      <c r="D696" s="9" t="s">
        <v>818</v>
      </c>
      <c r="E696" s="9"/>
      <c r="F696" s="9" t="s">
        <v>302</v>
      </c>
      <c r="G696" s="9" t="s">
        <v>577</v>
      </c>
      <c r="H696" s="10" t="s">
        <v>305</v>
      </c>
      <c r="I696" s="66">
        <v>1189911.584</v>
      </c>
      <c r="J696" s="11" t="s">
        <v>44</v>
      </c>
      <c r="K696" s="41" t="s">
        <v>581</v>
      </c>
      <c r="L696" s="47" t="s">
        <v>773</v>
      </c>
      <c r="M696" s="12" t="str">
        <f>_xlfn.XLOOKUP(Calculations[[#This Row],[For XLOOKUP]],Factors[For XLOOKUP],Factors[Factor],"")</f>
        <v>Σ.Ε. CH₄</v>
      </c>
      <c r="N696" s="12">
        <f>_xlfn.XLOOKUP(Calculations[[#This Row],[For XLOOKUP]],Factors[For XLOOKUP],Factors[Value],"")</f>
        <v>1.0167127296250699E-9</v>
      </c>
      <c r="O696" s="12" t="str">
        <f>_xlfn.XLOOKUP(Calculations[[#This Row],[For XLOOKUP]],Factors[For XLOOKUP],Factors[Units],"")</f>
        <v>t CH4/kWh</v>
      </c>
      <c r="P696" s="12">
        <f>_xlfn.XLOOKUP(Calculations[[#This Row],[For XLOOKUP]],Factors[For XLOOKUP],Factors[Source],"")</f>
        <v>0</v>
      </c>
      <c r="Q696" s="12" t="s">
        <v>1112</v>
      </c>
      <c r="R696" s="12">
        <v>1.2097982545811307E-3</v>
      </c>
      <c r="S696" s="12" t="s">
        <v>1112</v>
      </c>
      <c r="T696" s="12" t="s">
        <v>1112</v>
      </c>
      <c r="U696" s="12" t="s">
        <v>1112</v>
      </c>
      <c r="V696" s="12" t="s">
        <v>1113</v>
      </c>
      <c r="W696" s="56">
        <v>3.3874351128271661E-2</v>
      </c>
    </row>
    <row r="697" spans="1:23" x14ac:dyDescent="0.3">
      <c r="A697" s="8" t="s">
        <v>316</v>
      </c>
      <c r="B697" s="8" t="s">
        <v>548</v>
      </c>
      <c r="C697" s="9" t="s">
        <v>578</v>
      </c>
      <c r="D697" s="9" t="s">
        <v>818</v>
      </c>
      <c r="E697" s="9"/>
      <c r="F697" s="9" t="s">
        <v>302</v>
      </c>
      <c r="G697" s="9" t="s">
        <v>577</v>
      </c>
      <c r="H697" s="10" t="s">
        <v>305</v>
      </c>
      <c r="I697" s="66">
        <v>1189911.584</v>
      </c>
      <c r="J697" s="11" t="s">
        <v>44</v>
      </c>
      <c r="K697" s="41" t="s">
        <v>581</v>
      </c>
      <c r="L697" s="47" t="s">
        <v>774</v>
      </c>
      <c r="M697" s="12" t="str">
        <f>_xlfn.XLOOKUP(Calculations[[#This Row],[For XLOOKUP]],Factors[For XLOOKUP],Factors[Factor],"")</f>
        <v>Σ.Ε. N2O</v>
      </c>
      <c r="N697" s="12">
        <f>_xlfn.XLOOKUP(Calculations[[#This Row],[For XLOOKUP]],Factors[For XLOOKUP],Factors[Value],"")</f>
        <v>4.1863411997580185E-10</v>
      </c>
      <c r="O697" s="12" t="str">
        <f>_xlfn.XLOOKUP(Calculations[[#This Row],[For XLOOKUP]],Factors[For XLOOKUP],Factors[Units],"")</f>
        <v>t N2O/kWh</v>
      </c>
      <c r="P697" s="12">
        <f>_xlfn.XLOOKUP(Calculations[[#This Row],[For XLOOKUP]],Factors[For XLOOKUP],Factors[Source],"")</f>
        <v>0</v>
      </c>
      <c r="Q697" s="12" t="s">
        <v>1112</v>
      </c>
      <c r="R697" s="12" t="s">
        <v>1112</v>
      </c>
      <c r="S697" s="12">
        <v>4.9813758881685243E-4</v>
      </c>
      <c r="T697" s="12" t="s">
        <v>1112</v>
      </c>
      <c r="U697" s="12" t="s">
        <v>1112</v>
      </c>
      <c r="V697" s="12" t="s">
        <v>1113</v>
      </c>
      <c r="W697" s="56">
        <v>0.13200646103646591</v>
      </c>
    </row>
    <row r="698" spans="1:23" x14ac:dyDescent="0.3">
      <c r="A698" s="8" t="s">
        <v>316</v>
      </c>
      <c r="B698" s="8" t="s">
        <v>548</v>
      </c>
      <c r="C698" s="9" t="s">
        <v>578</v>
      </c>
      <c r="D698" s="27" t="s">
        <v>818</v>
      </c>
      <c r="E698" s="9"/>
      <c r="F698" s="9" t="s">
        <v>302</v>
      </c>
      <c r="G698" s="9" t="s">
        <v>577</v>
      </c>
      <c r="H698" s="10" t="s">
        <v>305</v>
      </c>
      <c r="I698" s="66">
        <v>1189911.584</v>
      </c>
      <c r="J698" s="11" t="s">
        <v>44</v>
      </c>
      <c r="K698" s="41" t="s">
        <v>581</v>
      </c>
      <c r="L698" s="47" t="s">
        <v>741</v>
      </c>
      <c r="M698" s="31" t="str">
        <f>_xlfn.XLOOKUP(Calculations[[#This Row],[For XLOOKUP]],Factors[For XLOOKUP],Factors[Factor],"")</f>
        <v>Σ.Ε. CO₂ eq</v>
      </c>
      <c r="N698" s="31">
        <f>_xlfn.XLOOKUP(Calculations[[#This Row],[For XLOOKUP]],Factors[For XLOOKUP],Factors[Value],"")</f>
        <v>7.0153258659686572E-6</v>
      </c>
      <c r="O698" s="31" t="str">
        <f>_xlfn.XLOOKUP(Calculations[[#This Row],[For XLOOKUP]],Factors[For XLOOKUP],Factors[Units],"")</f>
        <v>t CO2 eq/kWh</v>
      </c>
      <c r="P698" s="12">
        <f>_xlfn.XLOOKUP(Calculations[[#This Row],[For XLOOKUP]],Factors[For XLOOKUP],Factors[Source],"")</f>
        <v>0</v>
      </c>
      <c r="Q698" s="31" t="s">
        <v>1112</v>
      </c>
      <c r="R698" s="31" t="s">
        <v>1112</v>
      </c>
      <c r="S698" s="31" t="s">
        <v>1112</v>
      </c>
      <c r="T698" s="31" t="s">
        <v>1112</v>
      </c>
      <c r="U698" s="31">
        <v>8.3476175134509365</v>
      </c>
      <c r="V698" s="31" t="s">
        <v>1113</v>
      </c>
      <c r="W698" s="57">
        <v>8.3476175134509365</v>
      </c>
    </row>
    <row r="699" spans="1:23" x14ac:dyDescent="0.3">
      <c r="A699" s="8" t="s">
        <v>316</v>
      </c>
      <c r="B699" s="8" t="s">
        <v>548</v>
      </c>
      <c r="C699" s="9" t="s">
        <v>298</v>
      </c>
      <c r="D699" s="27" t="s">
        <v>818</v>
      </c>
      <c r="E699" s="9" t="s">
        <v>956</v>
      </c>
      <c r="F699" s="9" t="s">
        <v>302</v>
      </c>
      <c r="G699" s="9" t="s">
        <v>577</v>
      </c>
      <c r="H699" s="10" t="s">
        <v>305</v>
      </c>
      <c r="I699" s="66">
        <v>32192</v>
      </c>
      <c r="J699" s="11" t="s">
        <v>44</v>
      </c>
      <c r="K699" s="41" t="s">
        <v>581</v>
      </c>
      <c r="L699" s="47" t="s">
        <v>790</v>
      </c>
      <c r="M699" s="31" t="str">
        <f>_xlfn.XLOOKUP(Calculations[[#This Row],[For XLOOKUP]],Factors[For XLOOKUP],Factors[Factor],"")</f>
        <v>Σ.Ε. CO₂</v>
      </c>
      <c r="N699" s="31">
        <f>_xlfn.XLOOKUP(Calculations[[#This Row],[For XLOOKUP]],Factors[For XLOOKUP],Factors[Value],"")</f>
        <v>1.8211292961862379E-5</v>
      </c>
      <c r="O699" s="31" t="str">
        <f>_xlfn.XLOOKUP(Calculations[[#This Row],[For XLOOKUP]],Factors[For XLOOKUP],Factors[Units],"")</f>
        <v>t CO2 eq/kWh</v>
      </c>
      <c r="P699" s="12">
        <f>_xlfn.XLOOKUP(Calculations[[#This Row],[For XLOOKUP]],Factors[For XLOOKUP],Factors[Source],"")</f>
        <v>0</v>
      </c>
      <c r="Q699" s="31">
        <v>0.58625794302827372</v>
      </c>
      <c r="R699" s="31" t="s">
        <v>1112</v>
      </c>
      <c r="S699" s="31" t="s">
        <v>1112</v>
      </c>
      <c r="T699" s="31" t="s">
        <v>1112</v>
      </c>
      <c r="U699" s="31" t="s">
        <v>1112</v>
      </c>
      <c r="V699" s="31" t="s">
        <v>1113</v>
      </c>
      <c r="W699" s="57">
        <v>0.58625794302827372</v>
      </c>
    </row>
    <row r="700" spans="1:23" x14ac:dyDescent="0.3">
      <c r="A700" s="8" t="s">
        <v>316</v>
      </c>
      <c r="B700" s="8" t="s">
        <v>548</v>
      </c>
      <c r="C700" s="9" t="s">
        <v>298</v>
      </c>
      <c r="D700" s="27" t="s">
        <v>818</v>
      </c>
      <c r="E700" s="9" t="s">
        <v>956</v>
      </c>
      <c r="F700" s="9" t="s">
        <v>302</v>
      </c>
      <c r="G700" s="9" t="s">
        <v>577</v>
      </c>
      <c r="H700" s="10" t="s">
        <v>305</v>
      </c>
      <c r="I700" s="66">
        <v>32192</v>
      </c>
      <c r="J700" s="11" t="s">
        <v>44</v>
      </c>
      <c r="K700" s="41" t="s">
        <v>581</v>
      </c>
      <c r="L700" s="47" t="s">
        <v>791</v>
      </c>
      <c r="M700" s="12" t="str">
        <f>_xlfn.XLOOKUP(Calculations[[#This Row],[For XLOOKUP]],Factors[For XLOOKUP],Factors[Factor],"")</f>
        <v>Σ.Ε. CO₂ eq</v>
      </c>
      <c r="N700" s="12">
        <f>_xlfn.XLOOKUP(Calculations[[#This Row],[For XLOOKUP]],Factors[For XLOOKUP],Factors[Value],"")</f>
        <v>3.7446374694277741E-6</v>
      </c>
      <c r="O700" s="12" t="str">
        <f>_xlfn.XLOOKUP(Calculations[[#This Row],[For XLOOKUP]],Factors[For XLOOKUP],Factors[Units],"")</f>
        <v>t CO2 eq/kWh</v>
      </c>
      <c r="P700" s="12">
        <f>_xlfn.XLOOKUP(Calculations[[#This Row],[For XLOOKUP]],Factors[For XLOOKUP],Factors[Source],"")</f>
        <v>0</v>
      </c>
      <c r="Q700" s="12" t="s">
        <v>1112</v>
      </c>
      <c r="R700" s="12" t="s">
        <v>1112</v>
      </c>
      <c r="S700" s="12" t="s">
        <v>1112</v>
      </c>
      <c r="T700" s="12" t="s">
        <v>1112</v>
      </c>
      <c r="U700" s="12">
        <v>0.12054736941581891</v>
      </c>
      <c r="V700" s="12" t="s">
        <v>1113</v>
      </c>
      <c r="W700" s="56">
        <v>0.12054736941581891</v>
      </c>
    </row>
    <row r="701" spans="1:23" x14ac:dyDescent="0.3">
      <c r="A701" s="8" t="s">
        <v>316</v>
      </c>
      <c r="B701" s="8" t="s">
        <v>548</v>
      </c>
      <c r="C701" s="9" t="s">
        <v>297</v>
      </c>
      <c r="D701" s="27" t="s">
        <v>818</v>
      </c>
      <c r="E701" s="9" t="s">
        <v>955</v>
      </c>
      <c r="F701" s="9" t="s">
        <v>302</v>
      </c>
      <c r="G701" s="9" t="s">
        <v>577</v>
      </c>
      <c r="H701" s="10" t="s">
        <v>305</v>
      </c>
      <c r="I701" s="66">
        <v>10571303</v>
      </c>
      <c r="J701" s="11" t="s">
        <v>44</v>
      </c>
      <c r="K701" s="41" t="s">
        <v>582</v>
      </c>
      <c r="L701" s="47" t="s">
        <v>786</v>
      </c>
      <c r="M701" s="31" t="str">
        <f>_xlfn.XLOOKUP(Calculations[[#This Row],[For XLOOKUP]],Factors[For XLOOKUP],Factors[Factor],"")</f>
        <v>Σ.Ε. CO₂</v>
      </c>
      <c r="N701" s="31">
        <f>_xlfn.XLOOKUP(Calculations[[#This Row],[For XLOOKUP]],Factors[For XLOOKUP],Factors[Value],"")</f>
        <v>3.2819195317204351E-5</v>
      </c>
      <c r="O701" s="31" t="str">
        <f>_xlfn.XLOOKUP(Calculations[[#This Row],[For XLOOKUP]],Factors[For XLOOKUP],Factors[Units],"")</f>
        <v>t CO2 eq/kWh</v>
      </c>
      <c r="P701" s="12">
        <f>_xlfn.XLOOKUP(Calculations[[#This Row],[For XLOOKUP]],Factors[For XLOOKUP],Factors[Source],"")</f>
        <v>0</v>
      </c>
      <c r="Q701" s="31">
        <v>346.9416579143483</v>
      </c>
      <c r="R701" s="31" t="s">
        <v>1112</v>
      </c>
      <c r="S701" s="31" t="s">
        <v>1112</v>
      </c>
      <c r="T701" s="31" t="s">
        <v>1112</v>
      </c>
      <c r="U701" s="31" t="s">
        <v>1112</v>
      </c>
      <c r="V701" s="31" t="s">
        <v>1113</v>
      </c>
      <c r="W701" s="57">
        <v>346.9416579143483</v>
      </c>
    </row>
    <row r="702" spans="1:23" x14ac:dyDescent="0.3">
      <c r="A702" s="8" t="s">
        <v>316</v>
      </c>
      <c r="B702" s="8" t="s">
        <v>548</v>
      </c>
      <c r="C702" s="9" t="s">
        <v>297</v>
      </c>
      <c r="D702" s="27" t="s">
        <v>818</v>
      </c>
      <c r="E702" s="9" t="s">
        <v>955</v>
      </c>
      <c r="F702" s="9" t="s">
        <v>302</v>
      </c>
      <c r="G702" s="9" t="s">
        <v>577</v>
      </c>
      <c r="H702" s="10" t="s">
        <v>305</v>
      </c>
      <c r="I702" s="66">
        <v>10571303</v>
      </c>
      <c r="J702" s="11" t="s">
        <v>44</v>
      </c>
      <c r="K702" s="41" t="s">
        <v>582</v>
      </c>
      <c r="L702" s="47" t="s">
        <v>787</v>
      </c>
      <c r="M702" s="31" t="str">
        <f>_xlfn.XLOOKUP(Calculations[[#This Row],[For XLOOKUP]],Factors[For XLOOKUP],Factors[Factor],"")</f>
        <v>Σ.Ε. CO₂ eq</v>
      </c>
      <c r="N702" s="31">
        <f>_xlfn.XLOOKUP(Calculations[[#This Row],[For XLOOKUP]],Factors[For XLOOKUP],Factors[Value],"")</f>
        <v>6.6808039823331862E-6</v>
      </c>
      <c r="O702" s="31" t="str">
        <f>_xlfn.XLOOKUP(Calculations[[#This Row],[For XLOOKUP]],Factors[For XLOOKUP],Factors[Units],"")</f>
        <v>t CO2 eq/kWh</v>
      </c>
      <c r="P702" s="12" t="str">
        <f>_xlfn.XLOOKUP(Calculations[[#This Row],[For XLOOKUP]],Factors[For XLOOKUP],Factors[Source],"")</f>
        <v>Editorial deadline: 29 November 2023</v>
      </c>
      <c r="Q702" s="31" t="s">
        <v>1112</v>
      </c>
      <c r="R702" s="31" t="s">
        <v>1112</v>
      </c>
      <c r="S702" s="31" t="s">
        <v>1112</v>
      </c>
      <c r="T702" s="31" t="s">
        <v>1112</v>
      </c>
      <c r="U702" s="31">
        <v>70.624803180850762</v>
      </c>
      <c r="V702" s="31" t="s">
        <v>1113</v>
      </c>
      <c r="W702" s="57">
        <v>70.624803180850762</v>
      </c>
    </row>
    <row r="703" spans="1:23" x14ac:dyDescent="0.3">
      <c r="A703" s="8" t="s">
        <v>316</v>
      </c>
      <c r="B703" s="8" t="s">
        <v>548</v>
      </c>
      <c r="C703" s="9" t="s">
        <v>578</v>
      </c>
      <c r="D703" s="27" t="s">
        <v>818</v>
      </c>
      <c r="E703" s="27"/>
      <c r="F703" s="9" t="s">
        <v>302</v>
      </c>
      <c r="G703" s="9" t="s">
        <v>577</v>
      </c>
      <c r="H703" s="10" t="s">
        <v>305</v>
      </c>
      <c r="I703" s="66">
        <v>7624026</v>
      </c>
      <c r="J703" s="11" t="s">
        <v>44</v>
      </c>
      <c r="K703" s="41" t="s">
        <v>1028</v>
      </c>
      <c r="L703" s="47" t="s">
        <v>1029</v>
      </c>
      <c r="M703" s="31" t="str">
        <f>_xlfn.XLOOKUP(Calculations[[#This Row],[For XLOOKUP]],Factors[For XLOOKUP],Factors[Factor],"")</f>
        <v>Σ.Ε. CO₂</v>
      </c>
      <c r="N703" s="31">
        <f>_xlfn.XLOOKUP(Calculations[[#This Row],[For XLOOKUP]],Factors[For XLOOKUP],Factors[Value],"")</f>
        <v>5.5839349741521721E-6</v>
      </c>
      <c r="O703" s="31" t="str">
        <f>_xlfn.XLOOKUP(Calculations[[#This Row],[For XLOOKUP]],Factors[For XLOOKUP],Factors[Units],"")</f>
        <v>t CO2/kWh</v>
      </c>
      <c r="P703" s="12">
        <f>_xlfn.XLOOKUP(Calculations[[#This Row],[For XLOOKUP]],Factors[For XLOOKUP],Factors[Source],"")</f>
        <v>0</v>
      </c>
      <c r="Q703" s="31">
        <v>42.572065425245491</v>
      </c>
      <c r="R703" s="31" t="s">
        <v>1112</v>
      </c>
      <c r="S703" s="31" t="s">
        <v>1112</v>
      </c>
      <c r="T703" s="31" t="s">
        <v>1112</v>
      </c>
      <c r="U703" s="31" t="s">
        <v>1112</v>
      </c>
      <c r="V703" s="31" t="s">
        <v>1113</v>
      </c>
      <c r="W703" s="57">
        <v>42.572065425245491</v>
      </c>
    </row>
    <row r="704" spans="1:23" x14ac:dyDescent="0.3">
      <c r="A704" s="8" t="s">
        <v>316</v>
      </c>
      <c r="B704" s="8" t="s">
        <v>548</v>
      </c>
      <c r="C704" s="9" t="s">
        <v>578</v>
      </c>
      <c r="D704" s="27" t="s">
        <v>818</v>
      </c>
      <c r="E704" s="27"/>
      <c r="F704" s="9" t="s">
        <v>302</v>
      </c>
      <c r="G704" s="9" t="s">
        <v>577</v>
      </c>
      <c r="H704" s="10" t="s">
        <v>305</v>
      </c>
      <c r="I704" s="66">
        <v>7624026</v>
      </c>
      <c r="J704" s="11" t="s">
        <v>44</v>
      </c>
      <c r="K704" s="41" t="s">
        <v>1028</v>
      </c>
      <c r="L704" s="47" t="s">
        <v>1030</v>
      </c>
      <c r="M704" s="31" t="str">
        <f>_xlfn.XLOOKUP(Calculations[[#This Row],[For XLOOKUP]],Factors[For XLOOKUP],Factors[Factor],"")</f>
        <v>Σ.Ε. CH₄</v>
      </c>
      <c r="N704" s="31">
        <f>_xlfn.XLOOKUP(Calculations[[#This Row],[For XLOOKUP]],Factors[For XLOOKUP],Factors[Value],"")</f>
        <v>1.3984091716568692E-10</v>
      </c>
      <c r="O704" s="31" t="str">
        <f>_xlfn.XLOOKUP(Calculations[[#This Row],[For XLOOKUP]],Factors[For XLOOKUP],Factors[Units],"")</f>
        <v>t CH4/kWh</v>
      </c>
      <c r="P704" s="12">
        <f>_xlfn.XLOOKUP(Calculations[[#This Row],[For XLOOKUP]],Factors[For XLOOKUP],Factors[Source],"")</f>
        <v>0</v>
      </c>
      <c r="Q704" s="31" t="s">
        <v>1112</v>
      </c>
      <c r="R704" s="31">
        <v>1.0661507883350434E-3</v>
      </c>
      <c r="S704" s="31" t="s">
        <v>1112</v>
      </c>
      <c r="T704" s="31" t="s">
        <v>1112</v>
      </c>
      <c r="U704" s="31" t="s">
        <v>1112</v>
      </c>
      <c r="V704" s="31" t="s">
        <v>1113</v>
      </c>
      <c r="W704" s="57">
        <v>2.9852222073381215E-2</v>
      </c>
    </row>
    <row r="705" spans="1:23" x14ac:dyDescent="0.3">
      <c r="A705" s="8" t="s">
        <v>316</v>
      </c>
      <c r="B705" s="8" t="s">
        <v>548</v>
      </c>
      <c r="C705" s="9" t="s">
        <v>578</v>
      </c>
      <c r="D705" s="27" t="s">
        <v>818</v>
      </c>
      <c r="E705" s="27"/>
      <c r="F705" s="9" t="s">
        <v>302</v>
      </c>
      <c r="G705" s="9" t="s">
        <v>577</v>
      </c>
      <c r="H705" s="10" t="s">
        <v>305</v>
      </c>
      <c r="I705" s="66">
        <v>7624026</v>
      </c>
      <c r="J705" s="11" t="s">
        <v>44</v>
      </c>
      <c r="K705" s="41" t="s">
        <v>1028</v>
      </c>
      <c r="L705" s="47" t="s">
        <v>1031</v>
      </c>
      <c r="M705" s="31" t="str">
        <f>_xlfn.XLOOKUP(Calculations[[#This Row],[For XLOOKUP]],Factors[For XLOOKUP],Factors[Factor],"")</f>
        <v>Σ.Ε. N2O</v>
      </c>
      <c r="N705" s="31">
        <f>_xlfn.XLOOKUP(Calculations[[#This Row],[For XLOOKUP]],Factors[For XLOOKUP],Factors[Value],"")</f>
        <v>5.7579862618475113E-11</v>
      </c>
      <c r="O705" s="31" t="str">
        <f>_xlfn.XLOOKUP(Calculations[[#This Row],[For XLOOKUP]],Factors[For XLOOKUP],Factors[Units],"")</f>
        <v>t N2O/kWh</v>
      </c>
      <c r="P705" s="12">
        <f>_xlfn.XLOOKUP(Calculations[[#This Row],[For XLOOKUP]],Factors[For XLOOKUP],Factors[Source],"")</f>
        <v>0</v>
      </c>
      <c r="Q705" s="31" t="s">
        <v>1112</v>
      </c>
      <c r="R705" s="31" t="s">
        <v>1112</v>
      </c>
      <c r="S705" s="31">
        <v>4.3899036967968232E-4</v>
      </c>
      <c r="T705" s="31" t="s">
        <v>1112</v>
      </c>
      <c r="U705" s="31" t="s">
        <v>1112</v>
      </c>
      <c r="V705" s="31" t="s">
        <v>1113</v>
      </c>
      <c r="W705" s="57">
        <v>0.11633244796511581</v>
      </c>
    </row>
    <row r="706" spans="1:23" x14ac:dyDescent="0.3">
      <c r="A706" s="8" t="s">
        <v>316</v>
      </c>
      <c r="B706" s="8" t="s">
        <v>548</v>
      </c>
      <c r="C706" s="9" t="s">
        <v>578</v>
      </c>
      <c r="D706" s="27" t="s">
        <v>818</v>
      </c>
      <c r="E706" s="9"/>
      <c r="F706" s="9" t="s">
        <v>302</v>
      </c>
      <c r="G706" s="9" t="s">
        <v>577</v>
      </c>
      <c r="H706" s="10" t="s">
        <v>305</v>
      </c>
      <c r="I706" s="66">
        <v>7624026</v>
      </c>
      <c r="J706" s="11" t="s">
        <v>44</v>
      </c>
      <c r="K706" s="41" t="s">
        <v>1028</v>
      </c>
      <c r="L706" s="47" t="s">
        <v>1032</v>
      </c>
      <c r="M706" s="12" t="str">
        <f>_xlfn.XLOOKUP(Calculations[[#This Row],[For XLOOKUP]],Factors[For XLOOKUP],Factors[Factor],"")</f>
        <v>Σ.Ε. CO₂ eq</v>
      </c>
      <c r="N706" s="12">
        <f>_xlfn.XLOOKUP(Calculations[[#This Row],[For XLOOKUP]],Factors[For XLOOKUP],Factors[Value],"")</f>
        <v>9.649034331211682E-7</v>
      </c>
      <c r="O706" s="12" t="str">
        <f>_xlfn.XLOOKUP(Calculations[[#This Row],[For XLOOKUP]],Factors[For XLOOKUP],Factors[Units],"")</f>
        <v>t CO2 eq/kWh</v>
      </c>
      <c r="P706" s="12">
        <f>_xlfn.XLOOKUP(Calculations[[#This Row],[For XLOOKUP]],Factors[For XLOOKUP],Factors[Source],"")</f>
        <v>0</v>
      </c>
      <c r="Q706" s="12" t="s">
        <v>1112</v>
      </c>
      <c r="R706" s="12" t="s">
        <v>1112</v>
      </c>
      <c r="S706" s="12" t="s">
        <v>1112</v>
      </c>
      <c r="T706" s="12" t="s">
        <v>1112</v>
      </c>
      <c r="U706" s="12">
        <v>7.3564488616050472</v>
      </c>
      <c r="V706" s="12" t="s">
        <v>1113</v>
      </c>
      <c r="W706" s="56">
        <v>7.3564488616050472</v>
      </c>
    </row>
    <row r="707" spans="1:23" x14ac:dyDescent="0.3">
      <c r="A707" s="8" t="s">
        <v>316</v>
      </c>
      <c r="B707" s="8" t="s">
        <v>548</v>
      </c>
      <c r="C707" s="9" t="s">
        <v>578</v>
      </c>
      <c r="D707" s="27" t="s">
        <v>819</v>
      </c>
      <c r="E707" s="9" t="s">
        <v>912</v>
      </c>
      <c r="F707" s="9" t="s">
        <v>302</v>
      </c>
      <c r="G707" s="9" t="s">
        <v>306</v>
      </c>
      <c r="H707" s="10" t="s">
        <v>307</v>
      </c>
      <c r="I707" s="66">
        <v>24964867</v>
      </c>
      <c r="J707" s="11" t="s">
        <v>44</v>
      </c>
      <c r="K707" s="41"/>
      <c r="L707" s="47" t="s">
        <v>750</v>
      </c>
      <c r="M707" s="31" t="str">
        <f>_xlfn.XLOOKUP(Calculations[[#This Row],[For XLOOKUP]],Factors[For XLOOKUP],Factors[Factor],"")</f>
        <v>Σ.Ε. CO₂ eq</v>
      </c>
      <c r="N707" s="31">
        <f>_xlfn.XLOOKUP(Calculations[[#This Row],[For XLOOKUP]],Factors[For XLOOKUP],Factors[Value],"")</f>
        <v>4.3621849940847108E-5</v>
      </c>
      <c r="O707" s="31">
        <f>_xlfn.XLOOKUP(Calculations[[#This Row],[For XLOOKUP]],Factors[For XLOOKUP],Factors[Units],"")</f>
        <v>0</v>
      </c>
      <c r="P707" s="12" t="str">
        <f>_xlfn.XLOOKUP(Calculations[[#This Row],[For XLOOKUP]],Factors[For XLOOKUP],Factors[Source],"")</f>
        <v>Sheet "Scope 3_Scope 2 Upstream CO2eq"</v>
      </c>
      <c r="Q707" s="31" t="s">
        <v>1112</v>
      </c>
      <c r="R707" s="31" t="s">
        <v>1112</v>
      </c>
      <c r="S707" s="31" t="s">
        <v>1112</v>
      </c>
      <c r="T707" s="31" t="s">
        <v>1112</v>
      </c>
      <c r="U707" s="31">
        <v>1089.013682067206</v>
      </c>
      <c r="V707" s="31" t="s">
        <v>1113</v>
      </c>
      <c r="W707" s="57">
        <v>1089.013682067206</v>
      </c>
    </row>
    <row r="708" spans="1:23" x14ac:dyDescent="0.3">
      <c r="A708" s="8" t="s">
        <v>316</v>
      </c>
      <c r="B708" s="8" t="s">
        <v>548</v>
      </c>
      <c r="C708" s="9" t="s">
        <v>578</v>
      </c>
      <c r="D708" s="27" t="s">
        <v>819</v>
      </c>
      <c r="E708" s="9" t="s">
        <v>908</v>
      </c>
      <c r="F708" s="9" t="s">
        <v>302</v>
      </c>
      <c r="G708" s="9" t="s">
        <v>306</v>
      </c>
      <c r="H708" s="10" t="s">
        <v>307</v>
      </c>
      <c r="I708" s="66">
        <v>82089.878035182206</v>
      </c>
      <c r="J708" s="11" t="s">
        <v>44</v>
      </c>
      <c r="K708" s="41"/>
      <c r="L708" s="47" t="s">
        <v>750</v>
      </c>
      <c r="M708" s="31" t="str">
        <f>_xlfn.XLOOKUP(Calculations[[#This Row],[For XLOOKUP]],Factors[For XLOOKUP],Factors[Factor],"")</f>
        <v>Σ.Ε. CO₂ eq</v>
      </c>
      <c r="N708" s="31">
        <f>_xlfn.XLOOKUP(Calculations[[#This Row],[For XLOOKUP]],Factors[For XLOOKUP],Factors[Value],"")</f>
        <v>4.3621849940847108E-5</v>
      </c>
      <c r="O708" s="31">
        <f>_xlfn.XLOOKUP(Calculations[[#This Row],[For XLOOKUP]],Factors[For XLOOKUP],Factors[Units],"")</f>
        <v>0</v>
      </c>
      <c r="P708" s="12" t="str">
        <f>_xlfn.XLOOKUP(Calculations[[#This Row],[For XLOOKUP]],Factors[For XLOOKUP],Factors[Source],"")</f>
        <v>Sheet "Scope 3_Scope 2 Upstream CO2eq"</v>
      </c>
      <c r="Q708" s="31" t="s">
        <v>1112</v>
      </c>
      <c r="R708" s="31" t="s">
        <v>1112</v>
      </c>
      <c r="S708" s="31" t="s">
        <v>1112</v>
      </c>
      <c r="T708" s="31" t="s">
        <v>1112</v>
      </c>
      <c r="U708" s="31">
        <v>3.5809123413131592</v>
      </c>
      <c r="V708" s="31" t="s">
        <v>1113</v>
      </c>
      <c r="W708" s="57">
        <v>3.5809123413131592</v>
      </c>
    </row>
    <row r="709" spans="1:23" x14ac:dyDescent="0.3">
      <c r="A709" s="8" t="s">
        <v>316</v>
      </c>
      <c r="B709" s="8" t="s">
        <v>548</v>
      </c>
      <c r="C709" s="9" t="s">
        <v>578</v>
      </c>
      <c r="D709" s="9" t="s">
        <v>819</v>
      </c>
      <c r="E709" s="9" t="s">
        <v>913</v>
      </c>
      <c r="F709" s="9" t="s">
        <v>302</v>
      </c>
      <c r="G709" s="9" t="s">
        <v>306</v>
      </c>
      <c r="H709" s="10" t="s">
        <v>307</v>
      </c>
      <c r="I709" s="66">
        <v>10032391.66</v>
      </c>
      <c r="J709" s="11" t="s">
        <v>44</v>
      </c>
      <c r="K709" s="41"/>
      <c r="L709" s="47" t="s">
        <v>750</v>
      </c>
      <c r="M709" s="12" t="str">
        <f>_xlfn.XLOOKUP(Calculations[[#This Row],[For XLOOKUP]],Factors[For XLOOKUP],Factors[Factor],"")</f>
        <v>Σ.Ε. CO₂ eq</v>
      </c>
      <c r="N709" s="12">
        <f>_xlfn.XLOOKUP(Calculations[[#This Row],[For XLOOKUP]],Factors[For XLOOKUP],Factors[Value],"")</f>
        <v>4.3621849940847108E-5</v>
      </c>
      <c r="O709" s="12">
        <f>_xlfn.XLOOKUP(Calculations[[#This Row],[For XLOOKUP]],Factors[For XLOOKUP],Factors[Units],"")</f>
        <v>0</v>
      </c>
      <c r="P709" s="12" t="str">
        <f>_xlfn.XLOOKUP(Calculations[[#This Row],[For XLOOKUP]],Factors[For XLOOKUP],Factors[Source],"")</f>
        <v>Sheet "Scope 3_Scope 2 Upstream CO2eq"</v>
      </c>
      <c r="Q709" s="12" t="s">
        <v>1112</v>
      </c>
      <c r="R709" s="12" t="s">
        <v>1112</v>
      </c>
      <c r="S709" s="12" t="s">
        <v>1112</v>
      </c>
      <c r="T709" s="12" t="s">
        <v>1112</v>
      </c>
      <c r="U709" s="12">
        <v>437.63148354032603</v>
      </c>
      <c r="V709" s="12" t="s">
        <v>1113</v>
      </c>
      <c r="W709" s="56">
        <v>437.63148354032603</v>
      </c>
    </row>
    <row r="710" spans="1:23" x14ac:dyDescent="0.3">
      <c r="A710" s="8" t="s">
        <v>316</v>
      </c>
      <c r="B710" s="8" t="s">
        <v>548</v>
      </c>
      <c r="C710" s="9" t="s">
        <v>578</v>
      </c>
      <c r="D710" s="9" t="s">
        <v>819</v>
      </c>
      <c r="E710" s="9" t="s">
        <v>913</v>
      </c>
      <c r="F710" s="9" t="s">
        <v>302</v>
      </c>
      <c r="G710" s="9" t="s">
        <v>306</v>
      </c>
      <c r="H710" s="10" t="s">
        <v>307</v>
      </c>
      <c r="I710" s="66">
        <v>2925278.43</v>
      </c>
      <c r="J710" s="11" t="s">
        <v>44</v>
      </c>
      <c r="K710" s="41"/>
      <c r="L710" s="47" t="s">
        <v>750</v>
      </c>
      <c r="M710" s="31" t="str">
        <f>_xlfn.XLOOKUP(Calculations[[#This Row],[For XLOOKUP]],Factors[For XLOOKUP],Factors[Factor],"")</f>
        <v>Σ.Ε. CO₂ eq</v>
      </c>
      <c r="N710" s="31">
        <f>_xlfn.XLOOKUP(Calculations[[#This Row],[For XLOOKUP]],Factors[For XLOOKUP],Factors[Value],"")</f>
        <v>4.3621849940847108E-5</v>
      </c>
      <c r="O710" s="31">
        <f>_xlfn.XLOOKUP(Calculations[[#This Row],[For XLOOKUP]],Factors[For XLOOKUP],Factors[Units],"")</f>
        <v>0</v>
      </c>
      <c r="P710" s="12" t="str">
        <f>_xlfn.XLOOKUP(Calculations[[#This Row],[For XLOOKUP]],Factors[For XLOOKUP],Factors[Source],"")</f>
        <v>Sheet "Scope 3_Scope 2 Upstream CO2eq"</v>
      </c>
      <c r="Q710" s="31" t="s">
        <v>1112</v>
      </c>
      <c r="R710" s="31" t="s">
        <v>1112</v>
      </c>
      <c r="S710" s="31" t="s">
        <v>1112</v>
      </c>
      <c r="T710" s="31" t="s">
        <v>1112</v>
      </c>
      <c r="U710" s="31">
        <v>127.60605670865682</v>
      </c>
      <c r="V710" s="31" t="s">
        <v>1113</v>
      </c>
      <c r="W710" s="57">
        <v>127.60605670865682</v>
      </c>
    </row>
    <row r="711" spans="1:23" x14ac:dyDescent="0.3">
      <c r="A711" s="8" t="s">
        <v>316</v>
      </c>
      <c r="B711" s="8" t="s">
        <v>548</v>
      </c>
      <c r="C711" s="9" t="s">
        <v>578</v>
      </c>
      <c r="D711" s="9" t="s">
        <v>819</v>
      </c>
      <c r="E711" s="9" t="s">
        <v>914</v>
      </c>
      <c r="F711" s="9" t="s">
        <v>302</v>
      </c>
      <c r="G711" s="9" t="s">
        <v>306</v>
      </c>
      <c r="H711" s="10" t="s">
        <v>307</v>
      </c>
      <c r="I711" s="66">
        <v>7868.0394282922298</v>
      </c>
      <c r="J711" s="11" t="s">
        <v>44</v>
      </c>
      <c r="K711" s="41"/>
      <c r="L711" s="47" t="s">
        <v>750</v>
      </c>
      <c r="M711" s="31" t="str">
        <f>_xlfn.XLOOKUP(Calculations[[#This Row],[For XLOOKUP]],Factors[For XLOOKUP],Factors[Factor],"")</f>
        <v>Σ.Ε. CO₂ eq</v>
      </c>
      <c r="N711" s="31">
        <f>_xlfn.XLOOKUP(Calculations[[#This Row],[For XLOOKUP]],Factors[For XLOOKUP],Factors[Value],"")</f>
        <v>4.3621849940847108E-5</v>
      </c>
      <c r="O711" s="31">
        <f>_xlfn.XLOOKUP(Calculations[[#This Row],[For XLOOKUP]],Factors[For XLOOKUP],Factors[Units],"")</f>
        <v>0</v>
      </c>
      <c r="P711" s="12" t="str">
        <f>_xlfn.XLOOKUP(Calculations[[#This Row],[For XLOOKUP]],Factors[For XLOOKUP],Factors[Source],"")</f>
        <v>Sheet "Scope 3_Scope 2 Upstream CO2eq"</v>
      </c>
      <c r="Q711" s="31" t="s">
        <v>1112</v>
      </c>
      <c r="R711" s="31" t="s">
        <v>1112</v>
      </c>
      <c r="S711" s="31" t="s">
        <v>1112</v>
      </c>
      <c r="T711" s="31" t="s">
        <v>1112</v>
      </c>
      <c r="U711" s="31">
        <v>0.34321843526963214</v>
      </c>
      <c r="V711" s="31" t="s">
        <v>1113</v>
      </c>
      <c r="W711" s="57">
        <v>0.34321843526963214</v>
      </c>
    </row>
    <row r="712" spans="1:23" x14ac:dyDescent="0.3">
      <c r="A712" s="8" t="s">
        <v>316</v>
      </c>
      <c r="B712" s="8" t="s">
        <v>548</v>
      </c>
      <c r="C712" s="9" t="s">
        <v>578</v>
      </c>
      <c r="D712" s="9" t="s">
        <v>819</v>
      </c>
      <c r="E712" s="9" t="s">
        <v>909</v>
      </c>
      <c r="F712" s="9" t="s">
        <v>302</v>
      </c>
      <c r="G712" s="9" t="s">
        <v>306</v>
      </c>
      <c r="H712" s="10" t="s">
        <v>307</v>
      </c>
      <c r="I712" s="66">
        <v>37261.56</v>
      </c>
      <c r="J712" s="11" t="s">
        <v>44</v>
      </c>
      <c r="K712" s="41"/>
      <c r="L712" s="47" t="s">
        <v>750</v>
      </c>
      <c r="M712" s="12" t="str">
        <f>_xlfn.XLOOKUP(Calculations[[#This Row],[For XLOOKUP]],Factors[For XLOOKUP],Factors[Factor],"")</f>
        <v>Σ.Ε. CO₂ eq</v>
      </c>
      <c r="N712" s="12">
        <f>_xlfn.XLOOKUP(Calculations[[#This Row],[For XLOOKUP]],Factors[For XLOOKUP],Factors[Value],"")</f>
        <v>4.3621849940847108E-5</v>
      </c>
      <c r="O712" s="12">
        <f>_xlfn.XLOOKUP(Calculations[[#This Row],[For XLOOKUP]],Factors[For XLOOKUP],Factors[Units],"")</f>
        <v>0</v>
      </c>
      <c r="P712" s="12" t="str">
        <f>_xlfn.XLOOKUP(Calculations[[#This Row],[For XLOOKUP]],Factors[For XLOOKUP],Factors[Source],"")</f>
        <v>Sheet "Scope 3_Scope 2 Upstream CO2eq"</v>
      </c>
      <c r="Q712" s="12" t="s">
        <v>1112</v>
      </c>
      <c r="R712" s="12" t="s">
        <v>1112</v>
      </c>
      <c r="S712" s="12" t="s">
        <v>1112</v>
      </c>
      <c r="T712" s="12" t="s">
        <v>1112</v>
      </c>
      <c r="U712" s="12">
        <v>1.6254181788818709</v>
      </c>
      <c r="V712" s="12" t="s">
        <v>1113</v>
      </c>
      <c r="W712" s="56">
        <v>1.6254181788818709</v>
      </c>
    </row>
    <row r="713" spans="1:23" x14ac:dyDescent="0.3">
      <c r="A713" s="8" t="s">
        <v>316</v>
      </c>
      <c r="B713" s="8" t="s">
        <v>548</v>
      </c>
      <c r="C713" s="9" t="s">
        <v>578</v>
      </c>
      <c r="D713" s="27" t="s">
        <v>819</v>
      </c>
      <c r="E713" s="9" t="s">
        <v>909</v>
      </c>
      <c r="F713" s="9" t="s">
        <v>302</v>
      </c>
      <c r="G713" s="9" t="s">
        <v>306</v>
      </c>
      <c r="H713" s="10" t="s">
        <v>307</v>
      </c>
      <c r="I713" s="66">
        <v>80048.09</v>
      </c>
      <c r="J713" s="11" t="s">
        <v>44</v>
      </c>
      <c r="K713" s="41"/>
      <c r="L713" s="47" t="s">
        <v>750</v>
      </c>
      <c r="M713" s="31" t="str">
        <f>_xlfn.XLOOKUP(Calculations[[#This Row],[For XLOOKUP]],Factors[For XLOOKUP],Factors[Factor],"")</f>
        <v>Σ.Ε. CO₂ eq</v>
      </c>
      <c r="N713" s="31">
        <f>_xlfn.XLOOKUP(Calculations[[#This Row],[For XLOOKUP]],Factors[For XLOOKUP],Factors[Value],"")</f>
        <v>4.3621849940847108E-5</v>
      </c>
      <c r="O713" s="31">
        <f>_xlfn.XLOOKUP(Calculations[[#This Row],[For XLOOKUP]],Factors[For XLOOKUP],Factors[Units],"")</f>
        <v>0</v>
      </c>
      <c r="P713" s="12" t="str">
        <f>_xlfn.XLOOKUP(Calculations[[#This Row],[For XLOOKUP]],Factors[For XLOOKUP],Factors[Source],"")</f>
        <v>Sheet "Scope 3_Scope 2 Upstream CO2eq"</v>
      </c>
      <c r="Q713" s="31" t="s">
        <v>1112</v>
      </c>
      <c r="R713" s="31" t="s">
        <v>1112</v>
      </c>
      <c r="S713" s="31" t="s">
        <v>1112</v>
      </c>
      <c r="T713" s="31" t="s">
        <v>1112</v>
      </c>
      <c r="U713" s="31">
        <v>3.491845770031424</v>
      </c>
      <c r="V713" s="31" t="s">
        <v>1113</v>
      </c>
      <c r="W713" s="57">
        <v>3.491845770031424</v>
      </c>
    </row>
    <row r="714" spans="1:23" x14ac:dyDescent="0.3">
      <c r="A714" s="8" t="s">
        <v>316</v>
      </c>
      <c r="B714" s="8" t="s">
        <v>548</v>
      </c>
      <c r="C714" s="9" t="s">
        <v>578</v>
      </c>
      <c r="D714" s="27" t="s">
        <v>819</v>
      </c>
      <c r="E714" s="9" t="s">
        <v>911</v>
      </c>
      <c r="F714" s="9" t="s">
        <v>302</v>
      </c>
      <c r="G714" s="9" t="s">
        <v>306</v>
      </c>
      <c r="H714" s="10" t="s">
        <v>307</v>
      </c>
      <c r="I714" s="66">
        <v>50842</v>
      </c>
      <c r="J714" s="11" t="s">
        <v>44</v>
      </c>
      <c r="K714" s="41"/>
      <c r="L714" s="47" t="s">
        <v>750</v>
      </c>
      <c r="M714" s="31" t="str">
        <f>_xlfn.XLOOKUP(Calculations[[#This Row],[For XLOOKUP]],Factors[For XLOOKUP],Factors[Factor],"")</f>
        <v>Σ.Ε. CO₂ eq</v>
      </c>
      <c r="N714" s="31">
        <f>_xlfn.XLOOKUP(Calculations[[#This Row],[For XLOOKUP]],Factors[For XLOOKUP],Factors[Value],"")</f>
        <v>4.3621849940847108E-5</v>
      </c>
      <c r="O714" s="31">
        <f>_xlfn.XLOOKUP(Calculations[[#This Row],[For XLOOKUP]],Factors[For XLOOKUP],Factors[Units],"")</f>
        <v>0</v>
      </c>
      <c r="P714" s="12" t="str">
        <f>_xlfn.XLOOKUP(Calculations[[#This Row],[For XLOOKUP]],Factors[For XLOOKUP],Factors[Source],"")</f>
        <v>Sheet "Scope 3_Scope 2 Upstream CO2eq"</v>
      </c>
      <c r="Q714" s="31" t="s">
        <v>1112</v>
      </c>
      <c r="R714" s="31" t="s">
        <v>1112</v>
      </c>
      <c r="S714" s="31" t="s">
        <v>1112</v>
      </c>
      <c r="T714" s="31" t="s">
        <v>1112</v>
      </c>
      <c r="U714" s="31">
        <v>2.2178220946925489</v>
      </c>
      <c r="V714" s="31" t="s">
        <v>1113</v>
      </c>
      <c r="W714" s="57">
        <v>2.2178220946925489</v>
      </c>
    </row>
    <row r="715" spans="1:23" x14ac:dyDescent="0.3">
      <c r="A715" s="8" t="s">
        <v>316</v>
      </c>
      <c r="B715" s="8" t="s">
        <v>548</v>
      </c>
      <c r="C715" s="9" t="s">
        <v>578</v>
      </c>
      <c r="D715" s="27" t="s">
        <v>819</v>
      </c>
      <c r="E715" s="27" t="s">
        <v>906</v>
      </c>
      <c r="F715" s="9" t="s">
        <v>302</v>
      </c>
      <c r="G715" s="9" t="s">
        <v>306</v>
      </c>
      <c r="H715" s="10" t="s">
        <v>307</v>
      </c>
      <c r="I715" s="66">
        <v>287309</v>
      </c>
      <c r="J715" s="11" t="s">
        <v>44</v>
      </c>
      <c r="K715" s="41"/>
      <c r="L715" s="47" t="s">
        <v>750</v>
      </c>
      <c r="M715" s="31" t="str">
        <f>_xlfn.XLOOKUP(Calculations[[#This Row],[For XLOOKUP]],Factors[For XLOOKUP],Factors[Factor],"")</f>
        <v>Σ.Ε. CO₂ eq</v>
      </c>
      <c r="N715" s="31">
        <f>_xlfn.XLOOKUP(Calculations[[#This Row],[For XLOOKUP]],Factors[For XLOOKUP],Factors[Value],"")</f>
        <v>4.3621849940847108E-5</v>
      </c>
      <c r="O715" s="31">
        <f>_xlfn.XLOOKUP(Calculations[[#This Row],[For XLOOKUP]],Factors[For XLOOKUP],Factors[Units],"")</f>
        <v>0</v>
      </c>
      <c r="P715" s="12" t="str">
        <f>_xlfn.XLOOKUP(Calculations[[#This Row],[For XLOOKUP]],Factors[For XLOOKUP],Factors[Source],"")</f>
        <v>Sheet "Scope 3_Scope 2 Upstream CO2eq"</v>
      </c>
      <c r="Q715" s="31" t="s">
        <v>1112</v>
      </c>
      <c r="R715" s="31" t="s">
        <v>1112</v>
      </c>
      <c r="S715" s="31" t="s">
        <v>1112</v>
      </c>
      <c r="T715" s="31" t="s">
        <v>1112</v>
      </c>
      <c r="U715" s="31">
        <v>12.532950084654843</v>
      </c>
      <c r="V715" s="31" t="s">
        <v>1113</v>
      </c>
      <c r="W715" s="57">
        <v>12.532950084654843</v>
      </c>
    </row>
    <row r="716" spans="1:23" x14ac:dyDescent="0.3">
      <c r="A716" s="8" t="s">
        <v>316</v>
      </c>
      <c r="B716" s="8" t="s">
        <v>548</v>
      </c>
      <c r="C716" s="9" t="s">
        <v>578</v>
      </c>
      <c r="D716" s="27" t="s">
        <v>819</v>
      </c>
      <c r="E716" s="27" t="s">
        <v>910</v>
      </c>
      <c r="F716" s="9" t="s">
        <v>302</v>
      </c>
      <c r="G716" s="9" t="s">
        <v>306</v>
      </c>
      <c r="H716" s="10" t="s">
        <v>307</v>
      </c>
      <c r="I716" s="66">
        <v>213387</v>
      </c>
      <c r="J716" s="11" t="s">
        <v>44</v>
      </c>
      <c r="K716" s="41"/>
      <c r="L716" s="47" t="s">
        <v>750</v>
      </c>
      <c r="M716" s="31" t="str">
        <f>_xlfn.XLOOKUP(Calculations[[#This Row],[For XLOOKUP]],Factors[For XLOOKUP],Factors[Factor],"")</f>
        <v>Σ.Ε. CO₂ eq</v>
      </c>
      <c r="N716" s="31">
        <f>_xlfn.XLOOKUP(Calculations[[#This Row],[For XLOOKUP]],Factors[For XLOOKUP],Factors[Value],"")</f>
        <v>4.3621849940847108E-5</v>
      </c>
      <c r="O716" s="31">
        <f>_xlfn.XLOOKUP(Calculations[[#This Row],[For XLOOKUP]],Factors[For XLOOKUP],Factors[Units],"")</f>
        <v>0</v>
      </c>
      <c r="P716" s="12" t="str">
        <f>_xlfn.XLOOKUP(Calculations[[#This Row],[For XLOOKUP]],Factors[For XLOOKUP],Factors[Source],"")</f>
        <v>Sheet "Scope 3_Scope 2 Upstream CO2eq"</v>
      </c>
      <c r="Q716" s="31" t="s">
        <v>1112</v>
      </c>
      <c r="R716" s="31" t="s">
        <v>1112</v>
      </c>
      <c r="S716" s="31" t="s">
        <v>1112</v>
      </c>
      <c r="T716" s="31" t="s">
        <v>1112</v>
      </c>
      <c r="U716" s="31">
        <v>9.3083356933275425</v>
      </c>
      <c r="V716" s="31" t="s">
        <v>1113</v>
      </c>
      <c r="W716" s="57">
        <v>9.3083356933275425</v>
      </c>
    </row>
    <row r="717" spans="1:23" x14ac:dyDescent="0.3">
      <c r="A717" s="8" t="s">
        <v>316</v>
      </c>
      <c r="B717" s="8" t="s">
        <v>548</v>
      </c>
      <c r="C717" s="9" t="s">
        <v>924</v>
      </c>
      <c r="D717" s="27" t="s">
        <v>916</v>
      </c>
      <c r="E717" s="27" t="s">
        <v>915</v>
      </c>
      <c r="F717" s="9" t="s">
        <v>302</v>
      </c>
      <c r="G717" s="9" t="s">
        <v>306</v>
      </c>
      <c r="H717" s="10" t="s">
        <v>307</v>
      </c>
      <c r="I717" s="66">
        <v>30749</v>
      </c>
      <c r="J717" s="11" t="s">
        <v>44</v>
      </c>
      <c r="K717" s="41"/>
      <c r="L717" s="47" t="s">
        <v>901</v>
      </c>
      <c r="M717" s="31" t="str">
        <f>_xlfn.XLOOKUP(Calculations[[#This Row],[For XLOOKUP]],Factors[For XLOOKUP],Factors[Factor],"")</f>
        <v>Σ.Ε. CO₂ eq</v>
      </c>
      <c r="N717" s="31">
        <f>_xlfn.XLOOKUP(Calculations[[#This Row],[For XLOOKUP]],Factors[For XLOOKUP],Factors[Value],"")</f>
        <v>4.8767142571536766E-5</v>
      </c>
      <c r="O717" s="31">
        <f>_xlfn.XLOOKUP(Calculations[[#This Row],[For XLOOKUP]],Factors[For XLOOKUP],Factors[Units],"")</f>
        <v>0</v>
      </c>
      <c r="P717" s="12" t="str">
        <f>_xlfn.XLOOKUP(Calculations[[#This Row],[For XLOOKUP]],Factors[For XLOOKUP],Factors[Source],"")</f>
        <v>Sheet "Scope 3_Scope 2 Upstream CO2eq"</v>
      </c>
      <c r="Q717" s="31" t="s">
        <v>1112</v>
      </c>
      <c r="R717" s="31" t="s">
        <v>1112</v>
      </c>
      <c r="S717" s="31" t="s">
        <v>1112</v>
      </c>
      <c r="T717" s="31" t="s">
        <v>1112</v>
      </c>
      <c r="U717" s="31">
        <v>1.4995408669321839</v>
      </c>
      <c r="V717" s="31" t="s">
        <v>1113</v>
      </c>
      <c r="W717" s="57">
        <v>1.4995408669321839</v>
      </c>
    </row>
    <row r="718" spans="1:23" x14ac:dyDescent="0.3">
      <c r="A718" s="8" t="s">
        <v>316</v>
      </c>
      <c r="B718" s="8" t="s">
        <v>548</v>
      </c>
      <c r="C718" s="9" t="s">
        <v>578</v>
      </c>
      <c r="D718" s="27" t="s">
        <v>916</v>
      </c>
      <c r="E718" s="9" t="s">
        <v>918</v>
      </c>
      <c r="F718" s="9" t="s">
        <v>302</v>
      </c>
      <c r="G718" s="9" t="s">
        <v>306</v>
      </c>
      <c r="H718" s="10" t="s">
        <v>307</v>
      </c>
      <c r="I718" s="66">
        <v>268292.27646533703</v>
      </c>
      <c r="J718" s="11" t="s">
        <v>44</v>
      </c>
      <c r="K718" s="41"/>
      <c r="L718" s="47" t="s">
        <v>750</v>
      </c>
      <c r="M718" s="12" t="str">
        <f>_xlfn.XLOOKUP(Calculations[[#This Row],[For XLOOKUP]],Factors[For XLOOKUP],Factors[Factor],"")</f>
        <v>Σ.Ε. CO₂ eq</v>
      </c>
      <c r="N718" s="12">
        <f>_xlfn.XLOOKUP(Calculations[[#This Row],[For XLOOKUP]],Factors[For XLOOKUP],Factors[Value],"")</f>
        <v>4.3621849940847108E-5</v>
      </c>
      <c r="O718" s="12">
        <f>_xlfn.XLOOKUP(Calculations[[#This Row],[For XLOOKUP]],Factors[For XLOOKUP],Factors[Units],"")</f>
        <v>0</v>
      </c>
      <c r="P718" s="12" t="str">
        <f>_xlfn.XLOOKUP(Calculations[[#This Row],[For XLOOKUP]],Factors[For XLOOKUP],Factors[Source],"")</f>
        <v>Sheet "Scope 3_Scope 2 Upstream CO2eq"</v>
      </c>
      <c r="Q718" s="12" t="s">
        <v>1112</v>
      </c>
      <c r="R718" s="12" t="s">
        <v>1112</v>
      </c>
      <c r="S718" s="12" t="s">
        <v>1112</v>
      </c>
      <c r="T718" s="12" t="s">
        <v>1112</v>
      </c>
      <c r="U718" s="12">
        <v>11.703405424259198</v>
      </c>
      <c r="V718" s="12" t="s">
        <v>1113</v>
      </c>
      <c r="W718" s="56">
        <v>11.703405424259198</v>
      </c>
    </row>
    <row r="719" spans="1:23" x14ac:dyDescent="0.3">
      <c r="A719" s="8" t="s">
        <v>316</v>
      </c>
      <c r="B719" s="8" t="s">
        <v>548</v>
      </c>
      <c r="C719" s="9" t="s">
        <v>578</v>
      </c>
      <c r="D719" s="27" t="s">
        <v>818</v>
      </c>
      <c r="E719" s="9"/>
      <c r="F719" s="9" t="s">
        <v>302</v>
      </c>
      <c r="G719" s="9" t="s">
        <v>306</v>
      </c>
      <c r="H719" s="10" t="s">
        <v>307</v>
      </c>
      <c r="I719" s="66">
        <v>4057935.6300000004</v>
      </c>
      <c r="J719" s="11" t="s">
        <v>44</v>
      </c>
      <c r="K719" s="41"/>
      <c r="L719" s="47" t="s">
        <v>750</v>
      </c>
      <c r="M719" s="31" t="str">
        <f>_xlfn.XLOOKUP(Calculations[[#This Row],[For XLOOKUP]],Factors[For XLOOKUP],Factors[Factor],"")</f>
        <v>Σ.Ε. CO₂ eq</v>
      </c>
      <c r="N719" s="31">
        <f>_xlfn.XLOOKUP(Calculations[[#This Row],[For XLOOKUP]],Factors[For XLOOKUP],Factors[Value],"")</f>
        <v>4.3621849940847108E-5</v>
      </c>
      <c r="O719" s="31">
        <f>_xlfn.XLOOKUP(Calculations[[#This Row],[For XLOOKUP]],Factors[For XLOOKUP],Factors[Units],"")</f>
        <v>0</v>
      </c>
      <c r="P719" s="12" t="str">
        <f>_xlfn.XLOOKUP(Calculations[[#This Row],[For XLOOKUP]],Factors[For XLOOKUP],Factors[Source],"")</f>
        <v>Sheet "Scope 3_Scope 2 Upstream CO2eq"</v>
      </c>
      <c r="Q719" s="31" t="s">
        <v>1112</v>
      </c>
      <c r="R719" s="31" t="s">
        <v>1112</v>
      </c>
      <c r="S719" s="31" t="s">
        <v>1112</v>
      </c>
      <c r="T719" s="31" t="s">
        <v>1112</v>
      </c>
      <c r="U719" s="31">
        <v>177.01465912147688</v>
      </c>
      <c r="V719" s="31" t="s">
        <v>1113</v>
      </c>
      <c r="W719" s="57">
        <v>177.01465912147688</v>
      </c>
    </row>
    <row r="720" spans="1:23" x14ac:dyDescent="0.3">
      <c r="A720" s="8" t="s">
        <v>316</v>
      </c>
      <c r="B720" s="8" t="s">
        <v>548</v>
      </c>
      <c r="C720" s="9" t="s">
        <v>578</v>
      </c>
      <c r="D720" s="27" t="s">
        <v>818</v>
      </c>
      <c r="E720" s="9"/>
      <c r="F720" s="9" t="s">
        <v>302</v>
      </c>
      <c r="G720" s="9" t="s">
        <v>306</v>
      </c>
      <c r="H720" s="10" t="s">
        <v>307</v>
      </c>
      <c r="I720" s="66">
        <v>16999901.854000002</v>
      </c>
      <c r="J720" s="11" t="s">
        <v>44</v>
      </c>
      <c r="K720" s="41"/>
      <c r="L720" s="47" t="s">
        <v>750</v>
      </c>
      <c r="M720" s="12" t="str">
        <f>_xlfn.XLOOKUP(Calculations[[#This Row],[For XLOOKUP]],Factors[For XLOOKUP],Factors[Factor],"")</f>
        <v>Σ.Ε. CO₂ eq</v>
      </c>
      <c r="N720" s="12">
        <f>_xlfn.XLOOKUP(Calculations[[#This Row],[For XLOOKUP]],Factors[For XLOOKUP],Factors[Value],"")</f>
        <v>4.3621849940847108E-5</v>
      </c>
      <c r="O720" s="12">
        <f>_xlfn.XLOOKUP(Calculations[[#This Row],[For XLOOKUP]],Factors[For XLOOKUP],Factors[Units],"")</f>
        <v>0</v>
      </c>
      <c r="P720" s="12" t="str">
        <f>_xlfn.XLOOKUP(Calculations[[#This Row],[For XLOOKUP]],Factors[For XLOOKUP],Factors[Source],"")</f>
        <v>Sheet "Scope 3_Scope 2 Upstream CO2eq"</v>
      </c>
      <c r="Q720" s="12" t="s">
        <v>1112</v>
      </c>
      <c r="R720" s="12" t="s">
        <v>1112</v>
      </c>
      <c r="S720" s="12" t="s">
        <v>1112</v>
      </c>
      <c r="T720" s="12" t="s">
        <v>1112</v>
      </c>
      <c r="U720" s="12">
        <v>741.56716768431659</v>
      </c>
      <c r="V720" s="12" t="s">
        <v>1113</v>
      </c>
      <c r="W720" s="56">
        <v>741.56716768431659</v>
      </c>
    </row>
    <row r="721" spans="1:23" x14ac:dyDescent="0.3">
      <c r="A721" s="8" t="s">
        <v>316</v>
      </c>
      <c r="B721" s="8" t="s">
        <v>548</v>
      </c>
      <c r="C721" s="9" t="s">
        <v>578</v>
      </c>
      <c r="D721" s="9" t="s">
        <v>818</v>
      </c>
      <c r="E721" s="9"/>
      <c r="F721" s="9" t="s">
        <v>302</v>
      </c>
      <c r="G721" s="9" t="s">
        <v>306</v>
      </c>
      <c r="H721" s="10" t="s">
        <v>307</v>
      </c>
      <c r="I721" s="66">
        <v>262193</v>
      </c>
      <c r="J721" s="11" t="s">
        <v>44</v>
      </c>
      <c r="K721" s="41"/>
      <c r="L721" s="47" t="s">
        <v>750</v>
      </c>
      <c r="M721" s="31" t="str">
        <f>_xlfn.XLOOKUP(Calculations[[#This Row],[For XLOOKUP]],Factors[For XLOOKUP],Factors[Factor],"")</f>
        <v>Σ.Ε. CO₂ eq</v>
      </c>
      <c r="N721" s="31">
        <f>_xlfn.XLOOKUP(Calculations[[#This Row],[For XLOOKUP]],Factors[For XLOOKUP],Factors[Value],"")</f>
        <v>4.3621849940847108E-5</v>
      </c>
      <c r="O721" s="31">
        <f>_xlfn.XLOOKUP(Calculations[[#This Row],[For XLOOKUP]],Factors[For XLOOKUP],Factors[Units],"")</f>
        <v>0</v>
      </c>
      <c r="P721" s="12" t="str">
        <f>_xlfn.XLOOKUP(Calculations[[#This Row],[For XLOOKUP]],Factors[For XLOOKUP],Factors[Source],"")</f>
        <v>Sheet "Scope 3_Scope 2 Upstream CO2eq"</v>
      </c>
      <c r="Q721" s="31" t="s">
        <v>1112</v>
      </c>
      <c r="R721" s="31" t="s">
        <v>1112</v>
      </c>
      <c r="S721" s="31" t="s">
        <v>1112</v>
      </c>
      <c r="T721" s="31" t="s">
        <v>1112</v>
      </c>
      <c r="U721" s="31">
        <v>11.437343701540525</v>
      </c>
      <c r="V721" s="31" t="s">
        <v>1113</v>
      </c>
      <c r="W721" s="57">
        <v>11.437343701540525</v>
      </c>
    </row>
    <row r="722" spans="1:23" x14ac:dyDescent="0.3">
      <c r="A722" s="8" t="s">
        <v>316</v>
      </c>
      <c r="B722" s="8" t="s">
        <v>548</v>
      </c>
      <c r="C722" s="9" t="s">
        <v>578</v>
      </c>
      <c r="D722" s="9" t="s">
        <v>818</v>
      </c>
      <c r="E722" s="9"/>
      <c r="F722" s="9" t="s">
        <v>302</v>
      </c>
      <c r="G722" s="9" t="s">
        <v>306</v>
      </c>
      <c r="H722" s="10" t="s">
        <v>307</v>
      </c>
      <c r="I722" s="66">
        <v>2124697.7999999998</v>
      </c>
      <c r="J722" s="11" t="s">
        <v>44</v>
      </c>
      <c r="K722" s="41"/>
      <c r="L722" s="47" t="s">
        <v>750</v>
      </c>
      <c r="M722" s="31" t="str">
        <f>_xlfn.XLOOKUP(Calculations[[#This Row],[For XLOOKUP]],Factors[For XLOOKUP],Factors[Factor],"")</f>
        <v>Σ.Ε. CO₂ eq</v>
      </c>
      <c r="N722" s="31">
        <f>_xlfn.XLOOKUP(Calculations[[#This Row],[For XLOOKUP]],Factors[For XLOOKUP],Factors[Value],"")</f>
        <v>4.3621849940847108E-5</v>
      </c>
      <c r="O722" s="31">
        <f>_xlfn.XLOOKUP(Calculations[[#This Row],[For XLOOKUP]],Factors[For XLOOKUP],Factors[Units],"")</f>
        <v>0</v>
      </c>
      <c r="P722" s="12" t="str">
        <f>_xlfn.XLOOKUP(Calculations[[#This Row],[For XLOOKUP]],Factors[For XLOOKUP],Factors[Source],"")</f>
        <v>Sheet "Scope 3_Scope 2 Upstream CO2eq"</v>
      </c>
      <c r="Q722" s="31" t="s">
        <v>1112</v>
      </c>
      <c r="R722" s="31" t="s">
        <v>1112</v>
      </c>
      <c r="S722" s="31" t="s">
        <v>1112</v>
      </c>
      <c r="T722" s="31" t="s">
        <v>1112</v>
      </c>
      <c r="U722" s="31">
        <v>92.683248601247968</v>
      </c>
      <c r="V722" s="31" t="s">
        <v>1113</v>
      </c>
      <c r="W722" s="57">
        <v>92.683248601247968</v>
      </c>
    </row>
    <row r="723" spans="1:23" x14ac:dyDescent="0.3">
      <c r="A723" s="8" t="s">
        <v>316</v>
      </c>
      <c r="B723" s="8" t="s">
        <v>548</v>
      </c>
      <c r="C723" s="9" t="s">
        <v>297</v>
      </c>
      <c r="D723" s="9" t="s">
        <v>818</v>
      </c>
      <c r="E723" s="9" t="s">
        <v>955</v>
      </c>
      <c r="F723" s="9" t="s">
        <v>302</v>
      </c>
      <c r="G723" s="9" t="s">
        <v>306</v>
      </c>
      <c r="H723" s="10" t="s">
        <v>307</v>
      </c>
      <c r="I723" s="66">
        <v>10571303</v>
      </c>
      <c r="J723" s="11" t="s">
        <v>44</v>
      </c>
      <c r="K723" s="41"/>
      <c r="L723" s="47" t="s">
        <v>794</v>
      </c>
      <c r="M723" s="31" t="str">
        <f>_xlfn.XLOOKUP(Calculations[[#This Row],[For XLOOKUP]],Factors[For XLOOKUP],Factors[Factor],"")</f>
        <v>Σ.Ε. CO₂ eq</v>
      </c>
      <c r="N723" s="31">
        <f>_xlfn.XLOOKUP(Calculations[[#This Row],[For XLOOKUP]],Factors[For XLOOKUP],Factors[Value],"")</f>
        <v>1.193732938388668E-4</v>
      </c>
      <c r="O723" s="31">
        <f>_xlfn.XLOOKUP(Calculations[[#This Row],[For XLOOKUP]],Factors[For XLOOKUP],Factors[Units],"")</f>
        <v>0</v>
      </c>
      <c r="P723" s="12" t="str">
        <f>_xlfn.XLOOKUP(Calculations[[#This Row],[For XLOOKUP]],Factors[For XLOOKUP],Factors[Source],"")</f>
        <v>Sheet "Scope 3_Scope 2 Upstream CO2eq"</v>
      </c>
      <c r="Q723" s="31" t="s">
        <v>1112</v>
      </c>
      <c r="R723" s="31" t="s">
        <v>1112</v>
      </c>
      <c r="S723" s="31" t="s">
        <v>1112</v>
      </c>
      <c r="T723" s="31" t="s">
        <v>1112</v>
      </c>
      <c r="U723" s="31">
        <v>1261.9312592786941</v>
      </c>
      <c r="V723" s="31" t="s">
        <v>1113</v>
      </c>
      <c r="W723" s="57">
        <v>1261.9312592786941</v>
      </c>
    </row>
    <row r="724" spans="1:23" x14ac:dyDescent="0.3">
      <c r="A724" s="8" t="s">
        <v>316</v>
      </c>
      <c r="B724" s="8" t="s">
        <v>548</v>
      </c>
      <c r="C724" s="9" t="s">
        <v>298</v>
      </c>
      <c r="D724" s="27" t="s">
        <v>818</v>
      </c>
      <c r="E724" s="27" t="s">
        <v>956</v>
      </c>
      <c r="F724" s="9" t="s">
        <v>302</v>
      </c>
      <c r="G724" s="9" t="s">
        <v>306</v>
      </c>
      <c r="H724" s="10" t="s">
        <v>307</v>
      </c>
      <c r="I724" s="66">
        <v>32192</v>
      </c>
      <c r="J724" s="11" t="s">
        <v>44</v>
      </c>
      <c r="K724" s="41"/>
      <c r="L724" s="47" t="s">
        <v>793</v>
      </c>
      <c r="M724" s="31" t="str">
        <f>_xlfn.XLOOKUP(Calculations[[#This Row],[For XLOOKUP]],Factors[For XLOOKUP],Factors[Factor],"")</f>
        <v>Σ.Ε. CO₂ eq</v>
      </c>
      <c r="N724" s="31">
        <f>_xlfn.XLOOKUP(Calculations[[#This Row],[For XLOOKUP]],Factors[For XLOOKUP],Factors[Value],"")</f>
        <v>6.6360325440359348E-5</v>
      </c>
      <c r="O724" s="31">
        <f>_xlfn.XLOOKUP(Calculations[[#This Row],[For XLOOKUP]],Factors[For XLOOKUP],Factors[Units],"")</f>
        <v>0</v>
      </c>
      <c r="P724" s="12" t="str">
        <f>_xlfn.XLOOKUP(Calculations[[#This Row],[For XLOOKUP]],Factors[For XLOOKUP],Factors[Source],"")</f>
        <v>Sheet "Scope 3_Scope 2 Upstream CO2eq"</v>
      </c>
      <c r="Q724" s="31" t="s">
        <v>1112</v>
      </c>
      <c r="R724" s="31" t="s">
        <v>1112</v>
      </c>
      <c r="S724" s="31" t="s">
        <v>1112</v>
      </c>
      <c r="T724" s="31" t="s">
        <v>1112</v>
      </c>
      <c r="U724" s="31">
        <v>2.1362715965760479</v>
      </c>
      <c r="V724" s="31" t="s">
        <v>1113</v>
      </c>
      <c r="W724" s="57">
        <v>2.1362715965760479</v>
      </c>
    </row>
    <row r="725" spans="1:23" x14ac:dyDescent="0.3">
      <c r="A725" s="8" t="s">
        <v>316</v>
      </c>
      <c r="B725" s="8" t="s">
        <v>548</v>
      </c>
      <c r="C725" s="9" t="s">
        <v>578</v>
      </c>
      <c r="D725" s="27" t="s">
        <v>821</v>
      </c>
      <c r="E725" s="27" t="s">
        <v>921</v>
      </c>
      <c r="F725" s="9" t="s">
        <v>302</v>
      </c>
      <c r="G725" s="9" t="s">
        <v>306</v>
      </c>
      <c r="H725" s="10" t="s">
        <v>307</v>
      </c>
      <c r="I725" s="66">
        <v>102</v>
      </c>
      <c r="J725" s="11" t="s">
        <v>44</v>
      </c>
      <c r="K725" s="41"/>
      <c r="L725" s="47" t="s">
        <v>750</v>
      </c>
      <c r="M725" s="31" t="str">
        <f>_xlfn.XLOOKUP(Calculations[[#This Row],[For XLOOKUP]],Factors[For XLOOKUP],Factors[Factor],"")</f>
        <v>Σ.Ε. CO₂ eq</v>
      </c>
      <c r="N725" s="31">
        <f>_xlfn.XLOOKUP(Calculations[[#This Row],[For XLOOKUP]],Factors[For XLOOKUP],Factors[Value],"")</f>
        <v>4.3621849940847108E-5</v>
      </c>
      <c r="O725" s="31">
        <f>_xlfn.XLOOKUP(Calculations[[#This Row],[For XLOOKUP]],Factors[For XLOOKUP],Factors[Units],"")</f>
        <v>0</v>
      </c>
      <c r="P725" s="12" t="str">
        <f>_xlfn.XLOOKUP(Calculations[[#This Row],[For XLOOKUP]],Factors[For XLOOKUP],Factors[Source],"")</f>
        <v>Sheet "Scope 3_Scope 2 Upstream CO2eq"</v>
      </c>
      <c r="Q725" s="31" t="s">
        <v>1112</v>
      </c>
      <c r="R725" s="31" t="s">
        <v>1112</v>
      </c>
      <c r="S725" s="31" t="s">
        <v>1112</v>
      </c>
      <c r="T725" s="31" t="s">
        <v>1112</v>
      </c>
      <c r="U725" s="31">
        <v>4.4494286939664052E-3</v>
      </c>
      <c r="V725" s="31" t="s">
        <v>1113</v>
      </c>
      <c r="W725" s="57">
        <v>4.4494286939664052E-3</v>
      </c>
    </row>
    <row r="726" spans="1:23" x14ac:dyDescent="0.3">
      <c r="A726" s="8" t="s">
        <v>316</v>
      </c>
      <c r="B726" s="8" t="s">
        <v>548</v>
      </c>
      <c r="C726" s="9" t="s">
        <v>578</v>
      </c>
      <c r="D726" s="27" t="s">
        <v>821</v>
      </c>
      <c r="E726" s="27" t="s">
        <v>922</v>
      </c>
      <c r="F726" s="9" t="s">
        <v>302</v>
      </c>
      <c r="G726" s="9" t="s">
        <v>306</v>
      </c>
      <c r="H726" s="10" t="s">
        <v>307</v>
      </c>
      <c r="I726" s="66">
        <v>30291.9517989251</v>
      </c>
      <c r="J726" s="11" t="s">
        <v>44</v>
      </c>
      <c r="K726" s="41"/>
      <c r="L726" s="47" t="s">
        <v>750</v>
      </c>
      <c r="M726" s="31" t="str">
        <f>_xlfn.XLOOKUP(Calculations[[#This Row],[For XLOOKUP]],Factors[For XLOOKUP],Factors[Factor],"")</f>
        <v>Σ.Ε. CO₂ eq</v>
      </c>
      <c r="N726" s="31">
        <f>_xlfn.XLOOKUP(Calculations[[#This Row],[For XLOOKUP]],Factors[For XLOOKUP],Factors[Value],"")</f>
        <v>4.3621849940847108E-5</v>
      </c>
      <c r="O726" s="31">
        <f>_xlfn.XLOOKUP(Calculations[[#This Row],[For XLOOKUP]],Factors[For XLOOKUP],Factors[Units],"")</f>
        <v>0</v>
      </c>
      <c r="P726" s="12" t="str">
        <f>_xlfn.XLOOKUP(Calculations[[#This Row],[For XLOOKUP]],Factors[For XLOOKUP],Factors[Source],"")</f>
        <v>Sheet "Scope 3_Scope 2 Upstream CO2eq"</v>
      </c>
      <c r="Q726" s="31" t="s">
        <v>1112</v>
      </c>
      <c r="R726" s="31" t="s">
        <v>1112</v>
      </c>
      <c r="S726" s="31" t="s">
        <v>1112</v>
      </c>
      <c r="T726" s="31" t="s">
        <v>1112</v>
      </c>
      <c r="U726" s="31">
        <v>1.3213909757880844</v>
      </c>
      <c r="V726" s="31" t="s">
        <v>1113</v>
      </c>
      <c r="W726" s="57">
        <v>1.3213909757880844</v>
      </c>
    </row>
    <row r="727" spans="1:23" x14ac:dyDescent="0.3">
      <c r="A727" s="8" t="s">
        <v>316</v>
      </c>
      <c r="B727" s="8" t="s">
        <v>548</v>
      </c>
      <c r="C727" s="9" t="s">
        <v>578</v>
      </c>
      <c r="D727" s="27" t="s">
        <v>821</v>
      </c>
      <c r="E727" s="9" t="s">
        <v>923</v>
      </c>
      <c r="F727" s="9" t="s">
        <v>302</v>
      </c>
      <c r="G727" s="9" t="s">
        <v>306</v>
      </c>
      <c r="H727" s="10" t="s">
        <v>307</v>
      </c>
      <c r="I727" s="66">
        <v>97634.4</v>
      </c>
      <c r="J727" s="11" t="s">
        <v>44</v>
      </c>
      <c r="K727" s="41"/>
      <c r="L727" s="47" t="s">
        <v>750</v>
      </c>
      <c r="M727" s="12" t="str">
        <f>_xlfn.XLOOKUP(Calculations[[#This Row],[For XLOOKUP]],Factors[For XLOOKUP],Factors[Factor],"")</f>
        <v>Σ.Ε. CO₂ eq</v>
      </c>
      <c r="N727" s="12">
        <f>_xlfn.XLOOKUP(Calculations[[#This Row],[For XLOOKUP]],Factors[For XLOOKUP],Factors[Value],"")</f>
        <v>4.3621849940847108E-5</v>
      </c>
      <c r="O727" s="12">
        <f>_xlfn.XLOOKUP(Calculations[[#This Row],[For XLOOKUP]],Factors[For XLOOKUP],Factors[Units],"")</f>
        <v>0</v>
      </c>
      <c r="P727" s="12" t="str">
        <f>_xlfn.XLOOKUP(Calculations[[#This Row],[For XLOOKUP]],Factors[For XLOOKUP],Factors[Source],"")</f>
        <v>Sheet "Scope 3_Scope 2 Upstream CO2eq"</v>
      </c>
      <c r="Q727" s="12" t="s">
        <v>1112</v>
      </c>
      <c r="R727" s="12" t="s">
        <v>1112</v>
      </c>
      <c r="S727" s="12" t="s">
        <v>1112</v>
      </c>
      <c r="T727" s="12" t="s">
        <v>1112</v>
      </c>
      <c r="U727" s="12">
        <v>4.2589931458646424</v>
      </c>
      <c r="V727" s="12" t="s">
        <v>1113</v>
      </c>
      <c r="W727" s="56">
        <v>4.2589931458646424</v>
      </c>
    </row>
    <row r="728" spans="1:23" x14ac:dyDescent="0.3">
      <c r="A728" s="8" t="s">
        <v>316</v>
      </c>
      <c r="B728" s="8" t="s">
        <v>579</v>
      </c>
      <c r="C728" s="9" t="s">
        <v>578</v>
      </c>
      <c r="D728" s="27" t="s">
        <v>819</v>
      </c>
      <c r="E728" s="9" t="s">
        <v>912</v>
      </c>
      <c r="F728" s="9" t="s">
        <v>586</v>
      </c>
      <c r="G728" s="8" t="s">
        <v>584</v>
      </c>
      <c r="H728" s="10" t="s">
        <v>308</v>
      </c>
      <c r="I728" s="28">
        <v>41719.370000000003</v>
      </c>
      <c r="J728" s="11" t="s">
        <v>7</v>
      </c>
      <c r="K728" s="41" t="s">
        <v>589</v>
      </c>
      <c r="L728" s="47" t="s">
        <v>168</v>
      </c>
      <c r="M728" s="31" t="str">
        <f>_xlfn.XLOOKUP(Calculations[[#This Row],[For XLOOKUP]],Factors[For XLOOKUP],Factors[Factor],"")</f>
        <v>Σ.Ε. CO₂ m.</v>
      </c>
      <c r="N728" s="31">
        <f>_xlfn.XLOOKUP(Calculations[[#This Row],[For XLOOKUP]],Factors[For XLOOKUP],Factors[Value],"")</f>
        <v>2.6092581300000001E-3</v>
      </c>
      <c r="O728" s="31" t="str">
        <f>_xlfn.XLOOKUP(Calculations[[#This Row],[For XLOOKUP]],Factors[For XLOOKUP],Factors[Units],"")</f>
        <v>tn CO2/lt</v>
      </c>
      <c r="P728" s="12" t="str">
        <f>_xlfn.XLOOKUP(Calculations[[#This Row],[For XLOOKUP]],Factors[For XLOOKUP],Factors[Source],"")</f>
        <v>Greece. National Inventory Submissions 2024</v>
      </c>
      <c r="Q728" s="31">
        <v>108.85660535097811</v>
      </c>
      <c r="R728" s="31" t="s">
        <v>1112</v>
      </c>
      <c r="S728" s="31" t="s">
        <v>1112</v>
      </c>
      <c r="T728" s="31" t="s">
        <v>1112</v>
      </c>
      <c r="U728" s="31" t="s">
        <v>1112</v>
      </c>
      <c r="V728" s="31" t="s">
        <v>1113</v>
      </c>
      <c r="W728" s="57">
        <v>108.85660535097811</v>
      </c>
    </row>
    <row r="729" spans="1:23" x14ac:dyDescent="0.3">
      <c r="A729" s="8" t="s">
        <v>316</v>
      </c>
      <c r="B729" s="8" t="s">
        <v>579</v>
      </c>
      <c r="C729" s="9" t="s">
        <v>578</v>
      </c>
      <c r="D729" s="27" t="s">
        <v>819</v>
      </c>
      <c r="E729" s="9" t="s">
        <v>912</v>
      </c>
      <c r="F729" s="9" t="s">
        <v>586</v>
      </c>
      <c r="G729" s="8" t="s">
        <v>584</v>
      </c>
      <c r="H729" s="10" t="s">
        <v>308</v>
      </c>
      <c r="I729" s="29" t="e" cm="1">
        <f t="array" ref="I729">_xlfn.XLOOKUP(1,(Calculations[Πληροφορίες]=Calculations[[#This Row],[Πληροφορίες]])*(#REF!=#REF!),Calculations[Τιμή])</f>
        <v>#N/A</v>
      </c>
      <c r="J729" s="11" t="s">
        <v>7</v>
      </c>
      <c r="K729" s="41" t="s">
        <v>589</v>
      </c>
      <c r="L729" s="47" t="s">
        <v>170</v>
      </c>
      <c r="M729" s="31" t="str">
        <f>_xlfn.XLOOKUP(Calculations[[#This Row],[For XLOOKUP]],Factors[For XLOOKUP],Factors[Factor],"")</f>
        <v>Σ.Ε. CH₄ m.</v>
      </c>
      <c r="N729" s="31">
        <f>_xlfn.XLOOKUP(Calculations[[#This Row],[For XLOOKUP]],Factors[For XLOOKUP],Factors[Value],"")</f>
        <v>9.9661146212508699E-10</v>
      </c>
      <c r="O729" s="31" t="str">
        <f>_xlfn.XLOOKUP(Calculations[[#This Row],[For XLOOKUP]],Factors[For XLOOKUP],Factors[Units],"")</f>
        <v>tn CH₄/lt</v>
      </c>
      <c r="P729" s="12" t="str">
        <f>_xlfn.XLOOKUP(Calculations[[#This Row],[For XLOOKUP]],Factors[For XLOOKUP],Factors[Source],"")</f>
        <v>Greece. National Inventory Submissions 2024</v>
      </c>
      <c r="Q729" s="31" t="s">
        <v>1112</v>
      </c>
      <c r="R729" s="31">
        <v>4.1578002334637496E-5</v>
      </c>
      <c r="S729" s="31" t="s">
        <v>1112</v>
      </c>
      <c r="T729" s="31" t="s">
        <v>1112</v>
      </c>
      <c r="U729" s="31" t="s">
        <v>1112</v>
      </c>
      <c r="V729" s="31" t="s">
        <v>1113</v>
      </c>
      <c r="W729" s="57">
        <v>1.1641840653698499E-3</v>
      </c>
    </row>
    <row r="730" spans="1:23" x14ac:dyDescent="0.3">
      <c r="A730" s="8" t="s">
        <v>316</v>
      </c>
      <c r="B730" s="8" t="s">
        <v>579</v>
      </c>
      <c r="C730" s="9" t="s">
        <v>578</v>
      </c>
      <c r="D730" s="27" t="s">
        <v>819</v>
      </c>
      <c r="E730" s="27" t="s">
        <v>912</v>
      </c>
      <c r="F730" s="9" t="s">
        <v>586</v>
      </c>
      <c r="G730" s="8" t="s">
        <v>584</v>
      </c>
      <c r="H730" s="10" t="s">
        <v>308</v>
      </c>
      <c r="I730" s="29" t="e" cm="1">
        <f t="array" ref="I730">_xlfn.XLOOKUP(1,(Calculations[Πληροφορίες]=Calculations[[#This Row],[Πληροφορίες]])*(#REF!=#REF!),Calculations[Τιμή])</f>
        <v>#N/A</v>
      </c>
      <c r="J730" s="11" t="s">
        <v>7</v>
      </c>
      <c r="K730" s="41" t="s">
        <v>589</v>
      </c>
      <c r="L730" s="47" t="s">
        <v>172</v>
      </c>
      <c r="M730" s="31" t="str">
        <f>_xlfn.XLOOKUP(Calculations[[#This Row],[For XLOOKUP]],Factors[For XLOOKUP],Factors[Factor],"")</f>
        <v>Σ.Ε. N2O m.</v>
      </c>
      <c r="N730" s="31">
        <f>_xlfn.XLOOKUP(Calculations[[#This Row],[For XLOOKUP]],Factors[For XLOOKUP],Factors[Value],"")</f>
        <v>1.0467775855894111E-7</v>
      </c>
      <c r="O730" s="31" t="str">
        <f>_xlfn.XLOOKUP(Calculations[[#This Row],[For XLOOKUP]],Factors[For XLOOKUP],Factors[Units],"")</f>
        <v>tn N2O/lt</v>
      </c>
      <c r="P730" s="12" t="str">
        <f>_xlfn.XLOOKUP(Calculations[[#This Row],[For XLOOKUP]],Factors[For XLOOKUP],Factors[Source],"")</f>
        <v>Greece. National Inventory Submissions 2024</v>
      </c>
      <c r="Q730" s="31" t="s">
        <v>1112</v>
      </c>
      <c r="R730" s="31" t="s">
        <v>1112</v>
      </c>
      <c r="S730" s="31">
        <v>4.3670901400911311E-3</v>
      </c>
      <c r="T730" s="31" t="s">
        <v>1112</v>
      </c>
      <c r="U730" s="31" t="s">
        <v>1112</v>
      </c>
      <c r="V730" s="31" t="s">
        <v>1113</v>
      </c>
      <c r="W730" s="57">
        <v>1.1572788871241497</v>
      </c>
    </row>
    <row r="731" spans="1:23" x14ac:dyDescent="0.3">
      <c r="A731" s="8" t="s">
        <v>316</v>
      </c>
      <c r="B731" s="8" t="s">
        <v>579</v>
      </c>
      <c r="C731" s="9" t="s">
        <v>578</v>
      </c>
      <c r="D731" s="27" t="s">
        <v>819</v>
      </c>
      <c r="E731" s="27" t="s">
        <v>947</v>
      </c>
      <c r="F731" s="9" t="s">
        <v>586</v>
      </c>
      <c r="G731" s="8" t="s">
        <v>584</v>
      </c>
      <c r="H731" s="10" t="s">
        <v>308</v>
      </c>
      <c r="I731" s="28">
        <v>17328</v>
      </c>
      <c r="J731" s="11" t="s">
        <v>7</v>
      </c>
      <c r="K731" s="41" t="s">
        <v>589</v>
      </c>
      <c r="L731" s="47" t="s">
        <v>168</v>
      </c>
      <c r="M731" s="31" t="str">
        <f>_xlfn.XLOOKUP(Calculations[[#This Row],[For XLOOKUP]],Factors[For XLOOKUP],Factors[Factor],"")</f>
        <v>Σ.Ε. CO₂ m.</v>
      </c>
      <c r="N731" s="31">
        <f>_xlfn.XLOOKUP(Calculations[[#This Row],[For XLOOKUP]],Factors[For XLOOKUP],Factors[Value],"")</f>
        <v>2.6092581300000001E-3</v>
      </c>
      <c r="O731" s="31" t="str">
        <f>_xlfn.XLOOKUP(Calculations[[#This Row],[For XLOOKUP]],Factors[For XLOOKUP],Factors[Units],"")</f>
        <v>tn CO2/lt</v>
      </c>
      <c r="P731" s="12" t="str">
        <f>_xlfn.XLOOKUP(Calculations[[#This Row],[For XLOOKUP]],Factors[For XLOOKUP],Factors[Source],"")</f>
        <v>Greece. National Inventory Submissions 2024</v>
      </c>
      <c r="Q731" s="31">
        <v>45.213224876639998</v>
      </c>
      <c r="R731" s="31" t="s">
        <v>1112</v>
      </c>
      <c r="S731" s="31" t="s">
        <v>1112</v>
      </c>
      <c r="T731" s="31" t="s">
        <v>1112</v>
      </c>
      <c r="U731" s="31" t="s">
        <v>1112</v>
      </c>
      <c r="V731" s="31" t="s">
        <v>1113</v>
      </c>
      <c r="W731" s="57">
        <v>45.213224876639998</v>
      </c>
    </row>
    <row r="732" spans="1:23" x14ac:dyDescent="0.3">
      <c r="A732" s="8" t="s">
        <v>316</v>
      </c>
      <c r="B732" s="8" t="s">
        <v>579</v>
      </c>
      <c r="C732" s="9" t="s">
        <v>578</v>
      </c>
      <c r="D732" s="27" t="s">
        <v>819</v>
      </c>
      <c r="E732" s="27" t="s">
        <v>947</v>
      </c>
      <c r="F732" s="9" t="s">
        <v>586</v>
      </c>
      <c r="G732" s="8" t="s">
        <v>584</v>
      </c>
      <c r="H732" s="10" t="s">
        <v>308</v>
      </c>
      <c r="I732" s="29">
        <v>17328</v>
      </c>
      <c r="J732" s="11" t="s">
        <v>7</v>
      </c>
      <c r="K732" s="41" t="s">
        <v>589</v>
      </c>
      <c r="L732" s="47" t="s">
        <v>170</v>
      </c>
      <c r="M732" s="31" t="str">
        <f>_xlfn.XLOOKUP(Calculations[[#This Row],[For XLOOKUP]],Factors[For XLOOKUP],Factors[Factor],"")</f>
        <v>Σ.Ε. CH₄ m.</v>
      </c>
      <c r="N732" s="31">
        <f>_xlfn.XLOOKUP(Calculations[[#This Row],[For XLOOKUP]],Factors[For XLOOKUP],Factors[Value],"")</f>
        <v>9.9661146212508699E-10</v>
      </c>
      <c r="O732" s="31" t="str">
        <f>_xlfn.XLOOKUP(Calculations[[#This Row],[For XLOOKUP]],Factors[For XLOOKUP],Factors[Units],"")</f>
        <v>tn CH₄/lt</v>
      </c>
      <c r="P732" s="12" t="str">
        <f>_xlfn.XLOOKUP(Calculations[[#This Row],[For XLOOKUP]],Factors[For XLOOKUP],Factors[Source],"")</f>
        <v>Greece. National Inventory Submissions 2024</v>
      </c>
      <c r="Q732" s="31" t="s">
        <v>1112</v>
      </c>
      <c r="R732" s="31">
        <v>1.7269283415703507E-5</v>
      </c>
      <c r="S732" s="31" t="s">
        <v>1112</v>
      </c>
      <c r="T732" s="31" t="s">
        <v>1112</v>
      </c>
      <c r="U732" s="31" t="s">
        <v>1112</v>
      </c>
      <c r="V732" s="31" t="s">
        <v>1113</v>
      </c>
      <c r="W732" s="57">
        <v>4.8353993563969821E-4</v>
      </c>
    </row>
    <row r="733" spans="1:23" x14ac:dyDescent="0.3">
      <c r="A733" s="8" t="s">
        <v>316</v>
      </c>
      <c r="B733" s="8" t="s">
        <v>579</v>
      </c>
      <c r="C733" s="9" t="s">
        <v>578</v>
      </c>
      <c r="D733" s="27" t="s">
        <v>819</v>
      </c>
      <c r="E733" s="27" t="s">
        <v>947</v>
      </c>
      <c r="F733" s="9" t="s">
        <v>586</v>
      </c>
      <c r="G733" s="8" t="s">
        <v>584</v>
      </c>
      <c r="H733" s="10" t="s">
        <v>308</v>
      </c>
      <c r="I733" s="29">
        <v>17328</v>
      </c>
      <c r="J733" s="11" t="s">
        <v>7</v>
      </c>
      <c r="K733" s="9" t="s">
        <v>589</v>
      </c>
      <c r="L733" s="47" t="s">
        <v>172</v>
      </c>
      <c r="M733" s="31" t="str">
        <f>_xlfn.XLOOKUP(Calculations[[#This Row],[For XLOOKUP]],Factors[For XLOOKUP],Factors[Factor],"")</f>
        <v>Σ.Ε. N2O m.</v>
      </c>
      <c r="N733" s="31">
        <f>_xlfn.XLOOKUP(Calculations[[#This Row],[For XLOOKUP]],Factors[For XLOOKUP],Factors[Value],"")</f>
        <v>1.0467775855894111E-7</v>
      </c>
      <c r="O733" s="31" t="str">
        <f>_xlfn.XLOOKUP(Calculations[[#This Row],[For XLOOKUP]],Factors[For XLOOKUP],Factors[Units],"")</f>
        <v>tn N2O/lt</v>
      </c>
      <c r="P733" s="12" t="str">
        <f>_xlfn.XLOOKUP(Calculations[[#This Row],[For XLOOKUP]],Factors[For XLOOKUP],Factors[Source],"")</f>
        <v>Greece. National Inventory Submissions 2024</v>
      </c>
      <c r="Q733" s="31" t="s">
        <v>1112</v>
      </c>
      <c r="R733" s="31" t="s">
        <v>1112</v>
      </c>
      <c r="S733" s="31">
        <v>1.8138562003093316E-3</v>
      </c>
      <c r="T733" s="31" t="s">
        <v>1112</v>
      </c>
      <c r="U733" s="31" t="s">
        <v>1112</v>
      </c>
      <c r="V733" s="31" t="s">
        <v>1113</v>
      </c>
      <c r="W733" s="57">
        <v>0.48067189308197289</v>
      </c>
    </row>
    <row r="734" spans="1:23" x14ac:dyDescent="0.3">
      <c r="A734" s="8" t="s">
        <v>316</v>
      </c>
      <c r="B734" s="8" t="s">
        <v>579</v>
      </c>
      <c r="C734" s="9" t="s">
        <v>578</v>
      </c>
      <c r="D734" s="27" t="s">
        <v>819</v>
      </c>
      <c r="E734" s="27" t="s">
        <v>913</v>
      </c>
      <c r="F734" s="9" t="s">
        <v>586</v>
      </c>
      <c r="G734" s="8" t="s">
        <v>584</v>
      </c>
      <c r="H734" s="10" t="s">
        <v>308</v>
      </c>
      <c r="I734" s="28">
        <v>9800</v>
      </c>
      <c r="J734" s="11" t="s">
        <v>7</v>
      </c>
      <c r="K734" s="9" t="s">
        <v>589</v>
      </c>
      <c r="L734" s="47" t="s">
        <v>168</v>
      </c>
      <c r="M734" s="31" t="str">
        <f>_xlfn.XLOOKUP(Calculations[[#This Row],[For XLOOKUP]],Factors[For XLOOKUP],Factors[Factor],"")</f>
        <v>Σ.Ε. CO₂ m.</v>
      </c>
      <c r="N734" s="31">
        <f>_xlfn.XLOOKUP(Calculations[[#This Row],[For XLOOKUP]],Factors[For XLOOKUP],Factors[Value],"")</f>
        <v>2.6092581300000001E-3</v>
      </c>
      <c r="O734" s="31" t="str">
        <f>_xlfn.XLOOKUP(Calculations[[#This Row],[For XLOOKUP]],Factors[For XLOOKUP],Factors[Units],"")</f>
        <v>tn CO2/lt</v>
      </c>
      <c r="P734" s="12" t="str">
        <f>_xlfn.XLOOKUP(Calculations[[#This Row],[For XLOOKUP]],Factors[For XLOOKUP],Factors[Source],"")</f>
        <v>Greece. National Inventory Submissions 2024</v>
      </c>
      <c r="Q734" s="31">
        <v>25.570729673999999</v>
      </c>
      <c r="R734" s="31" t="s">
        <v>1112</v>
      </c>
      <c r="S734" s="31" t="s">
        <v>1112</v>
      </c>
      <c r="T734" s="31" t="s">
        <v>1112</v>
      </c>
      <c r="U734" s="31" t="s">
        <v>1112</v>
      </c>
      <c r="V734" s="31" t="s">
        <v>1113</v>
      </c>
      <c r="W734" s="57">
        <v>25.570729673999999</v>
      </c>
    </row>
    <row r="735" spans="1:23" x14ac:dyDescent="0.3">
      <c r="A735" s="8" t="s">
        <v>316</v>
      </c>
      <c r="B735" s="8" t="s">
        <v>579</v>
      </c>
      <c r="C735" s="9" t="s">
        <v>578</v>
      </c>
      <c r="D735" s="27" t="s">
        <v>819</v>
      </c>
      <c r="E735" s="27" t="s">
        <v>913</v>
      </c>
      <c r="F735" s="9" t="s">
        <v>586</v>
      </c>
      <c r="G735" s="8" t="s">
        <v>584</v>
      </c>
      <c r="H735" s="10" t="s">
        <v>308</v>
      </c>
      <c r="I735" s="29">
        <v>9800</v>
      </c>
      <c r="J735" s="11" t="s">
        <v>7</v>
      </c>
      <c r="K735" s="9" t="s">
        <v>589</v>
      </c>
      <c r="L735" s="47" t="s">
        <v>170</v>
      </c>
      <c r="M735" s="31" t="str">
        <f>_xlfn.XLOOKUP(Calculations[[#This Row],[For XLOOKUP]],Factors[For XLOOKUP],Factors[Factor],"")</f>
        <v>Σ.Ε. CH₄ m.</v>
      </c>
      <c r="N735" s="31">
        <f>_xlfn.XLOOKUP(Calculations[[#This Row],[For XLOOKUP]],Factors[For XLOOKUP],Factors[Value],"")</f>
        <v>9.9661146212508699E-10</v>
      </c>
      <c r="O735" s="31" t="str">
        <f>_xlfn.XLOOKUP(Calculations[[#This Row],[For XLOOKUP]],Factors[For XLOOKUP],Factors[Units],"")</f>
        <v>tn CH₄/lt</v>
      </c>
      <c r="P735" s="12" t="str">
        <f>_xlfn.XLOOKUP(Calculations[[#This Row],[For XLOOKUP]],Factors[For XLOOKUP],Factors[Source],"")</f>
        <v>Greece. National Inventory Submissions 2024</v>
      </c>
      <c r="Q735" s="31" t="s">
        <v>1112</v>
      </c>
      <c r="R735" s="31">
        <v>9.7667923288258532E-6</v>
      </c>
      <c r="S735" s="31" t="s">
        <v>1112</v>
      </c>
      <c r="T735" s="31" t="s">
        <v>1112</v>
      </c>
      <c r="U735" s="31" t="s">
        <v>1112</v>
      </c>
      <c r="V735" s="31" t="s">
        <v>1113</v>
      </c>
      <c r="W735" s="57">
        <v>2.7347018520712388E-4</v>
      </c>
    </row>
    <row r="736" spans="1:23" x14ac:dyDescent="0.3">
      <c r="A736" s="8" t="s">
        <v>316</v>
      </c>
      <c r="B736" s="8" t="s">
        <v>579</v>
      </c>
      <c r="C736" s="9" t="s">
        <v>578</v>
      </c>
      <c r="D736" s="27" t="s">
        <v>819</v>
      </c>
      <c r="E736" s="27" t="s">
        <v>913</v>
      </c>
      <c r="F736" s="9" t="s">
        <v>586</v>
      </c>
      <c r="G736" s="8" t="s">
        <v>584</v>
      </c>
      <c r="H736" s="10" t="s">
        <v>308</v>
      </c>
      <c r="I736" s="29">
        <v>9800</v>
      </c>
      <c r="J736" s="11" t="s">
        <v>7</v>
      </c>
      <c r="K736" s="41" t="s">
        <v>589</v>
      </c>
      <c r="L736" s="47" t="s">
        <v>172</v>
      </c>
      <c r="M736" s="31" t="str">
        <f>_xlfn.XLOOKUP(Calculations[[#This Row],[For XLOOKUP]],Factors[For XLOOKUP],Factors[Factor],"")</f>
        <v>Σ.Ε. N2O m.</v>
      </c>
      <c r="N736" s="31">
        <f>_xlfn.XLOOKUP(Calculations[[#This Row],[For XLOOKUP]],Factors[For XLOOKUP],Factors[Value],"")</f>
        <v>1.0467775855894111E-7</v>
      </c>
      <c r="O736" s="31" t="str">
        <f>_xlfn.XLOOKUP(Calculations[[#This Row],[For XLOOKUP]],Factors[For XLOOKUP],Factors[Units],"")</f>
        <v>tn N2O/lt</v>
      </c>
      <c r="P736" s="12" t="str">
        <f>_xlfn.XLOOKUP(Calculations[[#This Row],[For XLOOKUP]],Factors[For XLOOKUP],Factors[Source],"")</f>
        <v>Greece. National Inventory Submissions 2024</v>
      </c>
      <c r="Q736" s="31" t="s">
        <v>1112</v>
      </c>
      <c r="R736" s="31" t="s">
        <v>1112</v>
      </c>
      <c r="S736" s="31">
        <v>1.0258420338776228E-3</v>
      </c>
      <c r="T736" s="31" t="s">
        <v>1112</v>
      </c>
      <c r="U736" s="31" t="s">
        <v>1112</v>
      </c>
      <c r="V736" s="31" t="s">
        <v>1113</v>
      </c>
      <c r="W736" s="57">
        <v>0.27184813897757004</v>
      </c>
    </row>
    <row r="737" spans="1:23" x14ac:dyDescent="0.3">
      <c r="A737" s="8" t="s">
        <v>316</v>
      </c>
      <c r="B737" s="8" t="s">
        <v>579</v>
      </c>
      <c r="C737" s="9" t="s">
        <v>578</v>
      </c>
      <c r="D737" s="27" t="s">
        <v>819</v>
      </c>
      <c r="E737" s="27" t="s">
        <v>927</v>
      </c>
      <c r="F737" s="9" t="s">
        <v>586</v>
      </c>
      <c r="G737" s="8" t="s">
        <v>584</v>
      </c>
      <c r="H737" s="10" t="s">
        <v>308</v>
      </c>
      <c r="I737" s="28">
        <v>16648.05</v>
      </c>
      <c r="J737" s="11" t="s">
        <v>7</v>
      </c>
      <c r="K737" s="41" t="s">
        <v>589</v>
      </c>
      <c r="L737" s="47" t="s">
        <v>168</v>
      </c>
      <c r="M737" s="31" t="str">
        <f>_xlfn.XLOOKUP(Calculations[[#This Row],[For XLOOKUP]],Factors[For XLOOKUP],Factors[Factor],"")</f>
        <v>Σ.Ε. CO₂ m.</v>
      </c>
      <c r="N737" s="31">
        <f>_xlfn.XLOOKUP(Calculations[[#This Row],[For XLOOKUP]],Factors[For XLOOKUP],Factors[Value],"")</f>
        <v>2.6092581300000001E-3</v>
      </c>
      <c r="O737" s="31" t="str">
        <f>_xlfn.XLOOKUP(Calculations[[#This Row],[For XLOOKUP]],Factors[For XLOOKUP],Factors[Units],"")</f>
        <v>tn CO2/lt</v>
      </c>
      <c r="P737" s="12" t="str">
        <f>_xlfn.XLOOKUP(Calculations[[#This Row],[For XLOOKUP]],Factors[For XLOOKUP],Factors[Source],"")</f>
        <v>Greece. National Inventory Submissions 2024</v>
      </c>
      <c r="Q737" s="31">
        <v>43.4390598111465</v>
      </c>
      <c r="R737" s="31" t="s">
        <v>1112</v>
      </c>
      <c r="S737" s="31" t="s">
        <v>1112</v>
      </c>
      <c r="T737" s="31" t="s">
        <v>1112</v>
      </c>
      <c r="U737" s="31" t="s">
        <v>1112</v>
      </c>
      <c r="V737" s="31" t="s">
        <v>1113</v>
      </c>
      <c r="W737" s="57">
        <v>43.4390598111465</v>
      </c>
    </row>
    <row r="738" spans="1:23" x14ac:dyDescent="0.3">
      <c r="A738" s="8" t="s">
        <v>316</v>
      </c>
      <c r="B738" s="8" t="s">
        <v>579</v>
      </c>
      <c r="C738" s="9" t="s">
        <v>578</v>
      </c>
      <c r="D738" s="27" t="s">
        <v>819</v>
      </c>
      <c r="E738" s="27" t="s">
        <v>927</v>
      </c>
      <c r="F738" s="9" t="s">
        <v>586</v>
      </c>
      <c r="G738" s="8" t="s">
        <v>584</v>
      </c>
      <c r="H738" s="10" t="s">
        <v>308</v>
      </c>
      <c r="I738" s="29">
        <v>16648.05</v>
      </c>
      <c r="J738" s="11" t="s">
        <v>7</v>
      </c>
      <c r="K738" s="41" t="s">
        <v>589</v>
      </c>
      <c r="L738" s="47" t="s">
        <v>170</v>
      </c>
      <c r="M738" s="31" t="str">
        <f>_xlfn.XLOOKUP(Calculations[[#This Row],[For XLOOKUP]],Factors[For XLOOKUP],Factors[Factor],"")</f>
        <v>Σ.Ε. CH₄ m.</v>
      </c>
      <c r="N738" s="31">
        <f>_xlfn.XLOOKUP(Calculations[[#This Row],[For XLOOKUP]],Factors[For XLOOKUP],Factors[Value],"")</f>
        <v>9.9661146212508699E-10</v>
      </c>
      <c r="O738" s="31" t="str">
        <f>_xlfn.XLOOKUP(Calculations[[#This Row],[For XLOOKUP]],Factors[For XLOOKUP],Factors[Units],"")</f>
        <v>tn CH₄/lt</v>
      </c>
      <c r="P738" s="12" t="str">
        <f>_xlfn.XLOOKUP(Calculations[[#This Row],[For XLOOKUP]],Factors[For XLOOKUP],Factors[Source],"")</f>
        <v>Greece. National Inventory Submissions 2024</v>
      </c>
      <c r="Q738" s="31" t="s">
        <v>1112</v>
      </c>
      <c r="R738" s="31">
        <v>1.6591637452031553E-5</v>
      </c>
      <c r="S738" s="31" t="s">
        <v>1112</v>
      </c>
      <c r="T738" s="31" t="s">
        <v>1112</v>
      </c>
      <c r="U738" s="31" t="s">
        <v>1112</v>
      </c>
      <c r="V738" s="31" t="s">
        <v>1113</v>
      </c>
      <c r="W738" s="57">
        <v>4.6456584865688349E-4</v>
      </c>
    </row>
    <row r="739" spans="1:23" x14ac:dyDescent="0.3">
      <c r="A739" s="8" t="s">
        <v>316</v>
      </c>
      <c r="B739" s="8" t="s">
        <v>579</v>
      </c>
      <c r="C739" s="9" t="s">
        <v>578</v>
      </c>
      <c r="D739" s="27" t="s">
        <v>819</v>
      </c>
      <c r="E739" s="27" t="s">
        <v>927</v>
      </c>
      <c r="F739" s="9" t="s">
        <v>586</v>
      </c>
      <c r="G739" s="8" t="s">
        <v>584</v>
      </c>
      <c r="H739" s="10" t="s">
        <v>308</v>
      </c>
      <c r="I739" s="29">
        <v>16648.05</v>
      </c>
      <c r="J739" s="11" t="s">
        <v>7</v>
      </c>
      <c r="K739" s="41" t="s">
        <v>589</v>
      </c>
      <c r="L739" s="47" t="s">
        <v>172</v>
      </c>
      <c r="M739" s="31" t="str">
        <f>_xlfn.XLOOKUP(Calculations[[#This Row],[For XLOOKUP]],Factors[For XLOOKUP],Factors[Factor],"")</f>
        <v>Σ.Ε. N2O m.</v>
      </c>
      <c r="N739" s="31">
        <f>_xlfn.XLOOKUP(Calculations[[#This Row],[For XLOOKUP]],Factors[For XLOOKUP],Factors[Value],"")</f>
        <v>1.0467775855894111E-7</v>
      </c>
      <c r="O739" s="31" t="str">
        <f>_xlfn.XLOOKUP(Calculations[[#This Row],[For XLOOKUP]],Factors[For XLOOKUP],Factors[Units],"")</f>
        <v>tn N2O/lt</v>
      </c>
      <c r="P739" s="12" t="str">
        <f>_xlfn.XLOOKUP(Calculations[[#This Row],[For XLOOKUP]],Factors[For XLOOKUP],Factors[Source],"")</f>
        <v>Greece. National Inventory Submissions 2024</v>
      </c>
      <c r="Q739" s="31" t="s">
        <v>1112</v>
      </c>
      <c r="R739" s="31" t="s">
        <v>1112</v>
      </c>
      <c r="S739" s="31">
        <v>1.7426805583771795E-3</v>
      </c>
      <c r="T739" s="31" t="s">
        <v>1112</v>
      </c>
      <c r="U739" s="31" t="s">
        <v>1112</v>
      </c>
      <c r="V739" s="31" t="s">
        <v>1113</v>
      </c>
      <c r="W739" s="57">
        <v>0.46181034796995257</v>
      </c>
    </row>
    <row r="740" spans="1:23" x14ac:dyDescent="0.3">
      <c r="A740" s="8" t="s">
        <v>316</v>
      </c>
      <c r="B740" s="8" t="s">
        <v>579</v>
      </c>
      <c r="C740" s="9" t="s">
        <v>578</v>
      </c>
      <c r="D740" s="27" t="s">
        <v>818</v>
      </c>
      <c r="E740" s="27"/>
      <c r="F740" s="9" t="s">
        <v>586</v>
      </c>
      <c r="G740" s="8" t="s">
        <v>584</v>
      </c>
      <c r="H740" s="10" t="s">
        <v>308</v>
      </c>
      <c r="I740" s="28">
        <v>9236</v>
      </c>
      <c r="J740" s="11" t="s">
        <v>7</v>
      </c>
      <c r="K740" s="41" t="s">
        <v>589</v>
      </c>
      <c r="L740" s="47" t="s">
        <v>168</v>
      </c>
      <c r="M740" s="31" t="str">
        <f>_xlfn.XLOOKUP(Calculations[[#This Row],[For XLOOKUP]],Factors[For XLOOKUP],Factors[Factor],"")</f>
        <v>Σ.Ε. CO₂ m.</v>
      </c>
      <c r="N740" s="31">
        <f>_xlfn.XLOOKUP(Calculations[[#This Row],[For XLOOKUP]],Factors[For XLOOKUP],Factors[Value],"")</f>
        <v>2.6092581300000001E-3</v>
      </c>
      <c r="O740" s="31" t="str">
        <f>_xlfn.XLOOKUP(Calculations[[#This Row],[For XLOOKUP]],Factors[For XLOOKUP],Factors[Units],"")</f>
        <v>tn CO2/lt</v>
      </c>
      <c r="P740" s="12" t="str">
        <f>_xlfn.XLOOKUP(Calculations[[#This Row],[For XLOOKUP]],Factors[For XLOOKUP],Factors[Source],"")</f>
        <v>Greece. National Inventory Submissions 2024</v>
      </c>
      <c r="Q740" s="31">
        <v>24.099108088680001</v>
      </c>
      <c r="R740" s="31" t="s">
        <v>1112</v>
      </c>
      <c r="S740" s="31" t="s">
        <v>1112</v>
      </c>
      <c r="T740" s="31" t="s">
        <v>1112</v>
      </c>
      <c r="U740" s="31" t="s">
        <v>1112</v>
      </c>
      <c r="V740" s="31" t="s">
        <v>1113</v>
      </c>
      <c r="W740" s="57">
        <v>24.099108088680001</v>
      </c>
    </row>
    <row r="741" spans="1:23" x14ac:dyDescent="0.3">
      <c r="A741" s="8" t="s">
        <v>316</v>
      </c>
      <c r="B741" s="8" t="s">
        <v>579</v>
      </c>
      <c r="C741" s="9" t="s">
        <v>578</v>
      </c>
      <c r="D741" s="27" t="s">
        <v>818</v>
      </c>
      <c r="E741" s="27"/>
      <c r="F741" s="9" t="s">
        <v>586</v>
      </c>
      <c r="G741" s="8" t="s">
        <v>584</v>
      </c>
      <c r="H741" s="10" t="s">
        <v>308</v>
      </c>
      <c r="I741" s="29">
        <v>9236</v>
      </c>
      <c r="J741" s="11" t="s">
        <v>7</v>
      </c>
      <c r="K741" s="41" t="s">
        <v>589</v>
      </c>
      <c r="L741" s="47" t="s">
        <v>170</v>
      </c>
      <c r="M741" s="31" t="str">
        <f>_xlfn.XLOOKUP(Calculations[[#This Row],[For XLOOKUP]],Factors[For XLOOKUP],Factors[Factor],"")</f>
        <v>Σ.Ε. CH₄ m.</v>
      </c>
      <c r="N741" s="31">
        <f>_xlfn.XLOOKUP(Calculations[[#This Row],[For XLOOKUP]],Factors[For XLOOKUP],Factors[Value],"")</f>
        <v>9.9661146212508699E-10</v>
      </c>
      <c r="O741" s="31" t="str">
        <f>_xlfn.XLOOKUP(Calculations[[#This Row],[For XLOOKUP]],Factors[For XLOOKUP],Factors[Units],"")</f>
        <v>tn CH₄/lt</v>
      </c>
      <c r="P741" s="12" t="str">
        <f>_xlfn.XLOOKUP(Calculations[[#This Row],[For XLOOKUP]],Factors[For XLOOKUP],Factors[Source],"")</f>
        <v>Greece. National Inventory Submissions 2024</v>
      </c>
      <c r="Q741" s="31" t="s">
        <v>1112</v>
      </c>
      <c r="R741" s="31">
        <v>9.2047034641873027E-6</v>
      </c>
      <c r="S741" s="31" t="s">
        <v>1112</v>
      </c>
      <c r="T741" s="31" t="s">
        <v>1112</v>
      </c>
      <c r="U741" s="31" t="s">
        <v>1112</v>
      </c>
      <c r="V741" s="31" t="s">
        <v>1113</v>
      </c>
      <c r="W741" s="57">
        <v>2.5773169699724446E-4</v>
      </c>
    </row>
    <row r="742" spans="1:23" x14ac:dyDescent="0.3">
      <c r="A742" s="8" t="s">
        <v>316</v>
      </c>
      <c r="B742" s="8" t="s">
        <v>579</v>
      </c>
      <c r="C742" s="9" t="s">
        <v>578</v>
      </c>
      <c r="D742" s="27" t="s">
        <v>818</v>
      </c>
      <c r="E742" s="27"/>
      <c r="F742" s="9" t="s">
        <v>586</v>
      </c>
      <c r="G742" s="8" t="s">
        <v>584</v>
      </c>
      <c r="H742" s="10" t="s">
        <v>308</v>
      </c>
      <c r="I742" s="29">
        <v>9236</v>
      </c>
      <c r="J742" s="11" t="s">
        <v>7</v>
      </c>
      <c r="K742" s="41" t="s">
        <v>589</v>
      </c>
      <c r="L742" s="47" t="s">
        <v>172</v>
      </c>
      <c r="M742" s="12" t="str">
        <f>_xlfn.XLOOKUP(Calculations[[#This Row],[For XLOOKUP]],Factors[For XLOOKUP],Factors[Factor],"")</f>
        <v>Σ.Ε. N2O m.</v>
      </c>
      <c r="N742" s="12">
        <f>_xlfn.XLOOKUP(Calculations[[#This Row],[For XLOOKUP]],Factors[For XLOOKUP],Factors[Value],"")</f>
        <v>1.0467775855894111E-7</v>
      </c>
      <c r="O742" s="12" t="str">
        <f>_xlfn.XLOOKUP(Calculations[[#This Row],[For XLOOKUP]],Factors[For XLOOKUP],Factors[Units],"")</f>
        <v>tn N2O/lt</v>
      </c>
      <c r="P742" s="12" t="str">
        <f>_xlfn.XLOOKUP(Calculations[[#This Row],[For XLOOKUP]],Factors[For XLOOKUP],Factors[Source],"")</f>
        <v>Greece. National Inventory Submissions 2024</v>
      </c>
      <c r="Q742" s="12" t="s">
        <v>1112</v>
      </c>
      <c r="R742" s="12" t="s">
        <v>1112</v>
      </c>
      <c r="S742" s="12">
        <v>9.6680377805038011E-4</v>
      </c>
      <c r="T742" s="12" t="s">
        <v>1112</v>
      </c>
      <c r="U742" s="12" t="s">
        <v>1112</v>
      </c>
      <c r="V742" s="12" t="s">
        <v>1113</v>
      </c>
      <c r="W742" s="56">
        <v>0.25620300118335071</v>
      </c>
    </row>
    <row r="743" spans="1:23" x14ac:dyDescent="0.3">
      <c r="A743" s="8" t="s">
        <v>316</v>
      </c>
      <c r="B743" s="8" t="s">
        <v>579</v>
      </c>
      <c r="C743" s="9" t="s">
        <v>578</v>
      </c>
      <c r="D743" s="27" t="s">
        <v>819</v>
      </c>
      <c r="E743" s="27" t="s">
        <v>947</v>
      </c>
      <c r="F743" s="9" t="s">
        <v>586</v>
      </c>
      <c r="G743" s="8" t="s">
        <v>584</v>
      </c>
      <c r="H743" s="10" t="s">
        <v>309</v>
      </c>
      <c r="I743" s="28">
        <v>10043</v>
      </c>
      <c r="J743" s="11" t="s">
        <v>7</v>
      </c>
      <c r="K743" s="41" t="s">
        <v>590</v>
      </c>
      <c r="L743" s="47" t="s">
        <v>169</v>
      </c>
      <c r="M743" s="31" t="str">
        <f>_xlfn.XLOOKUP(Calculations[[#This Row],[For XLOOKUP]],Factors[For XLOOKUP],Factors[Factor],"")</f>
        <v>Σ.Ε. CO₂ m.</v>
      </c>
      <c r="N743" s="31">
        <f>_xlfn.XLOOKUP(Calculations[[#This Row],[For XLOOKUP]],Factors[For XLOOKUP],Factors[Value],"")</f>
        <v>2.3432595615E-3</v>
      </c>
      <c r="O743" s="31" t="str">
        <f>_xlfn.XLOOKUP(Calculations[[#This Row],[For XLOOKUP]],Factors[For XLOOKUP],Factors[Units],"")</f>
        <v>tn CO2/lt</v>
      </c>
      <c r="P743" s="12" t="str">
        <f>_xlfn.XLOOKUP(Calculations[[#This Row],[For XLOOKUP]],Factors[For XLOOKUP],Factors[Source],"")</f>
        <v>Greece. National Inventory Submissions 2024</v>
      </c>
      <c r="Q743" s="31">
        <v>23.5333557761445</v>
      </c>
      <c r="R743" s="31" t="s">
        <v>1112</v>
      </c>
      <c r="S743" s="31" t="s">
        <v>1112</v>
      </c>
      <c r="T743" s="31" t="s">
        <v>1112</v>
      </c>
      <c r="U743" s="31" t="s">
        <v>1112</v>
      </c>
      <c r="V743" s="31" t="s">
        <v>1113</v>
      </c>
      <c r="W743" s="57">
        <v>23.5333557761445</v>
      </c>
    </row>
    <row r="744" spans="1:23" x14ac:dyDescent="0.3">
      <c r="A744" s="8" t="s">
        <v>316</v>
      </c>
      <c r="B744" s="8" t="s">
        <v>579</v>
      </c>
      <c r="C744" s="9" t="s">
        <v>578</v>
      </c>
      <c r="D744" s="27" t="s">
        <v>819</v>
      </c>
      <c r="E744" s="27" t="s">
        <v>947</v>
      </c>
      <c r="F744" s="9" t="s">
        <v>586</v>
      </c>
      <c r="G744" s="8" t="s">
        <v>584</v>
      </c>
      <c r="H744" s="10" t="s">
        <v>309</v>
      </c>
      <c r="I744" s="29">
        <v>10043</v>
      </c>
      <c r="J744" s="11" t="s">
        <v>7</v>
      </c>
      <c r="K744" s="41" t="s">
        <v>590</v>
      </c>
      <c r="L744" s="47" t="s">
        <v>171</v>
      </c>
      <c r="M744" s="31" t="str">
        <f>_xlfn.XLOOKUP(Calculations[[#This Row],[For XLOOKUP]],Factors[For XLOOKUP],Factors[Factor],"")</f>
        <v>Σ.Ε. CH₄ m.</v>
      </c>
      <c r="N744" s="31">
        <f>_xlfn.XLOOKUP(Calculations[[#This Row],[For XLOOKUP]],Factors[For XLOOKUP],Factors[Value],"")</f>
        <v>2.9862611012340788E-7</v>
      </c>
      <c r="O744" s="31" t="str">
        <f>_xlfn.XLOOKUP(Calculations[[#This Row],[For XLOOKUP]],Factors[For XLOOKUP],Factors[Units],"")</f>
        <v>tn CH₄/lt</v>
      </c>
      <c r="P744" s="12" t="str">
        <f>_xlfn.XLOOKUP(Calculations[[#This Row],[For XLOOKUP]],Factors[For XLOOKUP],Factors[Source],"")</f>
        <v>Greece. National Inventory Submissions 2024</v>
      </c>
      <c r="Q744" s="31" t="s">
        <v>1112</v>
      </c>
      <c r="R744" s="31">
        <v>2.9991020239693851E-3</v>
      </c>
      <c r="S744" s="31" t="s">
        <v>1112</v>
      </c>
      <c r="T744" s="31" t="s">
        <v>1112</v>
      </c>
      <c r="U744" s="31" t="s">
        <v>1112</v>
      </c>
      <c r="V744" s="31" t="s">
        <v>1113</v>
      </c>
      <c r="W744" s="57">
        <v>8.3974856671142781E-2</v>
      </c>
    </row>
    <row r="745" spans="1:23" x14ac:dyDescent="0.3">
      <c r="A745" s="8" t="s">
        <v>316</v>
      </c>
      <c r="B745" s="8" t="s">
        <v>579</v>
      </c>
      <c r="C745" s="9" t="s">
        <v>578</v>
      </c>
      <c r="D745" s="27" t="s">
        <v>819</v>
      </c>
      <c r="E745" s="9" t="s">
        <v>947</v>
      </c>
      <c r="F745" s="9" t="s">
        <v>586</v>
      </c>
      <c r="G745" s="8" t="s">
        <v>584</v>
      </c>
      <c r="H745" s="10" t="s">
        <v>309</v>
      </c>
      <c r="I745" s="29">
        <v>10043</v>
      </c>
      <c r="J745" s="11" t="s">
        <v>7</v>
      </c>
      <c r="K745" s="41" t="s">
        <v>590</v>
      </c>
      <c r="L745" s="47" t="s">
        <v>173</v>
      </c>
      <c r="M745" s="31" t="str">
        <f>_xlfn.XLOOKUP(Calculations[[#This Row],[For XLOOKUP]],Factors[For XLOOKUP],Factors[Factor],"")</f>
        <v>Σ.Ε. N2O m.</v>
      </c>
      <c r="N745" s="31">
        <f>_xlfn.XLOOKUP(Calculations[[#This Row],[For XLOOKUP]],Factors[For XLOOKUP],Factors[Value],"")</f>
        <v>4.3350728455066983E-8</v>
      </c>
      <c r="O745" s="31" t="str">
        <f>_xlfn.XLOOKUP(Calculations[[#This Row],[For XLOOKUP]],Factors[For XLOOKUP],Factors[Units],"")</f>
        <v>tn N2O/lt</v>
      </c>
      <c r="P745" s="12" t="str">
        <f>_xlfn.XLOOKUP(Calculations[[#This Row],[For XLOOKUP]],Factors[For XLOOKUP],Factors[Source],"")</f>
        <v>Greece. National Inventory Submissions 2024</v>
      </c>
      <c r="Q745" s="31" t="s">
        <v>1112</v>
      </c>
      <c r="R745" s="31" t="s">
        <v>1112</v>
      </c>
      <c r="S745" s="31">
        <v>4.3537136587423769E-4</v>
      </c>
      <c r="T745" s="31" t="s">
        <v>1112</v>
      </c>
      <c r="U745" s="31" t="s">
        <v>1112</v>
      </c>
      <c r="V745" s="31" t="s">
        <v>1113</v>
      </c>
      <c r="W745" s="57">
        <v>0.11537341195667299</v>
      </c>
    </row>
    <row r="746" spans="1:23" x14ac:dyDescent="0.3">
      <c r="A746" s="8" t="s">
        <v>316</v>
      </c>
      <c r="B746" s="8" t="s">
        <v>579</v>
      </c>
      <c r="C746" s="9" t="s">
        <v>578</v>
      </c>
      <c r="D746" s="27" t="s">
        <v>819</v>
      </c>
      <c r="E746" s="9" t="s">
        <v>913</v>
      </c>
      <c r="F746" s="9" t="s">
        <v>586</v>
      </c>
      <c r="G746" s="8" t="s">
        <v>584</v>
      </c>
      <c r="H746" s="10" t="s">
        <v>309</v>
      </c>
      <c r="I746" s="28">
        <f>270+17494.01</f>
        <v>17764.009999999998</v>
      </c>
      <c r="J746" s="11" t="s">
        <v>7</v>
      </c>
      <c r="K746" s="41" t="s">
        <v>590</v>
      </c>
      <c r="L746" s="47" t="s">
        <v>169</v>
      </c>
      <c r="M746" s="31" t="str">
        <f>_xlfn.XLOOKUP(Calculations[[#This Row],[For XLOOKUP]],Factors[For XLOOKUP],Factors[Factor],"")</f>
        <v>Σ.Ε. CO₂ m.</v>
      </c>
      <c r="N746" s="31">
        <f>_xlfn.XLOOKUP(Calculations[[#This Row],[For XLOOKUP]],Factors[For XLOOKUP],Factors[Value],"")</f>
        <v>2.3432595615E-3</v>
      </c>
      <c r="O746" s="31" t="str">
        <f>_xlfn.XLOOKUP(Calculations[[#This Row],[For XLOOKUP]],Factors[For XLOOKUP],Factors[Units],"")</f>
        <v>tn CO2/lt</v>
      </c>
      <c r="P746" s="12" t="str">
        <f>_xlfn.XLOOKUP(Calculations[[#This Row],[For XLOOKUP]],Factors[For XLOOKUP],Factors[Source],"")</f>
        <v>Greece. National Inventory Submissions 2024</v>
      </c>
      <c r="Q746" s="31">
        <v>41.625686283081613</v>
      </c>
      <c r="R746" s="31" t="s">
        <v>1112</v>
      </c>
      <c r="S746" s="31" t="s">
        <v>1112</v>
      </c>
      <c r="T746" s="31" t="s">
        <v>1112</v>
      </c>
      <c r="U746" s="31" t="s">
        <v>1112</v>
      </c>
      <c r="V746" s="31" t="s">
        <v>1113</v>
      </c>
      <c r="W746" s="57">
        <v>41.625686283081613</v>
      </c>
    </row>
    <row r="747" spans="1:23" x14ac:dyDescent="0.3">
      <c r="A747" s="8" t="s">
        <v>316</v>
      </c>
      <c r="B747" s="8" t="s">
        <v>579</v>
      </c>
      <c r="C747" s="9" t="s">
        <v>578</v>
      </c>
      <c r="D747" s="27" t="s">
        <v>819</v>
      </c>
      <c r="E747" s="9" t="s">
        <v>913</v>
      </c>
      <c r="F747" s="9" t="s">
        <v>586</v>
      </c>
      <c r="G747" s="8" t="s">
        <v>584</v>
      </c>
      <c r="H747" s="10" t="s">
        <v>309</v>
      </c>
      <c r="I747" s="29">
        <v>17764.009999999998</v>
      </c>
      <c r="J747" s="11" t="s">
        <v>7</v>
      </c>
      <c r="K747" s="41" t="s">
        <v>590</v>
      </c>
      <c r="L747" s="47" t="s">
        <v>171</v>
      </c>
      <c r="M747" s="31" t="str">
        <f>_xlfn.XLOOKUP(Calculations[[#This Row],[For XLOOKUP]],Factors[For XLOOKUP],Factors[Factor],"")</f>
        <v>Σ.Ε. CH₄ m.</v>
      </c>
      <c r="N747" s="31">
        <f>_xlfn.XLOOKUP(Calculations[[#This Row],[For XLOOKUP]],Factors[For XLOOKUP],Factors[Value],"")</f>
        <v>2.9862611012340788E-7</v>
      </c>
      <c r="O747" s="31" t="str">
        <f>_xlfn.XLOOKUP(Calculations[[#This Row],[For XLOOKUP]],Factors[For XLOOKUP],Factors[Units],"")</f>
        <v>tn CH₄/lt</v>
      </c>
      <c r="P747" s="12" t="str">
        <f>_xlfn.XLOOKUP(Calculations[[#This Row],[For XLOOKUP]],Factors[For XLOOKUP],Factors[Source],"")</f>
        <v>Greece. National Inventory Submissions 2024</v>
      </c>
      <c r="Q747" s="31" t="s">
        <v>1112</v>
      </c>
      <c r="R747" s="31">
        <v>5.3047972064933181E-3</v>
      </c>
      <c r="S747" s="31" t="s">
        <v>1112</v>
      </c>
      <c r="T747" s="31" t="s">
        <v>1112</v>
      </c>
      <c r="U747" s="31" t="s">
        <v>1112</v>
      </c>
      <c r="V747" s="31" t="s">
        <v>1113</v>
      </c>
      <c r="W747" s="57">
        <v>0.14853432178181292</v>
      </c>
    </row>
    <row r="748" spans="1:23" x14ac:dyDescent="0.3">
      <c r="A748" s="8" t="s">
        <v>316</v>
      </c>
      <c r="B748" s="8" t="s">
        <v>579</v>
      </c>
      <c r="C748" s="9" t="s">
        <v>578</v>
      </c>
      <c r="D748" s="27" t="s">
        <v>819</v>
      </c>
      <c r="E748" s="27" t="s">
        <v>913</v>
      </c>
      <c r="F748" s="9" t="s">
        <v>586</v>
      </c>
      <c r="G748" s="8" t="s">
        <v>584</v>
      </c>
      <c r="H748" s="10" t="s">
        <v>309</v>
      </c>
      <c r="I748" s="29">
        <v>17764.009999999998</v>
      </c>
      <c r="J748" s="11" t="s">
        <v>7</v>
      </c>
      <c r="K748" s="41" t="s">
        <v>590</v>
      </c>
      <c r="L748" s="47" t="s">
        <v>173</v>
      </c>
      <c r="M748" s="31" t="str">
        <f>_xlfn.XLOOKUP(Calculations[[#This Row],[For XLOOKUP]],Factors[For XLOOKUP],Factors[Factor],"")</f>
        <v>Σ.Ε. N2O m.</v>
      </c>
      <c r="N748" s="31">
        <f>_xlfn.XLOOKUP(Calculations[[#This Row],[For XLOOKUP]],Factors[For XLOOKUP],Factors[Value],"")</f>
        <v>4.3350728455066983E-8</v>
      </c>
      <c r="O748" s="31" t="str">
        <f>_xlfn.XLOOKUP(Calculations[[#This Row],[For XLOOKUP]],Factors[For XLOOKUP],Factors[Units],"")</f>
        <v>tn N2O/lt</v>
      </c>
      <c r="P748" s="12" t="str">
        <f>_xlfn.XLOOKUP(Calculations[[#This Row],[For XLOOKUP]],Factors[For XLOOKUP],Factors[Source],"")</f>
        <v>Greece. National Inventory Submissions 2024</v>
      </c>
      <c r="Q748" s="31" t="s">
        <v>1112</v>
      </c>
      <c r="R748" s="31" t="s">
        <v>1112</v>
      </c>
      <c r="S748" s="31">
        <v>7.7008277378309441E-4</v>
      </c>
      <c r="T748" s="31" t="s">
        <v>1112</v>
      </c>
      <c r="U748" s="31" t="s">
        <v>1112</v>
      </c>
      <c r="V748" s="31" t="s">
        <v>1113</v>
      </c>
      <c r="W748" s="57">
        <v>0.20407193505252003</v>
      </c>
    </row>
    <row r="749" spans="1:23" x14ac:dyDescent="0.3">
      <c r="A749" s="8" t="s">
        <v>316</v>
      </c>
      <c r="B749" s="8" t="s">
        <v>579</v>
      </c>
      <c r="C749" s="9" t="s">
        <v>578</v>
      </c>
      <c r="D749" s="27" t="s">
        <v>819</v>
      </c>
      <c r="E749" s="27" t="s">
        <v>927</v>
      </c>
      <c r="F749" s="9" t="s">
        <v>586</v>
      </c>
      <c r="G749" s="8" t="s">
        <v>584</v>
      </c>
      <c r="H749" s="10" t="s">
        <v>309</v>
      </c>
      <c r="I749" s="28">
        <v>231.28</v>
      </c>
      <c r="J749" s="11" t="s">
        <v>7</v>
      </c>
      <c r="K749" s="41" t="s">
        <v>590</v>
      </c>
      <c r="L749" s="47" t="s">
        <v>169</v>
      </c>
      <c r="M749" s="31" t="str">
        <f>_xlfn.XLOOKUP(Calculations[[#This Row],[For XLOOKUP]],Factors[For XLOOKUP],Factors[Factor],"")</f>
        <v>Σ.Ε. CO₂ m.</v>
      </c>
      <c r="N749" s="31">
        <f>_xlfn.XLOOKUP(Calculations[[#This Row],[For XLOOKUP]],Factors[For XLOOKUP],Factors[Value],"")</f>
        <v>2.3432595615E-3</v>
      </c>
      <c r="O749" s="31" t="str">
        <f>_xlfn.XLOOKUP(Calculations[[#This Row],[For XLOOKUP]],Factors[For XLOOKUP],Factors[Units],"")</f>
        <v>tn CO2/lt</v>
      </c>
      <c r="P749" s="12" t="str">
        <f>_xlfn.XLOOKUP(Calculations[[#This Row],[For XLOOKUP]],Factors[For XLOOKUP],Factors[Source],"")</f>
        <v>Greece. National Inventory Submissions 2024</v>
      </c>
      <c r="Q749" s="31">
        <v>0.54194907138372006</v>
      </c>
      <c r="R749" s="31" t="s">
        <v>1112</v>
      </c>
      <c r="S749" s="31" t="s">
        <v>1112</v>
      </c>
      <c r="T749" s="31" t="s">
        <v>1112</v>
      </c>
      <c r="U749" s="31" t="s">
        <v>1112</v>
      </c>
      <c r="V749" s="31" t="s">
        <v>1113</v>
      </c>
      <c r="W749" s="57">
        <v>0.54194907138372006</v>
      </c>
    </row>
    <row r="750" spans="1:23" ht="19.2" customHeight="1" x14ac:dyDescent="0.3">
      <c r="A750" s="8" t="s">
        <v>316</v>
      </c>
      <c r="B750" s="8" t="s">
        <v>579</v>
      </c>
      <c r="C750" s="9" t="s">
        <v>578</v>
      </c>
      <c r="D750" s="27" t="s">
        <v>819</v>
      </c>
      <c r="E750" s="27" t="s">
        <v>927</v>
      </c>
      <c r="F750" s="9" t="s">
        <v>586</v>
      </c>
      <c r="G750" s="8" t="s">
        <v>584</v>
      </c>
      <c r="H750" s="10" t="s">
        <v>309</v>
      </c>
      <c r="I750" s="29">
        <v>231.28</v>
      </c>
      <c r="J750" s="11" t="s">
        <v>7</v>
      </c>
      <c r="K750" s="41" t="s">
        <v>590</v>
      </c>
      <c r="L750" s="47" t="s">
        <v>171</v>
      </c>
      <c r="M750" s="31" t="str">
        <f>_xlfn.XLOOKUP(Calculations[[#This Row],[For XLOOKUP]],Factors[For XLOOKUP],Factors[Factor],"")</f>
        <v>Σ.Ε. CH₄ m.</v>
      </c>
      <c r="N750" s="31">
        <f>_xlfn.XLOOKUP(Calculations[[#This Row],[For XLOOKUP]],Factors[For XLOOKUP],Factors[Value],"")</f>
        <v>2.9862611012340788E-7</v>
      </c>
      <c r="O750" s="31" t="str">
        <f>_xlfn.XLOOKUP(Calculations[[#This Row],[For XLOOKUP]],Factors[For XLOOKUP],Factors[Units],"")</f>
        <v>tn CH₄/lt</v>
      </c>
      <c r="P750" s="12" t="str">
        <f>_xlfn.XLOOKUP(Calculations[[#This Row],[For XLOOKUP]],Factors[For XLOOKUP],Factors[Source],"")</f>
        <v>Greece. National Inventory Submissions 2024</v>
      </c>
      <c r="Q750" s="31" t="s">
        <v>1112</v>
      </c>
      <c r="R750" s="31">
        <v>6.9066246749341777E-5</v>
      </c>
      <c r="S750" s="31" t="s">
        <v>1112</v>
      </c>
      <c r="T750" s="31" t="s">
        <v>1112</v>
      </c>
      <c r="U750" s="31" t="s">
        <v>1112</v>
      </c>
      <c r="V750" s="31" t="s">
        <v>1113</v>
      </c>
      <c r="W750" s="57">
        <v>1.9338549089815697E-3</v>
      </c>
    </row>
    <row r="751" spans="1:23" ht="19.2" customHeight="1" x14ac:dyDescent="0.3">
      <c r="A751" s="8" t="s">
        <v>316</v>
      </c>
      <c r="B751" s="8" t="s">
        <v>579</v>
      </c>
      <c r="C751" s="9" t="s">
        <v>578</v>
      </c>
      <c r="D751" s="27" t="s">
        <v>819</v>
      </c>
      <c r="E751" s="9" t="s">
        <v>927</v>
      </c>
      <c r="F751" s="9" t="s">
        <v>586</v>
      </c>
      <c r="G751" s="8" t="s">
        <v>584</v>
      </c>
      <c r="H751" s="10" t="s">
        <v>309</v>
      </c>
      <c r="I751" s="29">
        <v>231.28</v>
      </c>
      <c r="J751" s="11" t="s">
        <v>7</v>
      </c>
      <c r="K751" s="41" t="s">
        <v>590</v>
      </c>
      <c r="L751" s="47" t="s">
        <v>173</v>
      </c>
      <c r="M751" s="12" t="str">
        <f>_xlfn.XLOOKUP(Calculations[[#This Row],[For XLOOKUP]],Factors[For XLOOKUP],Factors[Factor],"")</f>
        <v>Σ.Ε. N2O m.</v>
      </c>
      <c r="N751" s="12">
        <f>_xlfn.XLOOKUP(Calculations[[#This Row],[For XLOOKUP]],Factors[For XLOOKUP],Factors[Value],"")</f>
        <v>4.3350728455066983E-8</v>
      </c>
      <c r="O751" s="12" t="str">
        <f>_xlfn.XLOOKUP(Calculations[[#This Row],[For XLOOKUP]],Factors[For XLOOKUP],Factors[Units],"")</f>
        <v>tn N2O/lt</v>
      </c>
      <c r="P751" s="12" t="str">
        <f>_xlfn.XLOOKUP(Calculations[[#This Row],[For XLOOKUP]],Factors[For XLOOKUP],Factors[Source],"")</f>
        <v>Greece. National Inventory Submissions 2024</v>
      </c>
      <c r="Q751" s="12" t="s">
        <v>1112</v>
      </c>
      <c r="R751" s="12" t="s">
        <v>1112</v>
      </c>
      <c r="S751" s="12">
        <v>1.0026156477087893E-5</v>
      </c>
      <c r="T751" s="12" t="s">
        <v>1112</v>
      </c>
      <c r="U751" s="12" t="s">
        <v>1112</v>
      </c>
      <c r="V751" s="12" t="s">
        <v>1113</v>
      </c>
      <c r="W751" s="56">
        <v>2.6569314664282914E-3</v>
      </c>
    </row>
    <row r="752" spans="1:23" ht="19.2" customHeight="1" x14ac:dyDescent="0.3">
      <c r="A752" s="8" t="s">
        <v>316</v>
      </c>
      <c r="B752" s="8" t="s">
        <v>579</v>
      </c>
      <c r="C752" s="9" t="s">
        <v>578</v>
      </c>
      <c r="D752" s="27" t="s">
        <v>818</v>
      </c>
      <c r="E752" s="9"/>
      <c r="F752" s="9" t="s">
        <v>586</v>
      </c>
      <c r="G752" s="8" t="s">
        <v>584</v>
      </c>
      <c r="H752" s="10" t="s">
        <v>309</v>
      </c>
      <c r="I752" s="28">
        <v>150</v>
      </c>
      <c r="J752" s="11" t="s">
        <v>7</v>
      </c>
      <c r="K752" s="41" t="s">
        <v>590</v>
      </c>
      <c r="L752" s="47" t="s">
        <v>169</v>
      </c>
      <c r="M752" s="31" t="str">
        <f>_xlfn.XLOOKUP(Calculations[[#This Row],[For XLOOKUP]],Factors[For XLOOKUP],Factors[Factor],"")</f>
        <v>Σ.Ε. CO₂ m.</v>
      </c>
      <c r="N752" s="31">
        <f>_xlfn.XLOOKUP(Calculations[[#This Row],[For XLOOKUP]],Factors[For XLOOKUP],Factors[Value],"")</f>
        <v>2.3432595615E-3</v>
      </c>
      <c r="O752" s="31" t="str">
        <f>_xlfn.XLOOKUP(Calculations[[#This Row],[For XLOOKUP]],Factors[For XLOOKUP],Factors[Units],"")</f>
        <v>tn CO2/lt</v>
      </c>
      <c r="P752" s="12" t="str">
        <f>_xlfn.XLOOKUP(Calculations[[#This Row],[For XLOOKUP]],Factors[For XLOOKUP],Factors[Source],"")</f>
        <v>Greece. National Inventory Submissions 2024</v>
      </c>
      <c r="Q752" s="31">
        <v>0.35148893422499999</v>
      </c>
      <c r="R752" s="31" t="s">
        <v>1112</v>
      </c>
      <c r="S752" s="31" t="s">
        <v>1112</v>
      </c>
      <c r="T752" s="31" t="s">
        <v>1112</v>
      </c>
      <c r="U752" s="31" t="s">
        <v>1112</v>
      </c>
      <c r="V752" s="31" t="s">
        <v>1113</v>
      </c>
      <c r="W752" s="57">
        <v>0.35148893422499999</v>
      </c>
    </row>
    <row r="753" spans="1:23" ht="19.2" customHeight="1" x14ac:dyDescent="0.3">
      <c r="A753" s="8" t="s">
        <v>316</v>
      </c>
      <c r="B753" s="8" t="s">
        <v>579</v>
      </c>
      <c r="C753" s="9" t="s">
        <v>578</v>
      </c>
      <c r="D753" s="27" t="s">
        <v>818</v>
      </c>
      <c r="E753" s="9"/>
      <c r="F753" s="9" t="s">
        <v>586</v>
      </c>
      <c r="G753" s="8" t="s">
        <v>584</v>
      </c>
      <c r="H753" s="10" t="s">
        <v>309</v>
      </c>
      <c r="I753" s="29">
        <v>150</v>
      </c>
      <c r="J753" s="11" t="s">
        <v>7</v>
      </c>
      <c r="K753" s="41" t="s">
        <v>590</v>
      </c>
      <c r="L753" s="47" t="s">
        <v>171</v>
      </c>
      <c r="M753" s="31" t="str">
        <f>_xlfn.XLOOKUP(Calculations[[#This Row],[For XLOOKUP]],Factors[For XLOOKUP],Factors[Factor],"")</f>
        <v>Σ.Ε. CH₄ m.</v>
      </c>
      <c r="N753" s="31">
        <f>_xlfn.XLOOKUP(Calculations[[#This Row],[For XLOOKUP]],Factors[For XLOOKUP],Factors[Value],"")</f>
        <v>2.9862611012340788E-7</v>
      </c>
      <c r="O753" s="31" t="str">
        <f>_xlfn.XLOOKUP(Calculations[[#This Row],[For XLOOKUP]],Factors[For XLOOKUP],Factors[Units],"")</f>
        <v>tn CH₄/lt</v>
      </c>
      <c r="P753" s="12" t="str">
        <f>_xlfn.XLOOKUP(Calculations[[#This Row],[For XLOOKUP]],Factors[For XLOOKUP],Factors[Source],"")</f>
        <v>Greece. National Inventory Submissions 2024</v>
      </c>
      <c r="Q753" s="31" t="s">
        <v>1112</v>
      </c>
      <c r="R753" s="31">
        <v>4.479391651851118E-5</v>
      </c>
      <c r="S753" s="31" t="s">
        <v>1112</v>
      </c>
      <c r="T753" s="31" t="s">
        <v>1112</v>
      </c>
      <c r="U753" s="31" t="s">
        <v>1112</v>
      </c>
      <c r="V753" s="31" t="s">
        <v>1113</v>
      </c>
      <c r="W753" s="57">
        <v>1.2542296625183131E-3</v>
      </c>
    </row>
    <row r="754" spans="1:23" x14ac:dyDescent="0.3">
      <c r="A754" s="8" t="s">
        <v>316</v>
      </c>
      <c r="B754" s="8" t="s">
        <v>579</v>
      </c>
      <c r="C754" s="9" t="s">
        <v>578</v>
      </c>
      <c r="D754" s="27" t="s">
        <v>818</v>
      </c>
      <c r="E754" s="27"/>
      <c r="F754" s="9" t="s">
        <v>586</v>
      </c>
      <c r="G754" s="8" t="s">
        <v>584</v>
      </c>
      <c r="H754" s="10" t="s">
        <v>309</v>
      </c>
      <c r="I754" s="29">
        <v>150</v>
      </c>
      <c r="J754" s="11" t="s">
        <v>7</v>
      </c>
      <c r="K754" s="41" t="s">
        <v>590</v>
      </c>
      <c r="L754" s="47" t="s">
        <v>173</v>
      </c>
      <c r="M754" s="12" t="str">
        <f>_xlfn.XLOOKUP(Calculations[[#This Row],[For XLOOKUP]],Factors[For XLOOKUP],Factors[Factor],"")</f>
        <v>Σ.Ε. N2O m.</v>
      </c>
      <c r="N754" s="12">
        <f>_xlfn.XLOOKUP(Calculations[[#This Row],[For XLOOKUP]],Factors[For XLOOKUP],Factors[Value],"")</f>
        <v>4.3350728455066983E-8</v>
      </c>
      <c r="O754" s="12" t="str">
        <f>_xlfn.XLOOKUP(Calculations[[#This Row],[For XLOOKUP]],Factors[For XLOOKUP],Factors[Units],"")</f>
        <v>tn N2O/lt</v>
      </c>
      <c r="P754" s="12" t="str">
        <f>_xlfn.XLOOKUP(Calculations[[#This Row],[For XLOOKUP]],Factors[For XLOOKUP],Factors[Source],"")</f>
        <v>Greece. National Inventory Submissions 2024</v>
      </c>
      <c r="Q754" s="12" t="s">
        <v>1112</v>
      </c>
      <c r="R754" s="12" t="s">
        <v>1112</v>
      </c>
      <c r="S754" s="12">
        <v>6.5026092682600471E-6</v>
      </c>
      <c r="T754" s="12" t="s">
        <v>1112</v>
      </c>
      <c r="U754" s="12" t="s">
        <v>1112</v>
      </c>
      <c r="V754" s="12" t="s">
        <v>1113</v>
      </c>
      <c r="W754" s="56">
        <v>1.7231914560889125E-3</v>
      </c>
    </row>
    <row r="755" spans="1:23" x14ac:dyDescent="0.3">
      <c r="A755" s="8" t="s">
        <v>316</v>
      </c>
      <c r="B755" s="8" t="s">
        <v>579</v>
      </c>
      <c r="C755" s="9" t="s">
        <v>578</v>
      </c>
      <c r="D755" s="27" t="s">
        <v>819</v>
      </c>
      <c r="E755" s="27" t="s">
        <v>913</v>
      </c>
      <c r="F755" s="9" t="s">
        <v>586</v>
      </c>
      <c r="G755" s="8" t="s">
        <v>584</v>
      </c>
      <c r="H755" s="10" t="s">
        <v>308</v>
      </c>
      <c r="I755" s="28">
        <v>400</v>
      </c>
      <c r="J755" s="11" t="s">
        <v>7</v>
      </c>
      <c r="K755" s="41" t="s">
        <v>591</v>
      </c>
      <c r="L755" s="47" t="s">
        <v>183</v>
      </c>
      <c r="M755" s="31" t="str">
        <f>_xlfn.XLOOKUP(Calculations[[#This Row],[For XLOOKUP]],Factors[For XLOOKUP],Factors[Factor],"")</f>
        <v>Σ.Ε. CO₂ m.</v>
      </c>
      <c r="N755" s="31">
        <f>_xlfn.XLOOKUP(Calculations[[#This Row],[For XLOOKUP]],Factors[For XLOOKUP],Factors[Value],"")</f>
        <v>2.7370491168929394E-3</v>
      </c>
      <c r="O755" s="31" t="str">
        <f>_xlfn.XLOOKUP(Calculations[[#This Row],[For XLOOKUP]],Factors[For XLOOKUP],Factors[Units],"")</f>
        <v>tn CO2/lt</v>
      </c>
      <c r="P755" s="12" t="str">
        <f>_xlfn.XLOOKUP(Calculations[[#This Row],[For XLOOKUP]],Factors[For XLOOKUP],Factors[Source],"")</f>
        <v>Greece. National Inventory Submissions 2024</v>
      </c>
      <c r="Q755" s="31">
        <v>1.0948196467571758</v>
      </c>
      <c r="R755" s="31" t="s">
        <v>1112</v>
      </c>
      <c r="S755" s="31" t="s">
        <v>1112</v>
      </c>
      <c r="T755" s="31" t="s">
        <v>1112</v>
      </c>
      <c r="U755" s="31" t="s">
        <v>1112</v>
      </c>
      <c r="V755" s="31" t="s">
        <v>1113</v>
      </c>
      <c r="W755" s="57">
        <v>1.0948196467571758</v>
      </c>
    </row>
    <row r="756" spans="1:23" x14ac:dyDescent="0.3">
      <c r="A756" s="8" t="s">
        <v>316</v>
      </c>
      <c r="B756" s="8" t="s">
        <v>579</v>
      </c>
      <c r="C756" s="9" t="s">
        <v>578</v>
      </c>
      <c r="D756" s="27" t="s">
        <v>819</v>
      </c>
      <c r="E756" s="27" t="s">
        <v>913</v>
      </c>
      <c r="F756" s="9" t="s">
        <v>586</v>
      </c>
      <c r="G756" s="8" t="s">
        <v>584</v>
      </c>
      <c r="H756" s="10" t="s">
        <v>308</v>
      </c>
      <c r="I756" s="29" t="e" cm="1">
        <f t="array" ref="I756">_xlfn.XLOOKUP(1,(Calculations[Πληροφορίες]=Calculations[[#This Row],[Πληροφορίες]])*(#REF!=#REF!),Calculations[Τιμή])</f>
        <v>#N/A</v>
      </c>
      <c r="J756" s="11" t="s">
        <v>7</v>
      </c>
      <c r="K756" s="41" t="s">
        <v>591</v>
      </c>
      <c r="L756" s="47" t="s">
        <v>185</v>
      </c>
      <c r="M756" s="31" t="str">
        <f>_xlfn.XLOOKUP(Calculations[[#This Row],[For XLOOKUP]],Factors[For XLOOKUP],Factors[Factor],"")</f>
        <v>Σ.Ε. CH₄ m.</v>
      </c>
      <c r="N756" s="31">
        <f>_xlfn.XLOOKUP(Calculations[[#This Row],[For XLOOKUP]],Factors[For XLOOKUP],Factors[Value],"")</f>
        <v>1.0689300000000002E-7</v>
      </c>
      <c r="O756" s="31" t="str">
        <f>_xlfn.XLOOKUP(Calculations[[#This Row],[For XLOOKUP]],Factors[For XLOOKUP],Factors[Units],"")</f>
        <v>tn CH₄/lt</v>
      </c>
      <c r="P756" s="12" t="str">
        <f>_xlfn.XLOOKUP(Calculations[[#This Row],[For XLOOKUP]],Factors[For XLOOKUP],Factors[Source],"")</f>
        <v>Greece. National Inventory Submissions 2024</v>
      </c>
      <c r="Q756" s="31" t="s">
        <v>1112</v>
      </c>
      <c r="R756" s="31">
        <v>4.2757200000000005E-5</v>
      </c>
      <c r="S756" s="31" t="s">
        <v>1112</v>
      </c>
      <c r="T756" s="31" t="s">
        <v>1112</v>
      </c>
      <c r="U756" s="31" t="s">
        <v>1112</v>
      </c>
      <c r="V756" s="31" t="s">
        <v>1113</v>
      </c>
      <c r="W756" s="57">
        <v>1.1972016000000002E-3</v>
      </c>
    </row>
    <row r="757" spans="1:23" x14ac:dyDescent="0.3">
      <c r="A757" s="8" t="s">
        <v>316</v>
      </c>
      <c r="B757" s="8" t="s">
        <v>579</v>
      </c>
      <c r="C757" s="9" t="s">
        <v>578</v>
      </c>
      <c r="D757" s="27" t="s">
        <v>819</v>
      </c>
      <c r="E757" s="27" t="s">
        <v>913</v>
      </c>
      <c r="F757" s="9" t="s">
        <v>586</v>
      </c>
      <c r="G757" s="8" t="s">
        <v>584</v>
      </c>
      <c r="H757" s="10" t="s">
        <v>308</v>
      </c>
      <c r="I757" s="29" t="e" cm="1">
        <f t="array" ref="I757">_xlfn.XLOOKUP(1,(Calculations[Πληροφορίες]=Calculations[[#This Row],[Πληροφορίες]])*(#REF!=#REF!),Calculations[Τιμή])</f>
        <v>#N/A</v>
      </c>
      <c r="J757" s="11" t="s">
        <v>7</v>
      </c>
      <c r="K757" s="41" t="s">
        <v>591</v>
      </c>
      <c r="L757" s="47" t="s">
        <v>187</v>
      </c>
      <c r="M757" s="31" t="str">
        <f>_xlfn.XLOOKUP(Calculations[[#This Row],[For XLOOKUP]],Factors[For XLOOKUP],Factors[Factor],"")</f>
        <v>Σ.Ε. N2O m.</v>
      </c>
      <c r="N757" s="31">
        <f>_xlfn.XLOOKUP(Calculations[[#This Row],[For XLOOKUP]],Factors[For XLOOKUP],Factors[Value],"")</f>
        <v>2.1378600000000001E-8</v>
      </c>
      <c r="O757" s="31" t="str">
        <f>_xlfn.XLOOKUP(Calculations[[#This Row],[For XLOOKUP]],Factors[For XLOOKUP],Factors[Units],"")</f>
        <v>tn N2O/lt</v>
      </c>
      <c r="P757" s="12" t="str">
        <f>_xlfn.XLOOKUP(Calculations[[#This Row],[For XLOOKUP]],Factors[For XLOOKUP],Factors[Source],"")</f>
        <v>Greece. National Inventory Submissions 2024</v>
      </c>
      <c r="Q757" s="31" t="s">
        <v>1112</v>
      </c>
      <c r="R757" s="31" t="s">
        <v>1112</v>
      </c>
      <c r="S757" s="31">
        <v>8.5514400000000002E-6</v>
      </c>
      <c r="T757" s="31" t="s">
        <v>1112</v>
      </c>
      <c r="U757" s="31" t="s">
        <v>1112</v>
      </c>
      <c r="V757" s="31" t="s">
        <v>1113</v>
      </c>
      <c r="W757" s="57">
        <v>2.2661316E-3</v>
      </c>
    </row>
    <row r="758" spans="1:23" x14ac:dyDescent="0.3">
      <c r="A758" s="8" t="s">
        <v>316</v>
      </c>
      <c r="B758" s="8" t="s">
        <v>579</v>
      </c>
      <c r="C758" s="9" t="s">
        <v>578</v>
      </c>
      <c r="D758" s="27" t="s">
        <v>819</v>
      </c>
      <c r="E758" s="27" t="s">
        <v>927</v>
      </c>
      <c r="F758" s="9" t="s">
        <v>586</v>
      </c>
      <c r="G758" s="8" t="s">
        <v>584</v>
      </c>
      <c r="H758" s="10" t="s">
        <v>308</v>
      </c>
      <c r="I758" s="28">
        <v>40</v>
      </c>
      <c r="J758" s="11" t="s">
        <v>7</v>
      </c>
      <c r="K758" s="41" t="s">
        <v>591</v>
      </c>
      <c r="L758" s="47" t="s">
        <v>183</v>
      </c>
      <c r="M758" s="31" t="str">
        <f>_xlfn.XLOOKUP(Calculations[[#This Row],[For XLOOKUP]],Factors[For XLOOKUP],Factors[Factor],"")</f>
        <v>Σ.Ε. CO₂ m.</v>
      </c>
      <c r="N758" s="31">
        <f>_xlfn.XLOOKUP(Calculations[[#This Row],[For XLOOKUP]],Factors[For XLOOKUP],Factors[Value],"")</f>
        <v>2.7370491168929394E-3</v>
      </c>
      <c r="O758" s="31" t="str">
        <f>_xlfn.XLOOKUP(Calculations[[#This Row],[For XLOOKUP]],Factors[For XLOOKUP],Factors[Units],"")</f>
        <v>tn CO2/lt</v>
      </c>
      <c r="P758" s="12" t="str">
        <f>_xlfn.XLOOKUP(Calculations[[#This Row],[For XLOOKUP]],Factors[For XLOOKUP],Factors[Source],"")</f>
        <v>Greece. National Inventory Submissions 2024</v>
      </c>
      <c r="Q758" s="31">
        <v>0.10948196467571758</v>
      </c>
      <c r="R758" s="31" t="s">
        <v>1112</v>
      </c>
      <c r="S758" s="31" t="s">
        <v>1112</v>
      </c>
      <c r="T758" s="31" t="s">
        <v>1112</v>
      </c>
      <c r="U758" s="31" t="s">
        <v>1112</v>
      </c>
      <c r="V758" s="31" t="s">
        <v>1113</v>
      </c>
      <c r="W758" s="57">
        <v>0.10948196467571758</v>
      </c>
    </row>
    <row r="759" spans="1:23" x14ac:dyDescent="0.3">
      <c r="A759" s="8" t="s">
        <v>316</v>
      </c>
      <c r="B759" s="8" t="s">
        <v>579</v>
      </c>
      <c r="C759" s="9" t="s">
        <v>578</v>
      </c>
      <c r="D759" s="27" t="s">
        <v>819</v>
      </c>
      <c r="E759" s="27" t="s">
        <v>927</v>
      </c>
      <c r="F759" s="9" t="s">
        <v>586</v>
      </c>
      <c r="G759" s="8" t="s">
        <v>584</v>
      </c>
      <c r="H759" s="10" t="s">
        <v>308</v>
      </c>
      <c r="I759" s="29">
        <v>40</v>
      </c>
      <c r="J759" s="11" t="s">
        <v>7</v>
      </c>
      <c r="K759" s="41" t="s">
        <v>591</v>
      </c>
      <c r="L759" s="47" t="s">
        <v>185</v>
      </c>
      <c r="M759" s="31" t="str">
        <f>_xlfn.XLOOKUP(Calculations[[#This Row],[For XLOOKUP]],Factors[For XLOOKUP],Factors[Factor],"")</f>
        <v>Σ.Ε. CH₄ m.</v>
      </c>
      <c r="N759" s="31">
        <f>_xlfn.XLOOKUP(Calculations[[#This Row],[For XLOOKUP]],Factors[For XLOOKUP],Factors[Value],"")</f>
        <v>1.0689300000000002E-7</v>
      </c>
      <c r="O759" s="31" t="str">
        <f>_xlfn.XLOOKUP(Calculations[[#This Row],[For XLOOKUP]],Factors[For XLOOKUP],Factors[Units],"")</f>
        <v>tn CH₄/lt</v>
      </c>
      <c r="P759" s="12" t="str">
        <f>_xlfn.XLOOKUP(Calculations[[#This Row],[For XLOOKUP]],Factors[For XLOOKUP],Factors[Source],"")</f>
        <v>Greece. National Inventory Submissions 2024</v>
      </c>
      <c r="Q759" s="31" t="s">
        <v>1112</v>
      </c>
      <c r="R759" s="31">
        <v>4.275720000000001E-6</v>
      </c>
      <c r="S759" s="31" t="s">
        <v>1112</v>
      </c>
      <c r="T759" s="31" t="s">
        <v>1112</v>
      </c>
      <c r="U759" s="31" t="s">
        <v>1112</v>
      </c>
      <c r="V759" s="31" t="s">
        <v>1113</v>
      </c>
      <c r="W759" s="57">
        <v>1.1972016000000002E-4</v>
      </c>
    </row>
    <row r="760" spans="1:23" x14ac:dyDescent="0.3">
      <c r="A760" s="8" t="s">
        <v>316</v>
      </c>
      <c r="B760" s="8" t="s">
        <v>579</v>
      </c>
      <c r="C760" s="9" t="s">
        <v>578</v>
      </c>
      <c r="D760" s="27" t="s">
        <v>819</v>
      </c>
      <c r="E760" s="27" t="s">
        <v>927</v>
      </c>
      <c r="F760" s="9" t="s">
        <v>586</v>
      </c>
      <c r="G760" s="8" t="s">
        <v>584</v>
      </c>
      <c r="H760" s="10" t="s">
        <v>308</v>
      </c>
      <c r="I760" s="29">
        <v>40</v>
      </c>
      <c r="J760" s="11" t="s">
        <v>7</v>
      </c>
      <c r="K760" s="41" t="s">
        <v>591</v>
      </c>
      <c r="L760" s="47" t="s">
        <v>187</v>
      </c>
      <c r="M760" s="31" t="str">
        <f>_xlfn.XLOOKUP(Calculations[[#This Row],[For XLOOKUP]],Factors[For XLOOKUP],Factors[Factor],"")</f>
        <v>Σ.Ε. N2O m.</v>
      </c>
      <c r="N760" s="31">
        <f>_xlfn.XLOOKUP(Calculations[[#This Row],[For XLOOKUP]],Factors[For XLOOKUP],Factors[Value],"")</f>
        <v>2.1378600000000001E-8</v>
      </c>
      <c r="O760" s="31" t="str">
        <f>_xlfn.XLOOKUP(Calculations[[#This Row],[For XLOOKUP]],Factors[For XLOOKUP],Factors[Units],"")</f>
        <v>tn N2O/lt</v>
      </c>
      <c r="P760" s="12" t="str">
        <f>_xlfn.XLOOKUP(Calculations[[#This Row],[For XLOOKUP]],Factors[For XLOOKUP],Factors[Source],"")</f>
        <v>Greece. National Inventory Submissions 2024</v>
      </c>
      <c r="Q760" s="31" t="s">
        <v>1112</v>
      </c>
      <c r="R760" s="31" t="s">
        <v>1112</v>
      </c>
      <c r="S760" s="31">
        <v>8.5514400000000002E-7</v>
      </c>
      <c r="T760" s="31" t="s">
        <v>1112</v>
      </c>
      <c r="U760" s="31" t="s">
        <v>1112</v>
      </c>
      <c r="V760" s="31" t="s">
        <v>1113</v>
      </c>
      <c r="W760" s="57">
        <v>2.2661316E-4</v>
      </c>
    </row>
    <row r="761" spans="1:23" x14ac:dyDescent="0.3">
      <c r="A761" s="8" t="s">
        <v>316</v>
      </c>
      <c r="B761" s="8" t="s">
        <v>579</v>
      </c>
      <c r="C761" s="9" t="s">
        <v>578</v>
      </c>
      <c r="D761" s="27" t="s">
        <v>818</v>
      </c>
      <c r="E761" s="27"/>
      <c r="F761" s="9" t="s">
        <v>586</v>
      </c>
      <c r="G761" s="8" t="s">
        <v>584</v>
      </c>
      <c r="H761" s="10" t="s">
        <v>308</v>
      </c>
      <c r="I761" s="28">
        <v>650</v>
      </c>
      <c r="J761" s="11" t="s">
        <v>7</v>
      </c>
      <c r="K761" s="41" t="s">
        <v>591</v>
      </c>
      <c r="L761" s="47" t="s">
        <v>183</v>
      </c>
      <c r="M761" s="31" t="str">
        <f>_xlfn.XLOOKUP(Calculations[[#This Row],[For XLOOKUP]],Factors[For XLOOKUP],Factors[Factor],"")</f>
        <v>Σ.Ε. CO₂ m.</v>
      </c>
      <c r="N761" s="31">
        <f>_xlfn.XLOOKUP(Calculations[[#This Row],[For XLOOKUP]],Factors[For XLOOKUP],Factors[Value],"")</f>
        <v>2.7370491168929394E-3</v>
      </c>
      <c r="O761" s="31" t="str">
        <f>_xlfn.XLOOKUP(Calculations[[#This Row],[For XLOOKUP]],Factors[For XLOOKUP],Factors[Units],"")</f>
        <v>tn CO2/lt</v>
      </c>
      <c r="P761" s="12" t="str">
        <f>_xlfn.XLOOKUP(Calculations[[#This Row],[For XLOOKUP]],Factors[For XLOOKUP],Factors[Source],"")</f>
        <v>Greece. National Inventory Submissions 2024</v>
      </c>
      <c r="Q761" s="31">
        <v>1.7790819259804107</v>
      </c>
      <c r="R761" s="31" t="s">
        <v>1112</v>
      </c>
      <c r="S761" s="31" t="s">
        <v>1112</v>
      </c>
      <c r="T761" s="31" t="s">
        <v>1112</v>
      </c>
      <c r="U761" s="31" t="s">
        <v>1112</v>
      </c>
      <c r="V761" s="31" t="s">
        <v>1113</v>
      </c>
      <c r="W761" s="57">
        <v>1.7790819259804107</v>
      </c>
    </row>
    <row r="762" spans="1:23" x14ac:dyDescent="0.3">
      <c r="A762" s="8" t="s">
        <v>316</v>
      </c>
      <c r="B762" s="8" t="s">
        <v>579</v>
      </c>
      <c r="C762" s="9" t="s">
        <v>578</v>
      </c>
      <c r="D762" s="27" t="s">
        <v>818</v>
      </c>
      <c r="E762" s="27"/>
      <c r="F762" s="9" t="s">
        <v>586</v>
      </c>
      <c r="G762" s="8" t="s">
        <v>584</v>
      </c>
      <c r="H762" s="10" t="s">
        <v>308</v>
      </c>
      <c r="I762" s="29">
        <v>650</v>
      </c>
      <c r="J762" s="11" t="s">
        <v>7</v>
      </c>
      <c r="K762" s="41" t="s">
        <v>591</v>
      </c>
      <c r="L762" s="47" t="s">
        <v>185</v>
      </c>
      <c r="M762" s="31" t="str">
        <f>_xlfn.XLOOKUP(Calculations[[#This Row],[For XLOOKUP]],Factors[For XLOOKUP],Factors[Factor],"")</f>
        <v>Σ.Ε. CH₄ m.</v>
      </c>
      <c r="N762" s="31">
        <f>_xlfn.XLOOKUP(Calculations[[#This Row],[For XLOOKUP]],Factors[For XLOOKUP],Factors[Value],"")</f>
        <v>1.0689300000000002E-7</v>
      </c>
      <c r="O762" s="31" t="str">
        <f>_xlfn.XLOOKUP(Calculations[[#This Row],[For XLOOKUP]],Factors[For XLOOKUP],Factors[Units],"")</f>
        <v>tn CH₄/lt</v>
      </c>
      <c r="P762" s="12" t="str">
        <f>_xlfn.XLOOKUP(Calculations[[#This Row],[For XLOOKUP]],Factors[For XLOOKUP],Factors[Source],"")</f>
        <v>Greece. National Inventory Submissions 2024</v>
      </c>
      <c r="Q762" s="31" t="s">
        <v>1112</v>
      </c>
      <c r="R762" s="31">
        <v>6.948045000000001E-5</v>
      </c>
      <c r="S762" s="31" t="s">
        <v>1112</v>
      </c>
      <c r="T762" s="31" t="s">
        <v>1112</v>
      </c>
      <c r="U762" s="31" t="s">
        <v>1112</v>
      </c>
      <c r="V762" s="31" t="s">
        <v>1113</v>
      </c>
      <c r="W762" s="57">
        <v>1.9454526000000003E-3</v>
      </c>
    </row>
    <row r="763" spans="1:23" x14ac:dyDescent="0.3">
      <c r="A763" s="8" t="s">
        <v>316</v>
      </c>
      <c r="B763" s="8" t="s">
        <v>579</v>
      </c>
      <c r="C763" s="9" t="s">
        <v>578</v>
      </c>
      <c r="D763" s="27" t="s">
        <v>818</v>
      </c>
      <c r="E763" s="9"/>
      <c r="F763" s="9" t="s">
        <v>586</v>
      </c>
      <c r="G763" s="8" t="s">
        <v>584</v>
      </c>
      <c r="H763" s="10" t="s">
        <v>308</v>
      </c>
      <c r="I763" s="29">
        <v>650</v>
      </c>
      <c r="J763" s="11" t="s">
        <v>7</v>
      </c>
      <c r="K763" s="41" t="s">
        <v>591</v>
      </c>
      <c r="L763" s="47" t="s">
        <v>187</v>
      </c>
      <c r="M763" s="12" t="str">
        <f>_xlfn.XLOOKUP(Calculations[[#This Row],[For XLOOKUP]],Factors[For XLOOKUP],Factors[Factor],"")</f>
        <v>Σ.Ε. N2O m.</v>
      </c>
      <c r="N763" s="12">
        <f>_xlfn.XLOOKUP(Calculations[[#This Row],[For XLOOKUP]],Factors[For XLOOKUP],Factors[Value],"")</f>
        <v>2.1378600000000001E-8</v>
      </c>
      <c r="O763" s="12" t="str">
        <f>_xlfn.XLOOKUP(Calculations[[#This Row],[For XLOOKUP]],Factors[For XLOOKUP],Factors[Units],"")</f>
        <v>tn N2O/lt</v>
      </c>
      <c r="P763" s="12" t="str">
        <f>_xlfn.XLOOKUP(Calculations[[#This Row],[For XLOOKUP]],Factors[For XLOOKUP],Factors[Source],"")</f>
        <v>Greece. National Inventory Submissions 2024</v>
      </c>
      <c r="Q763" s="12" t="s">
        <v>1112</v>
      </c>
      <c r="R763" s="12" t="s">
        <v>1112</v>
      </c>
      <c r="S763" s="12">
        <v>1.389609E-5</v>
      </c>
      <c r="T763" s="12" t="s">
        <v>1112</v>
      </c>
      <c r="U763" s="12" t="s">
        <v>1112</v>
      </c>
      <c r="V763" s="12" t="s">
        <v>1113</v>
      </c>
      <c r="W763" s="56">
        <v>3.68246385E-3</v>
      </c>
    </row>
    <row r="764" spans="1:23" x14ac:dyDescent="0.3">
      <c r="A764" s="8" t="s">
        <v>316</v>
      </c>
      <c r="B764" s="8" t="s">
        <v>579</v>
      </c>
      <c r="C764" s="9" t="s">
        <v>578</v>
      </c>
      <c r="D764" s="27" t="s">
        <v>818</v>
      </c>
      <c r="E764" s="27"/>
      <c r="F764" s="9" t="s">
        <v>586</v>
      </c>
      <c r="G764" s="8" t="s">
        <v>584</v>
      </c>
      <c r="H764" s="10" t="s">
        <v>308</v>
      </c>
      <c r="I764" s="28">
        <v>1398</v>
      </c>
      <c r="J764" s="11" t="s">
        <v>7</v>
      </c>
      <c r="K764" s="41" t="s">
        <v>224</v>
      </c>
      <c r="L764" s="47" t="s">
        <v>189</v>
      </c>
      <c r="M764" s="31" t="str">
        <f>_xlfn.XLOOKUP(Calculations[[#This Row],[For XLOOKUP]],Factors[For XLOOKUP],Factors[Factor],"")</f>
        <v>Σ.Ε. CO₂ st.</v>
      </c>
      <c r="N764" s="31">
        <f>_xlfn.XLOOKUP(Calculations[[#This Row],[For XLOOKUP]],Factors[For XLOOKUP],Factors[Value],"")</f>
        <v>2.6288551800000004E-3</v>
      </c>
      <c r="O764" s="31" t="str">
        <f>_xlfn.XLOOKUP(Calculations[[#This Row],[For XLOOKUP]],Factors[For XLOOKUP],Factors[Units],"")</f>
        <v>tn CO2/lt</v>
      </c>
      <c r="P764" s="12" t="str">
        <f>_xlfn.XLOOKUP(Calculations[[#This Row],[For XLOOKUP]],Factors[For XLOOKUP],Factors[Source],"")</f>
        <v>Greece. National Inventory Submissions 2024</v>
      </c>
      <c r="Q764" s="31">
        <v>3.6751395416400006</v>
      </c>
      <c r="R764" s="31" t="s">
        <v>1112</v>
      </c>
      <c r="S764" s="31" t="s">
        <v>1112</v>
      </c>
      <c r="T764" s="31" t="s">
        <v>1112</v>
      </c>
      <c r="U764" s="31" t="s">
        <v>1112</v>
      </c>
      <c r="V764" s="31" t="s">
        <v>1113</v>
      </c>
      <c r="W764" s="57">
        <v>3.6751395416400006</v>
      </c>
    </row>
    <row r="765" spans="1:23" x14ac:dyDescent="0.3">
      <c r="A765" s="8" t="s">
        <v>316</v>
      </c>
      <c r="B765" s="8" t="s">
        <v>579</v>
      </c>
      <c r="C765" s="9" t="s">
        <v>578</v>
      </c>
      <c r="D765" s="27" t="s">
        <v>818</v>
      </c>
      <c r="E765" s="27"/>
      <c r="F765" s="9" t="s">
        <v>586</v>
      </c>
      <c r="G765" s="8" t="s">
        <v>584</v>
      </c>
      <c r="H765" s="10" t="s">
        <v>308</v>
      </c>
      <c r="I765" s="29">
        <v>1398</v>
      </c>
      <c r="J765" s="11" t="s">
        <v>7</v>
      </c>
      <c r="K765" s="41" t="s">
        <v>224</v>
      </c>
      <c r="L765" s="47" t="s">
        <v>299</v>
      </c>
      <c r="M765" s="31" t="str">
        <f>_xlfn.XLOOKUP(Calculations[[#This Row],[For XLOOKUP]],Factors[For XLOOKUP],Factors[Factor],"")</f>
        <v>Σ.Ε. CH₄ st.</v>
      </c>
      <c r="N765" s="31">
        <f>_xlfn.XLOOKUP(Calculations[[#This Row],[For XLOOKUP]],Factors[For XLOOKUP],Factors[Value],"")</f>
        <v>2.6069673432920342E-8</v>
      </c>
      <c r="O765" s="31" t="str">
        <f>_xlfn.XLOOKUP(Calculations[[#This Row],[For XLOOKUP]],Factors[For XLOOKUP],Factors[Units],"")</f>
        <v>tn CH4/lt</v>
      </c>
      <c r="P765" s="12" t="str">
        <f>_xlfn.XLOOKUP(Calculations[[#This Row],[For XLOOKUP]],Factors[For XLOOKUP],Factors[Source],"")</f>
        <v>Greece. National Inventory Submissions 2024</v>
      </c>
      <c r="Q765" s="31" t="s">
        <v>1112</v>
      </c>
      <c r="R765" s="31">
        <v>3.6445403459222636E-5</v>
      </c>
      <c r="S765" s="31" t="s">
        <v>1112</v>
      </c>
      <c r="T765" s="31" t="s">
        <v>1112</v>
      </c>
      <c r="U765" s="31" t="s">
        <v>1112</v>
      </c>
      <c r="V765" s="31" t="s">
        <v>1113</v>
      </c>
      <c r="W765" s="57">
        <v>1.0204712968582337E-3</v>
      </c>
    </row>
    <row r="766" spans="1:23" x14ac:dyDescent="0.3">
      <c r="A766" s="8" t="s">
        <v>316</v>
      </c>
      <c r="B766" s="8" t="s">
        <v>579</v>
      </c>
      <c r="C766" s="9" t="s">
        <v>578</v>
      </c>
      <c r="D766" s="27" t="s">
        <v>818</v>
      </c>
      <c r="E766" s="9"/>
      <c r="F766" s="9" t="s">
        <v>586</v>
      </c>
      <c r="G766" s="8" t="s">
        <v>584</v>
      </c>
      <c r="H766" s="10" t="s">
        <v>308</v>
      </c>
      <c r="I766" s="29">
        <v>1398</v>
      </c>
      <c r="J766" s="11" t="s">
        <v>7</v>
      </c>
      <c r="K766" s="41" t="s">
        <v>224</v>
      </c>
      <c r="L766" s="47" t="s">
        <v>190</v>
      </c>
      <c r="M766" s="12" t="str">
        <f>_xlfn.XLOOKUP(Calculations[[#This Row],[For XLOOKUP]],Factors[For XLOOKUP],Factors[Factor],"")</f>
        <v>Σ.Ε. N2O st.</v>
      </c>
      <c r="N766" s="12">
        <f>_xlfn.XLOOKUP(Calculations[[#This Row],[For XLOOKUP]],Factors[For XLOOKUP],Factors[Value],"")</f>
        <v>6.7698900000000009E-9</v>
      </c>
      <c r="O766" s="12" t="str">
        <f>_xlfn.XLOOKUP(Calculations[[#This Row],[For XLOOKUP]],Factors[For XLOOKUP],Factors[Units],"")</f>
        <v>tn N2O/lt</v>
      </c>
      <c r="P766" s="12" t="str">
        <f>_xlfn.XLOOKUP(Calculations[[#This Row],[For XLOOKUP]],Factors[For XLOOKUP],Factors[Source],"")</f>
        <v>Greece. National Inventory Submissions 2024</v>
      </c>
      <c r="Q766" s="12" t="s">
        <v>1112</v>
      </c>
      <c r="R766" s="12" t="s">
        <v>1112</v>
      </c>
      <c r="S766" s="12">
        <v>9.4643062200000011E-6</v>
      </c>
      <c r="T766" s="12" t="s">
        <v>1112</v>
      </c>
      <c r="U766" s="12" t="s">
        <v>1112</v>
      </c>
      <c r="V766" s="12" t="s">
        <v>1113</v>
      </c>
      <c r="W766" s="56">
        <v>2.5080411483000002E-3</v>
      </c>
    </row>
    <row r="767" spans="1:23" x14ac:dyDescent="0.3">
      <c r="A767" s="8" t="s">
        <v>316</v>
      </c>
      <c r="B767" s="8" t="s">
        <v>579</v>
      </c>
      <c r="C767" s="9" t="s">
        <v>578</v>
      </c>
      <c r="D767" s="9" t="s">
        <v>818</v>
      </c>
      <c r="E767" s="9"/>
      <c r="F767" s="9" t="s">
        <v>586</v>
      </c>
      <c r="G767" s="8" t="s">
        <v>584</v>
      </c>
      <c r="H767" s="10" t="s">
        <v>308</v>
      </c>
      <c r="I767" s="28">
        <v>1636</v>
      </c>
      <c r="J767" s="11" t="s">
        <v>7</v>
      </c>
      <c r="K767" s="41" t="s">
        <v>593</v>
      </c>
      <c r="L767" s="47" t="s">
        <v>200</v>
      </c>
      <c r="M767" s="12" t="str">
        <f>_xlfn.XLOOKUP(Calculations[[#This Row],[For XLOOKUP]],Factors[For XLOOKUP],Factors[Factor],"")</f>
        <v>Σ.Ε. CO₂ m.</v>
      </c>
      <c r="N767" s="12">
        <f>_xlfn.XLOOKUP(Calculations[[#This Row],[For XLOOKUP]],Factors[For XLOOKUP],Factors[Value],"")</f>
        <v>2.6092581300000001E-3</v>
      </c>
      <c r="O767" s="12" t="str">
        <f>_xlfn.XLOOKUP(Calculations[[#This Row],[For XLOOKUP]],Factors[For XLOOKUP],Factors[Units],"")</f>
        <v>tn CO2/lt</v>
      </c>
      <c r="P767" s="12" t="str">
        <f>_xlfn.XLOOKUP(Calculations[[#This Row],[For XLOOKUP]],Factors[For XLOOKUP],Factors[Source],"")</f>
        <v>Greece. National Inventory Submissions 2024</v>
      </c>
      <c r="Q767" s="12">
        <v>4.2687463006800002</v>
      </c>
      <c r="R767" s="12" t="s">
        <v>1112</v>
      </c>
      <c r="S767" s="12" t="s">
        <v>1112</v>
      </c>
      <c r="T767" s="12" t="s">
        <v>1112</v>
      </c>
      <c r="U767" s="12" t="s">
        <v>1112</v>
      </c>
      <c r="V767" s="12" t="s">
        <v>1113</v>
      </c>
      <c r="W767" s="56">
        <v>4.2687463006800002</v>
      </c>
    </row>
    <row r="768" spans="1:23" x14ac:dyDescent="0.3">
      <c r="A768" s="8" t="s">
        <v>316</v>
      </c>
      <c r="B768" s="8" t="s">
        <v>579</v>
      </c>
      <c r="C768" s="9" t="s">
        <v>578</v>
      </c>
      <c r="D768" s="9" t="s">
        <v>818</v>
      </c>
      <c r="E768" s="9"/>
      <c r="F768" s="9" t="s">
        <v>586</v>
      </c>
      <c r="G768" s="8" t="s">
        <v>584</v>
      </c>
      <c r="H768" s="10" t="s">
        <v>308</v>
      </c>
      <c r="I768" s="29">
        <v>1636</v>
      </c>
      <c r="J768" s="11" t="s">
        <v>7</v>
      </c>
      <c r="K768" s="41" t="s">
        <v>593</v>
      </c>
      <c r="L768" s="47" t="s">
        <v>202</v>
      </c>
      <c r="M768" s="12" t="str">
        <f>_xlfn.XLOOKUP(Calculations[[#This Row],[For XLOOKUP]],Factors[For XLOOKUP],Factors[Factor],"")</f>
        <v>Σ.Ε. CH₄ m.</v>
      </c>
      <c r="N768" s="12">
        <f>_xlfn.XLOOKUP(Calculations[[#This Row],[For XLOOKUP]],Factors[For XLOOKUP],Factors[Value],"")</f>
        <v>1.7372982352295353E-8</v>
      </c>
      <c r="O768" s="12" t="str">
        <f>_xlfn.XLOOKUP(Calculations[[#This Row],[For XLOOKUP]],Factors[For XLOOKUP],Factors[Units],"")</f>
        <v>tn CH₄/lt</v>
      </c>
      <c r="P768" s="12" t="str">
        <f>_xlfn.XLOOKUP(Calculations[[#This Row],[For XLOOKUP]],Factors[For XLOOKUP],Factors[Source],"")</f>
        <v>Greece. National Inventory Submissions 2024</v>
      </c>
      <c r="Q768" s="12" t="s">
        <v>1112</v>
      </c>
      <c r="R768" s="12">
        <v>2.8422199128355196E-5</v>
      </c>
      <c r="S768" s="12" t="s">
        <v>1112</v>
      </c>
      <c r="T768" s="12" t="s">
        <v>1112</v>
      </c>
      <c r="U768" s="12" t="s">
        <v>1112</v>
      </c>
      <c r="V768" s="12" t="s">
        <v>1113</v>
      </c>
      <c r="W768" s="56">
        <v>7.958215755939455E-4</v>
      </c>
    </row>
    <row r="769" spans="1:23" x14ac:dyDescent="0.3">
      <c r="A769" s="8" t="s">
        <v>316</v>
      </c>
      <c r="B769" s="8" t="s">
        <v>579</v>
      </c>
      <c r="C769" s="9" t="s">
        <v>578</v>
      </c>
      <c r="D769" s="27" t="s">
        <v>818</v>
      </c>
      <c r="E769" s="27"/>
      <c r="F769" s="9" t="s">
        <v>586</v>
      </c>
      <c r="G769" s="8" t="s">
        <v>584</v>
      </c>
      <c r="H769" s="10" t="s">
        <v>308</v>
      </c>
      <c r="I769" s="29">
        <v>1636</v>
      </c>
      <c r="J769" s="11" t="s">
        <v>7</v>
      </c>
      <c r="K769" s="41" t="s">
        <v>593</v>
      </c>
      <c r="L769" s="47" t="s">
        <v>204</v>
      </c>
      <c r="M769" s="31" t="str">
        <f>_xlfn.XLOOKUP(Calculations[[#This Row],[For XLOOKUP]],Factors[For XLOOKUP],Factors[Factor],"")</f>
        <v>Σ.Ε. N2O m.</v>
      </c>
      <c r="N769" s="31">
        <f>_xlfn.XLOOKUP(Calculations[[#This Row],[For XLOOKUP]],Factors[For XLOOKUP],Factors[Value],"")</f>
        <v>7.4692304125650385E-8</v>
      </c>
      <c r="O769" s="31" t="str">
        <f>_xlfn.XLOOKUP(Calculations[[#This Row],[For XLOOKUP]],Factors[For XLOOKUP],Factors[Units],"")</f>
        <v>tn N2O/lt</v>
      </c>
      <c r="P769" s="12" t="str">
        <f>_xlfn.XLOOKUP(Calculations[[#This Row],[For XLOOKUP]],Factors[For XLOOKUP],Factors[Source],"")</f>
        <v>Greece. National Inventory Submissions 2024</v>
      </c>
      <c r="Q769" s="31" t="s">
        <v>1112</v>
      </c>
      <c r="R769" s="31" t="s">
        <v>1112</v>
      </c>
      <c r="S769" s="31">
        <v>1.2219660954956404E-4</v>
      </c>
      <c r="T769" s="31" t="s">
        <v>1112</v>
      </c>
      <c r="U769" s="31" t="s">
        <v>1112</v>
      </c>
      <c r="V769" s="31" t="s">
        <v>1113</v>
      </c>
      <c r="W769" s="57">
        <v>3.238210153063447E-2</v>
      </c>
    </row>
    <row r="770" spans="1:23" x14ac:dyDescent="0.3">
      <c r="A770" s="8" t="s">
        <v>316</v>
      </c>
      <c r="B770" s="8" t="s">
        <v>579</v>
      </c>
      <c r="C770" s="9" t="s">
        <v>578</v>
      </c>
      <c r="D770" s="27" t="s">
        <v>818</v>
      </c>
      <c r="E770" s="27" t="s">
        <v>955</v>
      </c>
      <c r="F770" s="9" t="s">
        <v>586</v>
      </c>
      <c r="G770" s="8" t="s">
        <v>584</v>
      </c>
      <c r="H770" s="10" t="s">
        <v>308</v>
      </c>
      <c r="I770" s="28">
        <v>2667</v>
      </c>
      <c r="J770" s="11" t="s">
        <v>7</v>
      </c>
      <c r="K770" s="41" t="s">
        <v>592</v>
      </c>
      <c r="L770" s="47" t="s">
        <v>1012</v>
      </c>
      <c r="M770" s="31" t="str">
        <f>_xlfn.XLOOKUP(Calculations[[#This Row],[For XLOOKUP]],Factors[For XLOOKUP],Factors[Factor],"")</f>
        <v>Σ.Ε. CO₂ m.</v>
      </c>
      <c r="N770" s="31">
        <f>_xlfn.XLOOKUP(Calculations[[#This Row],[For XLOOKUP]],Factors[For XLOOKUP],Factors[Value],"")</f>
        <v>2.7103960999958366E-3</v>
      </c>
      <c r="O770" s="31" t="str">
        <f>_xlfn.XLOOKUP(Calculations[[#This Row],[For XLOOKUP]],Factors[For XLOOKUP],Factors[Units],"")</f>
        <v>tn CO2/lt</v>
      </c>
      <c r="P770" s="12" t="str">
        <f>_xlfn.XLOOKUP(Calculations[[#This Row],[For XLOOKUP]],Factors[For XLOOKUP],Factors[Source],"")</f>
        <v>Cyprus. National Inventory Report (NIR) 2024</v>
      </c>
      <c r="Q770" s="31">
        <v>7.2286263986888963</v>
      </c>
      <c r="R770" s="31" t="s">
        <v>1112</v>
      </c>
      <c r="S770" s="31" t="s">
        <v>1112</v>
      </c>
      <c r="T770" s="31" t="s">
        <v>1112</v>
      </c>
      <c r="U770" s="31" t="s">
        <v>1112</v>
      </c>
      <c r="V770" s="31" t="s">
        <v>1113</v>
      </c>
      <c r="W770" s="57">
        <v>7.2286263986888963</v>
      </c>
    </row>
    <row r="771" spans="1:23" x14ac:dyDescent="0.3">
      <c r="A771" s="8" t="s">
        <v>316</v>
      </c>
      <c r="B771" s="8" t="s">
        <v>579</v>
      </c>
      <c r="C771" s="9" t="s">
        <v>578</v>
      </c>
      <c r="D771" s="27" t="s">
        <v>818</v>
      </c>
      <c r="E771" s="27" t="s">
        <v>955</v>
      </c>
      <c r="F771" s="9" t="s">
        <v>586</v>
      </c>
      <c r="G771" s="8" t="s">
        <v>584</v>
      </c>
      <c r="H771" s="10" t="s">
        <v>308</v>
      </c>
      <c r="I771" s="29">
        <v>2667</v>
      </c>
      <c r="J771" s="11" t="s">
        <v>7</v>
      </c>
      <c r="K771" s="41" t="s">
        <v>592</v>
      </c>
      <c r="L771" s="47" t="s">
        <v>1013</v>
      </c>
      <c r="M771" s="31" t="str">
        <f>_xlfn.XLOOKUP(Calculations[[#This Row],[For XLOOKUP]],Factors[For XLOOKUP],Factors[Factor],"")</f>
        <v>Σ.Ε. CH₄ m.</v>
      </c>
      <c r="N771" s="31">
        <f>_xlfn.XLOOKUP(Calculations[[#This Row],[For XLOOKUP]],Factors[For XLOOKUP],Factors[Value],"")</f>
        <v>1.3968471248727059E-7</v>
      </c>
      <c r="O771" s="31" t="str">
        <f>_xlfn.XLOOKUP(Calculations[[#This Row],[For XLOOKUP]],Factors[For XLOOKUP],Factors[Units],"")</f>
        <v>tn CH4/lt</v>
      </c>
      <c r="P771" s="12" t="str">
        <f>_xlfn.XLOOKUP(Calculations[[#This Row],[For XLOOKUP]],Factors[For XLOOKUP],Factors[Source],"")</f>
        <v>Cyprus. National Inventory Report (NIR) 2024</v>
      </c>
      <c r="Q771" s="31" t="s">
        <v>1112</v>
      </c>
      <c r="R771" s="31">
        <v>3.7253912820355066E-4</v>
      </c>
      <c r="S771" s="31" t="s">
        <v>1112</v>
      </c>
      <c r="T771" s="31" t="s">
        <v>1112</v>
      </c>
      <c r="U771" s="31" t="s">
        <v>1112</v>
      </c>
      <c r="V771" s="31" t="s">
        <v>1113</v>
      </c>
      <c r="W771" s="57">
        <v>1.0431095589699419E-2</v>
      </c>
    </row>
    <row r="772" spans="1:23" x14ac:dyDescent="0.3">
      <c r="A772" s="8" t="s">
        <v>316</v>
      </c>
      <c r="B772" s="8" t="s">
        <v>579</v>
      </c>
      <c r="C772" s="9" t="s">
        <v>578</v>
      </c>
      <c r="D772" s="27" t="s">
        <v>818</v>
      </c>
      <c r="E772" s="27" t="s">
        <v>955</v>
      </c>
      <c r="F772" s="9" t="s">
        <v>586</v>
      </c>
      <c r="G772" s="8" t="s">
        <v>584</v>
      </c>
      <c r="H772" s="10" t="s">
        <v>308</v>
      </c>
      <c r="I772" s="29">
        <v>2667</v>
      </c>
      <c r="J772" s="11" t="s">
        <v>7</v>
      </c>
      <c r="K772" s="41" t="s">
        <v>592</v>
      </c>
      <c r="L772" s="47" t="s">
        <v>1014</v>
      </c>
      <c r="M772" s="31" t="str">
        <f>_xlfn.XLOOKUP(Calculations[[#This Row],[For XLOOKUP]],Factors[For XLOOKUP],Factors[Factor],"")</f>
        <v>Σ.Ε. N2O m.</v>
      </c>
      <c r="N772" s="31">
        <f>_xlfn.XLOOKUP(Calculations[[#This Row],[For XLOOKUP]],Factors[For XLOOKUP],Factors[Value],"")</f>
        <v>1.7159507590075509E-7</v>
      </c>
      <c r="O772" s="31" t="str">
        <f>_xlfn.XLOOKUP(Calculations[[#This Row],[For XLOOKUP]],Factors[For XLOOKUP],Factors[Units],"")</f>
        <v>tn N2O/lt</v>
      </c>
      <c r="P772" s="12" t="str">
        <f>_xlfn.XLOOKUP(Calculations[[#This Row],[For XLOOKUP]],Factors[For XLOOKUP],Factors[Source],"")</f>
        <v>Cyprus. National Inventory Report (NIR) 2024</v>
      </c>
      <c r="Q772" s="31" t="s">
        <v>1112</v>
      </c>
      <c r="R772" s="31" t="s">
        <v>1112</v>
      </c>
      <c r="S772" s="31">
        <v>4.5764406742731384E-4</v>
      </c>
      <c r="T772" s="31" t="s">
        <v>1112</v>
      </c>
      <c r="U772" s="31" t="s">
        <v>1112</v>
      </c>
      <c r="V772" s="31" t="s">
        <v>1113</v>
      </c>
      <c r="W772" s="57">
        <v>0.12127567786823817</v>
      </c>
    </row>
    <row r="773" spans="1:23" x14ac:dyDescent="0.3">
      <c r="A773" s="8" t="s">
        <v>316</v>
      </c>
      <c r="B773" s="8" t="s">
        <v>579</v>
      </c>
      <c r="C773" s="9" t="s">
        <v>578</v>
      </c>
      <c r="D773" s="27" t="s">
        <v>818</v>
      </c>
      <c r="E773" s="27"/>
      <c r="F773" s="9" t="s">
        <v>586</v>
      </c>
      <c r="G773" s="8" t="s">
        <v>584</v>
      </c>
      <c r="H773" s="10" t="s">
        <v>308</v>
      </c>
      <c r="I773" s="28">
        <f>871174-2667</f>
        <v>868507</v>
      </c>
      <c r="J773" s="11" t="s">
        <v>7</v>
      </c>
      <c r="K773" s="41" t="s">
        <v>592</v>
      </c>
      <c r="L773" s="47" t="s">
        <v>194</v>
      </c>
      <c r="M773" s="31" t="str">
        <f>_xlfn.XLOOKUP(Calculations[[#This Row],[For XLOOKUP]],Factors[For XLOOKUP],Factors[Factor],"")</f>
        <v>Σ.Ε. CO₂ m.</v>
      </c>
      <c r="N773" s="31">
        <f>_xlfn.XLOOKUP(Calculations[[#This Row],[For XLOOKUP]],Factors[For XLOOKUP],Factors[Value],"")</f>
        <v>2.6092581300000001E-3</v>
      </c>
      <c r="O773" s="31" t="str">
        <f>_xlfn.XLOOKUP(Calculations[[#This Row],[For XLOOKUP]],Factors[For XLOOKUP],Factors[Units],"")</f>
        <v>tn CO2/lt</v>
      </c>
      <c r="P773" s="12" t="str">
        <f>_xlfn.XLOOKUP(Calculations[[#This Row],[For XLOOKUP]],Factors[For XLOOKUP],Factors[Source],"")</f>
        <v>Greece. National Inventory Submissions 2024</v>
      </c>
      <c r="Q773" s="31">
        <v>2266.1589507119102</v>
      </c>
      <c r="R773" s="31" t="s">
        <v>1112</v>
      </c>
      <c r="S773" s="31" t="s">
        <v>1112</v>
      </c>
      <c r="T773" s="31" t="s">
        <v>1112</v>
      </c>
      <c r="U773" s="31" t="s">
        <v>1112</v>
      </c>
      <c r="V773" s="31" t="s">
        <v>1113</v>
      </c>
      <c r="W773" s="57">
        <v>2266.1589507119102</v>
      </c>
    </row>
    <row r="774" spans="1:23" x14ac:dyDescent="0.3">
      <c r="A774" s="8" t="s">
        <v>316</v>
      </c>
      <c r="B774" s="8" t="s">
        <v>579</v>
      </c>
      <c r="C774" s="9" t="s">
        <v>578</v>
      </c>
      <c r="D774" s="27" t="s">
        <v>818</v>
      </c>
      <c r="E774" s="27"/>
      <c r="F774" s="9" t="s">
        <v>586</v>
      </c>
      <c r="G774" s="8" t="s">
        <v>584</v>
      </c>
      <c r="H774" s="10" t="s">
        <v>308</v>
      </c>
      <c r="I774" s="29">
        <v>868507</v>
      </c>
      <c r="J774" s="11" t="s">
        <v>7</v>
      </c>
      <c r="K774" s="41" t="s">
        <v>592</v>
      </c>
      <c r="L774" s="47" t="s">
        <v>196</v>
      </c>
      <c r="M774" s="31" t="str">
        <f>_xlfn.XLOOKUP(Calculations[[#This Row],[For XLOOKUP]],Factors[For XLOOKUP],Factors[Factor],"")</f>
        <v>Σ.Ε. CH₄ m.</v>
      </c>
      <c r="N774" s="31">
        <f>_xlfn.XLOOKUP(Calculations[[#This Row],[For XLOOKUP]],Factors[For XLOOKUP],Factors[Value],"")</f>
        <v>2.0364052337489427E-7</v>
      </c>
      <c r="O774" s="31" t="str">
        <f>_xlfn.XLOOKUP(Calculations[[#This Row],[For XLOOKUP]],Factors[For XLOOKUP],Factors[Units],"")</f>
        <v>tn CH₄/lt</v>
      </c>
      <c r="P774" s="12" t="str">
        <f>_xlfn.XLOOKUP(Calculations[[#This Row],[For XLOOKUP]],Factors[For XLOOKUP],Factors[Source],"")</f>
        <v>Greece. National Inventory Submissions 2024</v>
      </c>
      <c r="Q774" s="31" t="s">
        <v>1112</v>
      </c>
      <c r="R774" s="31">
        <v>0.17686322003475929</v>
      </c>
      <c r="S774" s="31" t="s">
        <v>1112</v>
      </c>
      <c r="T774" s="31" t="s">
        <v>1112</v>
      </c>
      <c r="U774" s="31" t="s">
        <v>1112</v>
      </c>
      <c r="V774" s="31" t="s">
        <v>1113</v>
      </c>
      <c r="W774" s="57">
        <v>4.9521701609732602</v>
      </c>
    </row>
    <row r="775" spans="1:23" x14ac:dyDescent="0.3">
      <c r="A775" s="8" t="s">
        <v>316</v>
      </c>
      <c r="B775" s="8" t="s">
        <v>579</v>
      </c>
      <c r="C775" s="9" t="s">
        <v>578</v>
      </c>
      <c r="D775" s="9" t="s">
        <v>818</v>
      </c>
      <c r="E775" s="27"/>
      <c r="F775" s="9" t="s">
        <v>586</v>
      </c>
      <c r="G775" s="8" t="s">
        <v>584</v>
      </c>
      <c r="H775" s="10" t="s">
        <v>308</v>
      </c>
      <c r="I775" s="29">
        <v>868507</v>
      </c>
      <c r="J775" s="11" t="s">
        <v>7</v>
      </c>
      <c r="K775" s="41" t="s">
        <v>592</v>
      </c>
      <c r="L775" s="47" t="s">
        <v>198</v>
      </c>
      <c r="M775" s="31" t="str">
        <f>_xlfn.XLOOKUP(Calculations[[#This Row],[For XLOOKUP]],Factors[For XLOOKUP],Factors[Factor],"")</f>
        <v>Σ.Ε. N2O m.</v>
      </c>
      <c r="N775" s="31">
        <f>_xlfn.XLOOKUP(Calculations[[#This Row],[For XLOOKUP]],Factors[For XLOOKUP],Factors[Value],"")</f>
        <v>5.9202158507263746E-8</v>
      </c>
      <c r="O775" s="31" t="str">
        <f>_xlfn.XLOOKUP(Calculations[[#This Row],[For XLOOKUP]],Factors[For XLOOKUP],Factors[Units],"")</f>
        <v>tn N2O/lt</v>
      </c>
      <c r="P775" s="12" t="str">
        <f>_xlfn.XLOOKUP(Calculations[[#This Row],[For XLOOKUP]],Factors[For XLOOKUP],Factors[Source],"")</f>
        <v>Greece. National Inventory Submissions 2024</v>
      </c>
      <c r="Q775" s="31" t="s">
        <v>1112</v>
      </c>
      <c r="R775" s="31" t="s">
        <v>1112</v>
      </c>
      <c r="S775" s="31">
        <v>5.1417489078668117E-2</v>
      </c>
      <c r="T775" s="31" t="s">
        <v>1112</v>
      </c>
      <c r="U775" s="31" t="s">
        <v>1112</v>
      </c>
      <c r="V775" s="31" t="s">
        <v>1113</v>
      </c>
      <c r="W775" s="57">
        <v>13.625634605847051</v>
      </c>
    </row>
    <row r="776" spans="1:23" x14ac:dyDescent="0.3">
      <c r="A776" s="8" t="s">
        <v>316</v>
      </c>
      <c r="B776" s="8" t="s">
        <v>579</v>
      </c>
      <c r="C776" s="9" t="s">
        <v>578</v>
      </c>
      <c r="D776" s="27" t="s">
        <v>819</v>
      </c>
      <c r="E776" s="27" t="s">
        <v>913</v>
      </c>
      <c r="F776" s="9" t="s">
        <v>586</v>
      </c>
      <c r="G776" s="8" t="s">
        <v>584</v>
      </c>
      <c r="H776" s="10" t="s">
        <v>308</v>
      </c>
      <c r="I776" s="28">
        <f>46031.11+9819.5</f>
        <v>55850.61</v>
      </c>
      <c r="J776" s="11" t="s">
        <v>7</v>
      </c>
      <c r="K776" s="41" t="s">
        <v>592</v>
      </c>
      <c r="L776" s="47" t="s">
        <v>194</v>
      </c>
      <c r="M776" s="31" t="str">
        <f>_xlfn.XLOOKUP(Calculations[[#This Row],[For XLOOKUP]],Factors[For XLOOKUP],Factors[Factor],"")</f>
        <v>Σ.Ε. CO₂ m.</v>
      </c>
      <c r="N776" s="31">
        <f>_xlfn.XLOOKUP(Calculations[[#This Row],[For XLOOKUP]],Factors[For XLOOKUP],Factors[Value],"")</f>
        <v>2.6092581300000001E-3</v>
      </c>
      <c r="O776" s="31" t="str">
        <f>_xlfn.XLOOKUP(Calculations[[#This Row],[For XLOOKUP]],Factors[For XLOOKUP],Factors[Units],"")</f>
        <v>tn CO2/lt</v>
      </c>
      <c r="P776" s="12" t="str">
        <f>_xlfn.XLOOKUP(Calculations[[#This Row],[For XLOOKUP]],Factors[For XLOOKUP],Factors[Source],"")</f>
        <v>Greece. National Inventory Submissions 2024</v>
      </c>
      <c r="Q776" s="31">
        <v>145.72865820795931</v>
      </c>
      <c r="R776" s="31" t="s">
        <v>1112</v>
      </c>
      <c r="S776" s="31" t="s">
        <v>1112</v>
      </c>
      <c r="T776" s="31" t="s">
        <v>1112</v>
      </c>
      <c r="U776" s="31" t="s">
        <v>1112</v>
      </c>
      <c r="V776" s="31" t="s">
        <v>1113</v>
      </c>
      <c r="W776" s="57">
        <v>145.72865820795931</v>
      </c>
    </row>
    <row r="777" spans="1:23" x14ac:dyDescent="0.3">
      <c r="A777" s="8" t="s">
        <v>316</v>
      </c>
      <c r="B777" s="8" t="s">
        <v>579</v>
      </c>
      <c r="C777" s="9" t="s">
        <v>578</v>
      </c>
      <c r="D777" s="9" t="s">
        <v>819</v>
      </c>
      <c r="E777" s="27" t="s">
        <v>913</v>
      </c>
      <c r="F777" s="9" t="s">
        <v>586</v>
      </c>
      <c r="G777" s="8" t="s">
        <v>584</v>
      </c>
      <c r="H777" s="10" t="s">
        <v>308</v>
      </c>
      <c r="I777" s="29">
        <v>55850.61</v>
      </c>
      <c r="J777" s="11" t="s">
        <v>7</v>
      </c>
      <c r="K777" s="41" t="s">
        <v>592</v>
      </c>
      <c r="L777" s="47" t="s">
        <v>196</v>
      </c>
      <c r="M777" s="31" t="str">
        <f>_xlfn.XLOOKUP(Calculations[[#This Row],[For XLOOKUP]],Factors[For XLOOKUP],Factors[Factor],"")</f>
        <v>Σ.Ε. CH₄ m.</v>
      </c>
      <c r="N777" s="31">
        <f>_xlfn.XLOOKUP(Calculations[[#This Row],[For XLOOKUP]],Factors[For XLOOKUP],Factors[Value],"")</f>
        <v>2.0364052337489427E-7</v>
      </c>
      <c r="O777" s="31" t="str">
        <f>_xlfn.XLOOKUP(Calculations[[#This Row],[For XLOOKUP]],Factors[For XLOOKUP],Factors[Units],"")</f>
        <v>tn CH₄/lt</v>
      </c>
      <c r="P777" s="12" t="str">
        <f>_xlfn.XLOOKUP(Calculations[[#This Row],[For XLOOKUP]],Factors[For XLOOKUP],Factors[Source],"")</f>
        <v>Greece. National Inventory Submissions 2024</v>
      </c>
      <c r="Q777" s="31" t="s">
        <v>1112</v>
      </c>
      <c r="R777" s="31">
        <v>1.1373447451207105E-2</v>
      </c>
      <c r="S777" s="31" t="s">
        <v>1112</v>
      </c>
      <c r="T777" s="31" t="s">
        <v>1112</v>
      </c>
      <c r="U777" s="31" t="s">
        <v>1112</v>
      </c>
      <c r="V777" s="31" t="s">
        <v>1113</v>
      </c>
      <c r="W777" s="57">
        <v>0.31845652863379892</v>
      </c>
    </row>
    <row r="778" spans="1:23" x14ac:dyDescent="0.3">
      <c r="A778" s="8" t="s">
        <v>316</v>
      </c>
      <c r="B778" s="8" t="s">
        <v>579</v>
      </c>
      <c r="C778" s="9" t="s">
        <v>578</v>
      </c>
      <c r="D778" s="9" t="s">
        <v>819</v>
      </c>
      <c r="E778" s="9" t="s">
        <v>913</v>
      </c>
      <c r="F778" s="9" t="s">
        <v>586</v>
      </c>
      <c r="G778" s="8" t="s">
        <v>584</v>
      </c>
      <c r="H778" s="10" t="s">
        <v>308</v>
      </c>
      <c r="I778" s="29">
        <v>55850.61</v>
      </c>
      <c r="J778" s="11" t="s">
        <v>7</v>
      </c>
      <c r="K778" s="41" t="s">
        <v>592</v>
      </c>
      <c r="L778" s="47" t="s">
        <v>198</v>
      </c>
      <c r="M778" s="12" t="str">
        <f>_xlfn.XLOOKUP(Calculations[[#This Row],[For XLOOKUP]],Factors[For XLOOKUP],Factors[Factor],"")</f>
        <v>Σ.Ε. N2O m.</v>
      </c>
      <c r="N778" s="12">
        <f>_xlfn.XLOOKUP(Calculations[[#This Row],[For XLOOKUP]],Factors[For XLOOKUP],Factors[Value],"")</f>
        <v>5.9202158507263746E-8</v>
      </c>
      <c r="O778" s="12" t="str">
        <f>_xlfn.XLOOKUP(Calculations[[#This Row],[For XLOOKUP]],Factors[For XLOOKUP],Factors[Units],"")</f>
        <v>tn N2O/lt</v>
      </c>
      <c r="P778" s="12" t="str">
        <f>_xlfn.XLOOKUP(Calculations[[#This Row],[For XLOOKUP]],Factors[For XLOOKUP],Factors[Source],"")</f>
        <v>Greece. National Inventory Submissions 2024</v>
      </c>
      <c r="Q778" s="12" t="s">
        <v>1112</v>
      </c>
      <c r="R778" s="12" t="s">
        <v>1112</v>
      </c>
      <c r="S778" s="12">
        <v>3.3064766659473698E-3</v>
      </c>
      <c r="T778" s="12" t="s">
        <v>1112</v>
      </c>
      <c r="U778" s="12" t="s">
        <v>1112</v>
      </c>
      <c r="V778" s="12" t="s">
        <v>1113</v>
      </c>
      <c r="W778" s="56">
        <v>0.87621631647605303</v>
      </c>
    </row>
    <row r="779" spans="1:23" x14ac:dyDescent="0.3">
      <c r="A779" s="8" t="s">
        <v>316</v>
      </c>
      <c r="B779" s="8" t="s">
        <v>579</v>
      </c>
      <c r="C779" s="9" t="s">
        <v>578</v>
      </c>
      <c r="D779" s="27" t="s">
        <v>819</v>
      </c>
      <c r="E779" s="27" t="s">
        <v>927</v>
      </c>
      <c r="F779" s="9" t="s">
        <v>586</v>
      </c>
      <c r="G779" s="8" t="s">
        <v>584</v>
      </c>
      <c r="H779" s="10" t="s">
        <v>308</v>
      </c>
      <c r="I779" s="28">
        <v>297855.53000000003</v>
      </c>
      <c r="J779" s="11" t="s">
        <v>7</v>
      </c>
      <c r="K779" s="41" t="s">
        <v>592</v>
      </c>
      <c r="L779" s="47" t="s">
        <v>194</v>
      </c>
      <c r="M779" s="31" t="str">
        <f>_xlfn.XLOOKUP(Calculations[[#This Row],[For XLOOKUP]],Factors[For XLOOKUP],Factors[Factor],"")</f>
        <v>Σ.Ε. CO₂ m.</v>
      </c>
      <c r="N779" s="31">
        <f>_xlfn.XLOOKUP(Calculations[[#This Row],[For XLOOKUP]],Factors[For XLOOKUP],Factors[Value],"")</f>
        <v>2.6092581300000001E-3</v>
      </c>
      <c r="O779" s="31" t="str">
        <f>_xlfn.XLOOKUP(Calculations[[#This Row],[For XLOOKUP]],Factors[For XLOOKUP],Factors[Units],"")</f>
        <v>tn CO2/lt</v>
      </c>
      <c r="P779" s="12" t="str">
        <f>_xlfn.XLOOKUP(Calculations[[#This Row],[For XLOOKUP]],Factors[For XLOOKUP],Factors[Source],"")</f>
        <v>Greece. National Inventory Submissions 2024</v>
      </c>
      <c r="Q779" s="31">
        <v>777.18196321795904</v>
      </c>
      <c r="R779" s="31" t="s">
        <v>1112</v>
      </c>
      <c r="S779" s="31" t="s">
        <v>1112</v>
      </c>
      <c r="T779" s="31" t="s">
        <v>1112</v>
      </c>
      <c r="U779" s="31" t="s">
        <v>1112</v>
      </c>
      <c r="V779" s="31" t="s">
        <v>1113</v>
      </c>
      <c r="W779" s="57">
        <v>777.18196321795904</v>
      </c>
    </row>
    <row r="780" spans="1:23" x14ac:dyDescent="0.3">
      <c r="A780" s="8" t="s">
        <v>316</v>
      </c>
      <c r="B780" s="8" t="s">
        <v>579</v>
      </c>
      <c r="C780" s="9" t="s">
        <v>578</v>
      </c>
      <c r="D780" s="9" t="s">
        <v>819</v>
      </c>
      <c r="E780" s="9" t="s">
        <v>927</v>
      </c>
      <c r="F780" s="9" t="s">
        <v>586</v>
      </c>
      <c r="G780" s="8" t="s">
        <v>584</v>
      </c>
      <c r="H780" s="10" t="s">
        <v>308</v>
      </c>
      <c r="I780" s="29">
        <v>297855.53000000003</v>
      </c>
      <c r="J780" s="11" t="s">
        <v>7</v>
      </c>
      <c r="K780" s="41" t="s">
        <v>592</v>
      </c>
      <c r="L780" s="10" t="s">
        <v>196</v>
      </c>
      <c r="M780" s="12" t="str">
        <f>_xlfn.XLOOKUP(Calculations[[#This Row],[For XLOOKUP]],Factors[For XLOOKUP],Factors[Factor],"")</f>
        <v>Σ.Ε. CH₄ m.</v>
      </c>
      <c r="N780" s="12">
        <f>_xlfn.XLOOKUP(Calculations[[#This Row],[For XLOOKUP]],Factors[For XLOOKUP],Factors[Value],"")</f>
        <v>2.0364052337489427E-7</v>
      </c>
      <c r="O780" s="12" t="str">
        <f>_xlfn.XLOOKUP(Calculations[[#This Row],[For XLOOKUP]],Factors[For XLOOKUP],Factors[Units],"")</f>
        <v>tn CH₄/lt</v>
      </c>
      <c r="P780" s="12" t="str">
        <f>_xlfn.XLOOKUP(Calculations[[#This Row],[For XLOOKUP]],Factors[For XLOOKUP],Factors[Source],"")</f>
        <v>Greece. National Inventory Submissions 2024</v>
      </c>
      <c r="Q780" s="12" t="s">
        <v>1112</v>
      </c>
      <c r="R780" s="12">
        <v>6.0655456019306532E-2</v>
      </c>
      <c r="S780" s="12" t="s">
        <v>1112</v>
      </c>
      <c r="T780" s="12" t="s">
        <v>1112</v>
      </c>
      <c r="U780" s="12" t="s">
        <v>1112</v>
      </c>
      <c r="V780" s="12" t="s">
        <v>1113</v>
      </c>
      <c r="W780" s="56">
        <v>1.6983527685405828</v>
      </c>
    </row>
    <row r="781" spans="1:23" x14ac:dyDescent="0.3">
      <c r="A781" s="8" t="s">
        <v>316</v>
      </c>
      <c r="B781" s="8" t="s">
        <v>579</v>
      </c>
      <c r="C781" s="9" t="s">
        <v>578</v>
      </c>
      <c r="D781" s="27" t="s">
        <v>819</v>
      </c>
      <c r="E781" s="9" t="s">
        <v>927</v>
      </c>
      <c r="F781" s="9" t="s">
        <v>586</v>
      </c>
      <c r="G781" s="8" t="s">
        <v>584</v>
      </c>
      <c r="H781" s="10" t="s">
        <v>308</v>
      </c>
      <c r="I781" s="29">
        <v>297855.53000000003</v>
      </c>
      <c r="J781" s="11" t="s">
        <v>7</v>
      </c>
      <c r="K781" s="41" t="s">
        <v>592</v>
      </c>
      <c r="L781" s="10" t="s">
        <v>198</v>
      </c>
      <c r="M781" s="31" t="str">
        <f>_xlfn.XLOOKUP(Calculations[[#This Row],[For XLOOKUP]],Factors[For XLOOKUP],Factors[Factor],"")</f>
        <v>Σ.Ε. N2O m.</v>
      </c>
      <c r="N781" s="31">
        <f>_xlfn.XLOOKUP(Calculations[[#This Row],[For XLOOKUP]],Factors[For XLOOKUP],Factors[Value],"")</f>
        <v>5.9202158507263746E-8</v>
      </c>
      <c r="O781" s="31" t="str">
        <f>_xlfn.XLOOKUP(Calculations[[#This Row],[For XLOOKUP]],Factors[For XLOOKUP],Factors[Units],"")</f>
        <v>tn N2O/lt</v>
      </c>
      <c r="P781" s="12" t="str">
        <f>_xlfn.XLOOKUP(Calculations[[#This Row],[For XLOOKUP]],Factors[For XLOOKUP],Factors[Source],"")</f>
        <v>Greece. National Inventory Submissions 2024</v>
      </c>
      <c r="Q781" s="31" t="s">
        <v>1112</v>
      </c>
      <c r="R781" s="31" t="s">
        <v>1112</v>
      </c>
      <c r="S781" s="31">
        <v>1.7633690299325055E-2</v>
      </c>
      <c r="T781" s="31" t="s">
        <v>1112</v>
      </c>
      <c r="U781" s="31" t="s">
        <v>1112</v>
      </c>
      <c r="V781" s="12" t="s">
        <v>1113</v>
      </c>
      <c r="W781" s="56">
        <v>4.6729279293211397</v>
      </c>
    </row>
    <row r="782" spans="1:23" x14ac:dyDescent="0.3">
      <c r="A782" s="8" t="s">
        <v>316</v>
      </c>
      <c r="B782" s="8" t="s">
        <v>579</v>
      </c>
      <c r="C782" s="9" t="s">
        <v>578</v>
      </c>
      <c r="D782" s="27" t="s">
        <v>819</v>
      </c>
      <c r="E782" s="9" t="s">
        <v>913</v>
      </c>
      <c r="F782" s="9" t="s">
        <v>586</v>
      </c>
      <c r="G782" s="8" t="s">
        <v>584</v>
      </c>
      <c r="H782" s="10" t="s">
        <v>308</v>
      </c>
      <c r="I782" s="28">
        <f>4980+10610</f>
        <v>15590</v>
      </c>
      <c r="J782" s="11" t="s">
        <v>7</v>
      </c>
      <c r="K782" s="41" t="s">
        <v>593</v>
      </c>
      <c r="L782" s="10" t="s">
        <v>200</v>
      </c>
      <c r="M782" s="31" t="str">
        <f>_xlfn.XLOOKUP(Calculations[[#This Row],[For XLOOKUP]],Factors[For XLOOKUP],Factors[Factor],"")</f>
        <v>Σ.Ε. CO₂ m.</v>
      </c>
      <c r="N782" s="31">
        <f>_xlfn.XLOOKUP(Calculations[[#This Row],[For XLOOKUP]],Factors[For XLOOKUP],Factors[Value],"")</f>
        <v>2.6092581300000001E-3</v>
      </c>
      <c r="O782" s="31" t="str">
        <f>_xlfn.XLOOKUP(Calculations[[#This Row],[For XLOOKUP]],Factors[For XLOOKUP],Factors[Units],"")</f>
        <v>tn CO2/lt</v>
      </c>
      <c r="P782" s="12" t="str">
        <f>_xlfn.XLOOKUP(Calculations[[#This Row],[For XLOOKUP]],Factors[For XLOOKUP],Factors[Source],"")</f>
        <v>Greece. National Inventory Submissions 2024</v>
      </c>
      <c r="Q782" s="31">
        <v>40.678334246700004</v>
      </c>
      <c r="R782" s="31" t="s">
        <v>1112</v>
      </c>
      <c r="S782" s="31" t="s">
        <v>1112</v>
      </c>
      <c r="T782" s="31" t="s">
        <v>1112</v>
      </c>
      <c r="U782" s="31" t="s">
        <v>1112</v>
      </c>
      <c r="V782" s="12" t="s">
        <v>1113</v>
      </c>
      <c r="W782" s="56">
        <v>40.678334246700004</v>
      </c>
    </row>
    <row r="783" spans="1:23" x14ac:dyDescent="0.3">
      <c r="A783" s="8" t="s">
        <v>316</v>
      </c>
      <c r="B783" s="8" t="s">
        <v>579</v>
      </c>
      <c r="C783" s="9" t="s">
        <v>578</v>
      </c>
      <c r="D783" s="27" t="s">
        <v>819</v>
      </c>
      <c r="E783" s="27" t="s">
        <v>913</v>
      </c>
      <c r="F783" s="9" t="s">
        <v>586</v>
      </c>
      <c r="G783" s="8" t="s">
        <v>584</v>
      </c>
      <c r="H783" s="10" t="s">
        <v>308</v>
      </c>
      <c r="I783" s="29">
        <v>15590</v>
      </c>
      <c r="J783" s="11" t="s">
        <v>7</v>
      </c>
      <c r="K783" s="41" t="s">
        <v>593</v>
      </c>
      <c r="L783" s="47" t="s">
        <v>202</v>
      </c>
      <c r="M783" s="31" t="str">
        <f>_xlfn.XLOOKUP(Calculations[[#This Row],[For XLOOKUP]],Factors[For XLOOKUP],Factors[Factor],"")</f>
        <v>Σ.Ε. CH₄ m.</v>
      </c>
      <c r="N783" s="31">
        <f>_xlfn.XLOOKUP(Calculations[[#This Row],[For XLOOKUP]],Factors[For XLOOKUP],Factors[Value],"")</f>
        <v>1.7372982352295353E-8</v>
      </c>
      <c r="O783" s="31" t="str">
        <f>_xlfn.XLOOKUP(Calculations[[#This Row],[For XLOOKUP]],Factors[For XLOOKUP],Factors[Units],"")</f>
        <v>tn CH₄/lt</v>
      </c>
      <c r="P783" s="12" t="str">
        <f>_xlfn.XLOOKUP(Calculations[[#This Row],[For XLOOKUP]],Factors[For XLOOKUP],Factors[Source],"")</f>
        <v>Greece. National Inventory Submissions 2024</v>
      </c>
      <c r="Q783" s="31" t="s">
        <v>1112</v>
      </c>
      <c r="R783" s="31">
        <v>2.7084479487228454E-4</v>
      </c>
      <c r="S783" s="31" t="s">
        <v>1112</v>
      </c>
      <c r="T783" s="31" t="s">
        <v>1112</v>
      </c>
      <c r="U783" s="31" t="s">
        <v>1112</v>
      </c>
      <c r="V783" s="31" t="s">
        <v>1113</v>
      </c>
      <c r="W783" s="57">
        <v>7.5836542564239676E-3</v>
      </c>
    </row>
    <row r="784" spans="1:23" x14ac:dyDescent="0.3">
      <c r="A784" s="8" t="s">
        <v>316</v>
      </c>
      <c r="B784" s="8" t="s">
        <v>579</v>
      </c>
      <c r="C784" s="9" t="s">
        <v>578</v>
      </c>
      <c r="D784" s="27" t="s">
        <v>819</v>
      </c>
      <c r="E784" s="27" t="s">
        <v>913</v>
      </c>
      <c r="F784" s="9" t="s">
        <v>586</v>
      </c>
      <c r="G784" s="8" t="s">
        <v>584</v>
      </c>
      <c r="H784" s="10" t="s">
        <v>308</v>
      </c>
      <c r="I784" s="29">
        <v>15590</v>
      </c>
      <c r="J784" s="11" t="s">
        <v>7</v>
      </c>
      <c r="K784" s="41" t="s">
        <v>593</v>
      </c>
      <c r="L784" s="47" t="s">
        <v>204</v>
      </c>
      <c r="M784" s="31" t="str">
        <f>_xlfn.XLOOKUP(Calculations[[#This Row],[For XLOOKUP]],Factors[For XLOOKUP],Factors[Factor],"")</f>
        <v>Σ.Ε. N2O m.</v>
      </c>
      <c r="N784" s="31">
        <f>_xlfn.XLOOKUP(Calculations[[#This Row],[For XLOOKUP]],Factors[For XLOOKUP],Factors[Value],"")</f>
        <v>7.4692304125650385E-8</v>
      </c>
      <c r="O784" s="31" t="str">
        <f>_xlfn.XLOOKUP(Calculations[[#This Row],[For XLOOKUP]],Factors[For XLOOKUP],Factors[Units],"")</f>
        <v>tn N2O/lt</v>
      </c>
      <c r="P784" s="12" t="str">
        <f>_xlfn.XLOOKUP(Calculations[[#This Row],[For XLOOKUP]],Factors[For XLOOKUP],Factors[Source],"")</f>
        <v>Greece. National Inventory Submissions 2024</v>
      </c>
      <c r="Q784" s="31" t="s">
        <v>1112</v>
      </c>
      <c r="R784" s="31" t="s">
        <v>1112</v>
      </c>
      <c r="S784" s="31">
        <v>1.1644530213188896E-3</v>
      </c>
      <c r="T784" s="31" t="s">
        <v>1112</v>
      </c>
      <c r="U784" s="31" t="s">
        <v>1112</v>
      </c>
      <c r="V784" s="31" t="s">
        <v>1113</v>
      </c>
      <c r="W784" s="57">
        <v>0.30858005064950572</v>
      </c>
    </row>
    <row r="785" spans="1:23" x14ac:dyDescent="0.3">
      <c r="A785" s="8" t="s">
        <v>316</v>
      </c>
      <c r="B785" s="8" t="s">
        <v>579</v>
      </c>
      <c r="C785" s="9" t="s">
        <v>578</v>
      </c>
      <c r="D785" s="27" t="s">
        <v>819</v>
      </c>
      <c r="E785" s="27" t="s">
        <v>927</v>
      </c>
      <c r="F785" s="9" t="s">
        <v>586</v>
      </c>
      <c r="G785" s="8" t="s">
        <v>584</v>
      </c>
      <c r="H785" s="10" t="s">
        <v>308</v>
      </c>
      <c r="I785" s="28">
        <v>4231.3900000000003</v>
      </c>
      <c r="J785" s="11" t="s">
        <v>7</v>
      </c>
      <c r="K785" s="41" t="s">
        <v>593</v>
      </c>
      <c r="L785" s="47" t="s">
        <v>200</v>
      </c>
      <c r="M785" s="31" t="str">
        <f>_xlfn.XLOOKUP(Calculations[[#This Row],[For XLOOKUP]],Factors[For XLOOKUP],Factors[Factor],"")</f>
        <v>Σ.Ε. CO₂ m.</v>
      </c>
      <c r="N785" s="31">
        <f>_xlfn.XLOOKUP(Calculations[[#This Row],[For XLOOKUP]],Factors[For XLOOKUP],Factors[Value],"")</f>
        <v>2.6092581300000001E-3</v>
      </c>
      <c r="O785" s="31" t="str">
        <f>_xlfn.XLOOKUP(Calculations[[#This Row],[For XLOOKUP]],Factors[For XLOOKUP],Factors[Units],"")</f>
        <v>tn CO2/lt</v>
      </c>
      <c r="P785" s="12" t="str">
        <f>_xlfn.XLOOKUP(Calculations[[#This Row],[For XLOOKUP]],Factors[For XLOOKUP],Factors[Source],"")</f>
        <v>Greece. National Inventory Submissions 2024</v>
      </c>
      <c r="Q785" s="31">
        <v>11.040788758700701</v>
      </c>
      <c r="R785" s="31" t="s">
        <v>1112</v>
      </c>
      <c r="S785" s="31" t="s">
        <v>1112</v>
      </c>
      <c r="T785" s="31" t="s">
        <v>1112</v>
      </c>
      <c r="U785" s="31" t="s">
        <v>1112</v>
      </c>
      <c r="V785" s="31" t="s">
        <v>1113</v>
      </c>
      <c r="W785" s="57">
        <v>11.040788758700701</v>
      </c>
    </row>
    <row r="786" spans="1:23" x14ac:dyDescent="0.3">
      <c r="A786" s="8" t="s">
        <v>316</v>
      </c>
      <c r="B786" s="8" t="s">
        <v>579</v>
      </c>
      <c r="C786" s="9" t="s">
        <v>578</v>
      </c>
      <c r="D786" s="27" t="s">
        <v>819</v>
      </c>
      <c r="E786" s="27" t="s">
        <v>927</v>
      </c>
      <c r="F786" s="9" t="s">
        <v>586</v>
      </c>
      <c r="G786" s="8" t="s">
        <v>584</v>
      </c>
      <c r="H786" s="10" t="s">
        <v>308</v>
      </c>
      <c r="I786" s="29">
        <v>4231.3900000000003</v>
      </c>
      <c r="J786" s="11" t="s">
        <v>7</v>
      </c>
      <c r="K786" s="41" t="s">
        <v>593</v>
      </c>
      <c r="L786" s="47" t="s">
        <v>202</v>
      </c>
      <c r="M786" s="31" t="str">
        <f>_xlfn.XLOOKUP(Calculations[[#This Row],[For XLOOKUP]],Factors[For XLOOKUP],Factors[Factor],"")</f>
        <v>Σ.Ε. CH₄ m.</v>
      </c>
      <c r="N786" s="31">
        <f>_xlfn.XLOOKUP(Calculations[[#This Row],[For XLOOKUP]],Factors[For XLOOKUP],Factors[Value],"")</f>
        <v>1.7372982352295353E-8</v>
      </c>
      <c r="O786" s="31" t="str">
        <f>_xlfn.XLOOKUP(Calculations[[#This Row],[For XLOOKUP]],Factors[For XLOOKUP],Factors[Units],"")</f>
        <v>tn CH₄/lt</v>
      </c>
      <c r="P786" s="12" t="str">
        <f>_xlfn.XLOOKUP(Calculations[[#This Row],[For XLOOKUP]],Factors[For XLOOKUP],Factors[Source],"")</f>
        <v>Greece. National Inventory Submissions 2024</v>
      </c>
      <c r="Q786" s="31" t="s">
        <v>1112</v>
      </c>
      <c r="R786" s="31">
        <v>7.3511863795679036E-5</v>
      </c>
      <c r="S786" s="31" t="s">
        <v>1112</v>
      </c>
      <c r="T786" s="31" t="s">
        <v>1112</v>
      </c>
      <c r="U786" s="31" t="s">
        <v>1112</v>
      </c>
      <c r="V786" s="31" t="s">
        <v>1113</v>
      </c>
      <c r="W786" s="57">
        <v>2.058332186279013E-3</v>
      </c>
    </row>
    <row r="787" spans="1:23" x14ac:dyDescent="0.3">
      <c r="A787" s="8" t="s">
        <v>316</v>
      </c>
      <c r="B787" s="8" t="s">
        <v>579</v>
      </c>
      <c r="C787" s="9" t="s">
        <v>578</v>
      </c>
      <c r="D787" s="9" t="s">
        <v>819</v>
      </c>
      <c r="E787" s="27" t="s">
        <v>927</v>
      </c>
      <c r="F787" s="9" t="s">
        <v>586</v>
      </c>
      <c r="G787" s="8" t="s">
        <v>584</v>
      </c>
      <c r="H787" s="10" t="s">
        <v>308</v>
      </c>
      <c r="I787" s="29">
        <v>4231.3900000000003</v>
      </c>
      <c r="J787" s="11" t="s">
        <v>7</v>
      </c>
      <c r="K787" s="41" t="s">
        <v>593</v>
      </c>
      <c r="L787" s="47" t="s">
        <v>204</v>
      </c>
      <c r="M787" s="31" t="str">
        <f>_xlfn.XLOOKUP(Calculations[[#This Row],[For XLOOKUP]],Factors[For XLOOKUP],Factors[Factor],"")</f>
        <v>Σ.Ε. N2O m.</v>
      </c>
      <c r="N787" s="31">
        <f>_xlfn.XLOOKUP(Calculations[[#This Row],[For XLOOKUP]],Factors[For XLOOKUP],Factors[Value],"")</f>
        <v>7.4692304125650385E-8</v>
      </c>
      <c r="O787" s="31" t="str">
        <f>_xlfn.XLOOKUP(Calculations[[#This Row],[For XLOOKUP]],Factors[For XLOOKUP],Factors[Units],"")</f>
        <v>tn N2O/lt</v>
      </c>
      <c r="P787" s="12" t="str">
        <f>_xlfn.XLOOKUP(Calculations[[#This Row],[For XLOOKUP]],Factors[For XLOOKUP],Factors[Source],"")</f>
        <v>Greece. National Inventory Submissions 2024</v>
      </c>
      <c r="Q787" s="31" t="s">
        <v>1112</v>
      </c>
      <c r="R787" s="31" t="s">
        <v>1112</v>
      </c>
      <c r="S787" s="31">
        <v>3.1605226875423581E-4</v>
      </c>
      <c r="T787" s="31" t="s">
        <v>1112</v>
      </c>
      <c r="U787" s="31" t="s">
        <v>1112</v>
      </c>
      <c r="V787" s="31" t="s">
        <v>1113</v>
      </c>
      <c r="W787" s="57">
        <v>8.3753851219872485E-2</v>
      </c>
    </row>
    <row r="788" spans="1:23" x14ac:dyDescent="0.3">
      <c r="A788" s="8" t="s">
        <v>316</v>
      </c>
      <c r="B788" s="8" t="s">
        <v>579</v>
      </c>
      <c r="C788" s="9" t="s">
        <v>578</v>
      </c>
      <c r="D788" s="27" t="s">
        <v>819</v>
      </c>
      <c r="E788" s="27" t="s">
        <v>913</v>
      </c>
      <c r="F788" s="9" t="s">
        <v>586</v>
      </c>
      <c r="G788" s="8" t="s">
        <v>584</v>
      </c>
      <c r="H788" s="10" t="s">
        <v>309</v>
      </c>
      <c r="I788" s="28">
        <v>8046.91</v>
      </c>
      <c r="J788" s="11" t="s">
        <v>7</v>
      </c>
      <c r="K788" s="41" t="s">
        <v>594</v>
      </c>
      <c r="L788" s="47" t="s">
        <v>201</v>
      </c>
      <c r="M788" s="31" t="str">
        <f>_xlfn.XLOOKUP(Calculations[[#This Row],[For XLOOKUP]],Factors[For XLOOKUP],Factors[Factor],"")</f>
        <v>Σ.Ε. CO₂ m.</v>
      </c>
      <c r="N788" s="31">
        <f>_xlfn.XLOOKUP(Calculations[[#This Row],[For XLOOKUP]],Factors[For XLOOKUP],Factors[Value],"")</f>
        <v>2.3432595615E-3</v>
      </c>
      <c r="O788" s="31" t="str">
        <f>_xlfn.XLOOKUP(Calculations[[#This Row],[For XLOOKUP]],Factors[For XLOOKUP],Factors[Units],"")</f>
        <v>tn CO2/lt</v>
      </c>
      <c r="P788" s="12" t="str">
        <f>_xlfn.XLOOKUP(Calculations[[#This Row],[For XLOOKUP]],Factors[For XLOOKUP],Factors[Source],"")</f>
        <v>Greece. National Inventory Submissions 2024</v>
      </c>
      <c r="Q788" s="31">
        <v>18.855998798029965</v>
      </c>
      <c r="R788" s="31" t="s">
        <v>1112</v>
      </c>
      <c r="S788" s="31" t="s">
        <v>1112</v>
      </c>
      <c r="T788" s="31" t="s">
        <v>1112</v>
      </c>
      <c r="U788" s="31" t="s">
        <v>1112</v>
      </c>
      <c r="V788" s="31" t="s">
        <v>1113</v>
      </c>
      <c r="W788" s="57">
        <v>18.855998798029965</v>
      </c>
    </row>
    <row r="789" spans="1:23" x14ac:dyDescent="0.3">
      <c r="A789" s="8" t="s">
        <v>316</v>
      </c>
      <c r="B789" s="8" t="s">
        <v>579</v>
      </c>
      <c r="C789" s="9" t="s">
        <v>578</v>
      </c>
      <c r="D789" s="27" t="s">
        <v>819</v>
      </c>
      <c r="E789" s="27" t="s">
        <v>913</v>
      </c>
      <c r="F789" s="9" t="s">
        <v>586</v>
      </c>
      <c r="G789" s="8" t="s">
        <v>584</v>
      </c>
      <c r="H789" s="10" t="s">
        <v>309</v>
      </c>
      <c r="I789" s="29">
        <v>8046.91</v>
      </c>
      <c r="J789" s="11" t="s">
        <v>7</v>
      </c>
      <c r="K789" s="41" t="s">
        <v>594</v>
      </c>
      <c r="L789" s="47" t="s">
        <v>203</v>
      </c>
      <c r="M789" s="31" t="str">
        <f>_xlfn.XLOOKUP(Calculations[[#This Row],[For XLOOKUP]],Factors[For XLOOKUP],Factors[Factor],"")</f>
        <v>Σ.Ε. CH₄ m.</v>
      </c>
      <c r="N789" s="31">
        <f>_xlfn.XLOOKUP(Calculations[[#This Row],[For XLOOKUP]],Factors[For XLOOKUP],Factors[Value],"")</f>
        <v>5.3615742548369984E-7</v>
      </c>
      <c r="O789" s="31" t="str">
        <f>_xlfn.XLOOKUP(Calculations[[#This Row],[For XLOOKUP]],Factors[For XLOOKUP],Factors[Units],"")</f>
        <v>tn CH₄/lt</v>
      </c>
      <c r="P789" s="12" t="str">
        <f>_xlfn.XLOOKUP(Calculations[[#This Row],[For XLOOKUP]],Factors[For XLOOKUP],Factors[Source],"")</f>
        <v>Greece. National Inventory Submissions 2024</v>
      </c>
      <c r="Q789" s="31" t="s">
        <v>1112</v>
      </c>
      <c r="R789" s="31">
        <v>4.3144105486990388E-3</v>
      </c>
      <c r="S789" s="31" t="s">
        <v>1112</v>
      </c>
      <c r="T789" s="31" t="s">
        <v>1112</v>
      </c>
      <c r="U789" s="31" t="s">
        <v>1112</v>
      </c>
      <c r="V789" s="31" t="s">
        <v>1113</v>
      </c>
      <c r="W789" s="57">
        <v>0.12080349536357309</v>
      </c>
    </row>
    <row r="790" spans="1:23" x14ac:dyDescent="0.3">
      <c r="A790" s="8" t="s">
        <v>316</v>
      </c>
      <c r="B790" s="8" t="s">
        <v>579</v>
      </c>
      <c r="C790" s="9" t="s">
        <v>578</v>
      </c>
      <c r="D790" s="9" t="s">
        <v>819</v>
      </c>
      <c r="E790" s="27" t="s">
        <v>913</v>
      </c>
      <c r="F790" s="9" t="s">
        <v>586</v>
      </c>
      <c r="G790" s="8" t="s">
        <v>584</v>
      </c>
      <c r="H790" s="10" t="s">
        <v>309</v>
      </c>
      <c r="I790" s="29">
        <v>8046.91</v>
      </c>
      <c r="J790" s="11" t="s">
        <v>7</v>
      </c>
      <c r="K790" s="41" t="s">
        <v>594</v>
      </c>
      <c r="L790" s="47" t="s">
        <v>205</v>
      </c>
      <c r="M790" s="31" t="str">
        <f>_xlfn.XLOOKUP(Calculations[[#This Row],[For XLOOKUP]],Factors[For XLOOKUP],Factors[Factor],"")</f>
        <v>Σ.Ε. N2O m.</v>
      </c>
      <c r="N790" s="31">
        <f>_xlfn.XLOOKUP(Calculations[[#This Row],[For XLOOKUP]],Factors[For XLOOKUP],Factors[Value],"")</f>
        <v>8.8029037706651387E-8</v>
      </c>
      <c r="O790" s="31" t="str">
        <f>_xlfn.XLOOKUP(Calculations[[#This Row],[For XLOOKUP]],Factors[For XLOOKUP],Factors[Units],"")</f>
        <v>tn N2O/lt</v>
      </c>
      <c r="P790" s="12" t="str">
        <f>_xlfn.XLOOKUP(Calculations[[#This Row],[For XLOOKUP]],Factors[For XLOOKUP],Factors[Source],"")</f>
        <v>Greece. National Inventory Submissions 2024</v>
      </c>
      <c r="Q790" s="31" t="s">
        <v>1112</v>
      </c>
      <c r="R790" s="31" t="s">
        <v>1112</v>
      </c>
      <c r="S790" s="31">
        <v>7.0836174381203011E-4</v>
      </c>
      <c r="T790" s="31" t="s">
        <v>1112</v>
      </c>
      <c r="U790" s="31" t="s">
        <v>1112</v>
      </c>
      <c r="V790" s="31" t="s">
        <v>1113</v>
      </c>
      <c r="W790" s="57">
        <v>0.18771586211018798</v>
      </c>
    </row>
    <row r="791" spans="1:23" x14ac:dyDescent="0.3">
      <c r="A791" s="8" t="s">
        <v>316</v>
      </c>
      <c r="B791" s="8" t="s">
        <v>579</v>
      </c>
      <c r="C791" s="9" t="s">
        <v>578</v>
      </c>
      <c r="D791" s="27" t="s">
        <v>818</v>
      </c>
      <c r="E791" s="27"/>
      <c r="F791" s="9" t="s">
        <v>586</v>
      </c>
      <c r="G791" s="8" t="s">
        <v>584</v>
      </c>
      <c r="H791" s="10" t="s">
        <v>308</v>
      </c>
      <c r="I791" s="28">
        <v>20</v>
      </c>
      <c r="J791" s="11" t="s">
        <v>7</v>
      </c>
      <c r="K791" s="41" t="s">
        <v>595</v>
      </c>
      <c r="L791" s="47" t="s">
        <v>245</v>
      </c>
      <c r="M791" s="31" t="str">
        <f>_xlfn.XLOOKUP(Calculations[[#This Row],[For XLOOKUP]],Factors[For XLOOKUP],Factors[Factor],"")</f>
        <v>Σ.Ε. CO₂ st.</v>
      </c>
      <c r="N791" s="31">
        <f>_xlfn.XLOOKUP(Calculations[[#This Row],[For XLOOKUP]],Factors[For XLOOKUP],Factors[Value],"")</f>
        <v>2.6288551800000004E-3</v>
      </c>
      <c r="O791" s="31" t="str">
        <f>_xlfn.XLOOKUP(Calculations[[#This Row],[For XLOOKUP]],Factors[For XLOOKUP],Factors[Units],"")</f>
        <v>tn CO2/lt</v>
      </c>
      <c r="P791" s="12" t="str">
        <f>_xlfn.XLOOKUP(Calculations[[#This Row],[For XLOOKUP]],Factors[For XLOOKUP],Factors[Source],"")</f>
        <v>Greece. National Inventory Submissions 2024</v>
      </c>
      <c r="Q791" s="31">
        <v>5.2577103600000008E-2</v>
      </c>
      <c r="R791" s="31" t="s">
        <v>1112</v>
      </c>
      <c r="S791" s="31" t="s">
        <v>1112</v>
      </c>
      <c r="T791" s="31" t="s">
        <v>1112</v>
      </c>
      <c r="U791" s="31" t="s">
        <v>1112</v>
      </c>
      <c r="V791" s="31" t="s">
        <v>1113</v>
      </c>
      <c r="W791" s="57">
        <v>5.2577103600000008E-2</v>
      </c>
    </row>
    <row r="792" spans="1:23" x14ac:dyDescent="0.3">
      <c r="A792" s="8" t="s">
        <v>316</v>
      </c>
      <c r="B792" s="8" t="s">
        <v>579</v>
      </c>
      <c r="C792" s="9" t="s">
        <v>578</v>
      </c>
      <c r="D792" s="27" t="s">
        <v>818</v>
      </c>
      <c r="E792" s="27"/>
      <c r="F792" s="9" t="s">
        <v>586</v>
      </c>
      <c r="G792" s="8" t="s">
        <v>584</v>
      </c>
      <c r="H792" s="10" t="s">
        <v>308</v>
      </c>
      <c r="I792" s="29">
        <v>20</v>
      </c>
      <c r="J792" s="11" t="s">
        <v>7</v>
      </c>
      <c r="K792" s="41" t="s">
        <v>595</v>
      </c>
      <c r="L792" s="47" t="s">
        <v>247</v>
      </c>
      <c r="M792" s="31" t="str">
        <f>_xlfn.XLOOKUP(Calculations[[#This Row],[For XLOOKUP]],Factors[For XLOOKUP],Factors[Factor],"")</f>
        <v>Σ.Ε. CH₄ st.</v>
      </c>
      <c r="N792" s="31">
        <f>_xlfn.XLOOKUP(Calculations[[#This Row],[For XLOOKUP]],Factors[For XLOOKUP],Factors[Value],"")</f>
        <v>7.3881717554663755E-8</v>
      </c>
      <c r="O792" s="31" t="str">
        <f>_xlfn.XLOOKUP(Calculations[[#This Row],[For XLOOKUP]],Factors[For XLOOKUP],Factors[Units],"")</f>
        <v>tn CH₄/lt</v>
      </c>
      <c r="P792" s="12" t="str">
        <f>_xlfn.XLOOKUP(Calculations[[#This Row],[For XLOOKUP]],Factors[For XLOOKUP],Factors[Source],"")</f>
        <v>Greece. National Inventory Submissions 2024</v>
      </c>
      <c r="Q792" s="31" t="s">
        <v>1112</v>
      </c>
      <c r="R792" s="31">
        <v>1.4776343510932751E-6</v>
      </c>
      <c r="S792" s="31" t="s">
        <v>1112</v>
      </c>
      <c r="T792" s="31" t="s">
        <v>1112</v>
      </c>
      <c r="U792" s="31" t="s">
        <v>1112</v>
      </c>
      <c r="V792" s="31" t="s">
        <v>1113</v>
      </c>
      <c r="W792" s="57">
        <v>4.1373761830611703E-5</v>
      </c>
    </row>
    <row r="793" spans="1:23" x14ac:dyDescent="0.3">
      <c r="A793" s="8" t="s">
        <v>316</v>
      </c>
      <c r="B793" s="8" t="s">
        <v>579</v>
      </c>
      <c r="C793" s="9" t="s">
        <v>578</v>
      </c>
      <c r="D793" s="27" t="s">
        <v>818</v>
      </c>
      <c r="E793" s="27"/>
      <c r="F793" s="9" t="s">
        <v>586</v>
      </c>
      <c r="G793" s="8" t="s">
        <v>584</v>
      </c>
      <c r="H793" s="10" t="s">
        <v>308</v>
      </c>
      <c r="I793" s="29">
        <v>20</v>
      </c>
      <c r="J793" s="11" t="s">
        <v>7</v>
      </c>
      <c r="K793" s="41" t="s">
        <v>595</v>
      </c>
      <c r="L793" s="47" t="s">
        <v>249</v>
      </c>
      <c r="M793" s="31" t="str">
        <f>_xlfn.XLOOKUP(Calculations[[#This Row],[For XLOOKUP]],Factors[For XLOOKUP],Factors[Factor],"")</f>
        <v>Σ.Ε. N2O st.</v>
      </c>
      <c r="N793" s="31">
        <f>_xlfn.XLOOKUP(Calculations[[#This Row],[For XLOOKUP]],Factors[For XLOOKUP],Factors[Value],"")</f>
        <v>9.2898202099102465E-8</v>
      </c>
      <c r="O793" s="31" t="str">
        <f>_xlfn.XLOOKUP(Calculations[[#This Row],[For XLOOKUP]],Factors[For XLOOKUP],Factors[Units],"")</f>
        <v>tn N2O/lt</v>
      </c>
      <c r="P793" s="12" t="str">
        <f>_xlfn.XLOOKUP(Calculations[[#This Row],[For XLOOKUP]],Factors[For XLOOKUP],Factors[Source],"")</f>
        <v>Greece. National Inventory Submissions 2024</v>
      </c>
      <c r="Q793" s="31" t="s">
        <v>1112</v>
      </c>
      <c r="R793" s="31" t="s">
        <v>1112</v>
      </c>
      <c r="S793" s="31">
        <v>1.8579640419820493E-6</v>
      </c>
      <c r="T793" s="31" t="s">
        <v>1112</v>
      </c>
      <c r="U793" s="31" t="s">
        <v>1112</v>
      </c>
      <c r="V793" s="31" t="s">
        <v>1113</v>
      </c>
      <c r="W793" s="57">
        <v>4.9236047112524305E-4</v>
      </c>
    </row>
    <row r="794" spans="1:23" x14ac:dyDescent="0.3">
      <c r="A794" s="8" t="s">
        <v>316</v>
      </c>
      <c r="B794" s="8" t="s">
        <v>579</v>
      </c>
      <c r="C794" s="9" t="s">
        <v>578</v>
      </c>
      <c r="D794" s="27" t="s">
        <v>819</v>
      </c>
      <c r="E794" s="27" t="s">
        <v>913</v>
      </c>
      <c r="F794" s="9" t="s">
        <v>586</v>
      </c>
      <c r="G794" s="8" t="s">
        <v>584</v>
      </c>
      <c r="H794" s="10" t="s">
        <v>309</v>
      </c>
      <c r="I794" s="28">
        <v>8400</v>
      </c>
      <c r="J794" s="11" t="s">
        <v>7</v>
      </c>
      <c r="K794" s="41" t="s">
        <v>596</v>
      </c>
      <c r="L794" s="47" t="s">
        <v>246</v>
      </c>
      <c r="M794" s="31" t="str">
        <f>_xlfn.XLOOKUP(Calculations[[#This Row],[For XLOOKUP]],Factors[For XLOOKUP],Factors[Factor],"")</f>
        <v>Σ.Ε. CO₂ st.</v>
      </c>
      <c r="N794" s="31">
        <f>_xlfn.XLOOKUP(Calculations[[#This Row],[For XLOOKUP]],Factors[For XLOOKUP],Factors[Value],"")</f>
        <v>2.3432595615E-3</v>
      </c>
      <c r="O794" s="31" t="str">
        <f>_xlfn.XLOOKUP(Calculations[[#This Row],[For XLOOKUP]],Factors[For XLOOKUP],Factors[Units],"")</f>
        <v>tn CO2/lt</v>
      </c>
      <c r="P794" s="12" t="str">
        <f>_xlfn.XLOOKUP(Calculations[[#This Row],[For XLOOKUP]],Factors[For XLOOKUP],Factors[Source],"")</f>
        <v>Greece. National Inventory Submissions 2024</v>
      </c>
      <c r="Q794" s="31">
        <v>19.683380316600001</v>
      </c>
      <c r="R794" s="31" t="s">
        <v>1112</v>
      </c>
      <c r="S794" s="31" t="s">
        <v>1112</v>
      </c>
      <c r="T794" s="31" t="s">
        <v>1112</v>
      </c>
      <c r="U794" s="31" t="s">
        <v>1112</v>
      </c>
      <c r="V794" s="31" t="s">
        <v>1113</v>
      </c>
      <c r="W794" s="57">
        <v>19.683380316600001</v>
      </c>
    </row>
    <row r="795" spans="1:23" x14ac:dyDescent="0.3">
      <c r="A795" s="8" t="s">
        <v>316</v>
      </c>
      <c r="B795" s="8" t="s">
        <v>579</v>
      </c>
      <c r="C795" s="9" t="s">
        <v>578</v>
      </c>
      <c r="D795" s="27" t="s">
        <v>819</v>
      </c>
      <c r="E795" s="27" t="s">
        <v>913</v>
      </c>
      <c r="F795" s="9" t="s">
        <v>586</v>
      </c>
      <c r="G795" s="8" t="s">
        <v>584</v>
      </c>
      <c r="H795" s="10" t="s">
        <v>309</v>
      </c>
      <c r="I795" s="29" t="e" cm="1">
        <f t="array" ref="I795">_xlfn.XLOOKUP(1,(Calculations[Πληροφορίες]=Calculations[[#This Row],[Πληροφορίες]])*(#REF!=#REF!),Calculations[Τιμή])</f>
        <v>#N/A</v>
      </c>
      <c r="J795" s="11" t="s">
        <v>7</v>
      </c>
      <c r="K795" s="41" t="s">
        <v>596</v>
      </c>
      <c r="L795" s="47" t="s">
        <v>248</v>
      </c>
      <c r="M795" s="31" t="str">
        <f>_xlfn.XLOOKUP(Calculations[[#This Row],[For XLOOKUP]],Factors[For XLOOKUP],Factors[Factor],"")</f>
        <v>Σ.Ε. CH₄ st.</v>
      </c>
      <c r="N795" s="31">
        <f>_xlfn.XLOOKUP(Calculations[[#This Row],[For XLOOKUP]],Factors[For XLOOKUP],Factors[Value],"")</f>
        <v>6.6322739296894177E-8</v>
      </c>
      <c r="O795" s="31" t="str">
        <f>_xlfn.XLOOKUP(Calculations[[#This Row],[For XLOOKUP]],Factors[For XLOOKUP],Factors[Units],"")</f>
        <v>tn CH₄/lt</v>
      </c>
      <c r="P795" s="12" t="str">
        <f>_xlfn.XLOOKUP(Calculations[[#This Row],[For XLOOKUP]],Factors[For XLOOKUP],Factors[Source],"")</f>
        <v>Greece. National Inventory Submissions 2024</v>
      </c>
      <c r="Q795" s="31" t="s">
        <v>1112</v>
      </c>
      <c r="R795" s="31">
        <v>5.5711101009391106E-4</v>
      </c>
      <c r="S795" s="31" t="s">
        <v>1112</v>
      </c>
      <c r="T795" s="31" t="s">
        <v>1112</v>
      </c>
      <c r="U795" s="31" t="s">
        <v>1112</v>
      </c>
      <c r="V795" s="31" t="s">
        <v>1113</v>
      </c>
      <c r="W795" s="57">
        <v>1.559910828262951E-2</v>
      </c>
    </row>
    <row r="796" spans="1:23" x14ac:dyDescent="0.3">
      <c r="A796" s="8" t="s">
        <v>316</v>
      </c>
      <c r="B796" s="8" t="s">
        <v>579</v>
      </c>
      <c r="C796" s="9" t="s">
        <v>578</v>
      </c>
      <c r="D796" s="9" t="s">
        <v>819</v>
      </c>
      <c r="E796" s="27" t="s">
        <v>913</v>
      </c>
      <c r="F796" s="9" t="s">
        <v>586</v>
      </c>
      <c r="G796" s="8" t="s">
        <v>584</v>
      </c>
      <c r="H796" s="10" t="s">
        <v>309</v>
      </c>
      <c r="I796" s="29" t="e" cm="1">
        <f t="array" ref="I796">_xlfn.XLOOKUP(1,(Calculations[Πληροφορίες]=Calculations[[#This Row],[Πληροφορίες]])*(#REF!=#REF!),Calculations[Τιμή])</f>
        <v>#N/A</v>
      </c>
      <c r="J796" s="11" t="s">
        <v>7</v>
      </c>
      <c r="K796" s="41" t="s">
        <v>596</v>
      </c>
      <c r="L796" s="47" t="s">
        <v>250</v>
      </c>
      <c r="M796" s="31" t="str">
        <f>_xlfn.XLOOKUP(Calculations[[#This Row],[For XLOOKUP]],Factors[For XLOOKUP],Factors[Factor],"")</f>
        <v>Σ.Ε. N2O st.</v>
      </c>
      <c r="N796" s="31">
        <f>_xlfn.XLOOKUP(Calculations[[#This Row],[For XLOOKUP]],Factors[For XLOOKUP],Factors[Value],"")</f>
        <v>8.3393611341132544E-8</v>
      </c>
      <c r="O796" s="31" t="str">
        <f>_xlfn.XLOOKUP(Calculations[[#This Row],[For XLOOKUP]],Factors[For XLOOKUP],Factors[Units],"")</f>
        <v>tn N2O/lt</v>
      </c>
      <c r="P796" s="12" t="str">
        <f>_xlfn.XLOOKUP(Calculations[[#This Row],[For XLOOKUP]],Factors[For XLOOKUP],Factors[Source],"")</f>
        <v>Greece. National Inventory Submissions 2024</v>
      </c>
      <c r="Q796" s="31" t="s">
        <v>1112</v>
      </c>
      <c r="R796" s="31" t="s">
        <v>1112</v>
      </c>
      <c r="S796" s="31">
        <v>7.0050633526551342E-4</v>
      </c>
      <c r="T796" s="31" t="s">
        <v>1112</v>
      </c>
      <c r="U796" s="31" t="s">
        <v>1112</v>
      </c>
      <c r="V796" s="31" t="s">
        <v>1113</v>
      </c>
      <c r="W796" s="57">
        <v>0.18563417884536107</v>
      </c>
    </row>
    <row r="797" spans="1:23" x14ac:dyDescent="0.3">
      <c r="A797" s="8" t="s">
        <v>316</v>
      </c>
      <c r="B797" s="8" t="s">
        <v>579</v>
      </c>
      <c r="C797" s="9" t="s">
        <v>578</v>
      </c>
      <c r="D797" s="9" t="s">
        <v>819</v>
      </c>
      <c r="E797" s="27"/>
      <c r="F797" s="9" t="s">
        <v>586</v>
      </c>
      <c r="G797" s="8" t="s">
        <v>584</v>
      </c>
      <c r="H797" s="10" t="s">
        <v>598</v>
      </c>
      <c r="I797" s="29" t="e">
        <f>SUMIFS(Calculations[Τιμή],Calculations[Πηγή εκπομπών],"Combustion of Petrol in subcontractor vehicles",Calculations[Sector],Calculations[[#This Row],[Sector]])/3</f>
        <v>#N/A</v>
      </c>
      <c r="J797" s="11" t="s">
        <v>7</v>
      </c>
      <c r="K797" s="41" t="s">
        <v>728</v>
      </c>
      <c r="L797" s="47" t="s">
        <v>560</v>
      </c>
      <c r="M797" s="31" t="str">
        <f>_xlfn.XLOOKUP(Calculations[[#This Row],[For XLOOKUP]],Factors[For XLOOKUP],Factors[Factor],"")</f>
        <v>Σ.Ε. CO₂ eq</v>
      </c>
      <c r="N797" s="31">
        <f>_xlfn.XLOOKUP(Calculations[[#This Row],[For XLOOKUP]],Factors[For XLOOKUP],Factors[Value],"")</f>
        <v>6.0663999999999998E-4</v>
      </c>
      <c r="O797" s="31" t="str">
        <f>_xlfn.XLOOKUP(Calculations[[#This Row],[For XLOOKUP]],Factors[For XLOOKUP],Factors[Units],"")</f>
        <v>t CO2 eq/lt</v>
      </c>
      <c r="P797" s="12" t="str">
        <f>_xlfn.XLOOKUP(Calculations[[#This Row],[For XLOOKUP]],Factors[For XLOOKUP],Factors[Source],"")</f>
        <v>DEFRA 2024</v>
      </c>
      <c r="Q797" s="31" t="s">
        <v>1112</v>
      </c>
      <c r="R797" s="31" t="s">
        <v>1112</v>
      </c>
      <c r="S797" s="31" t="s">
        <v>1112</v>
      </c>
      <c r="T797" s="31" t="s">
        <v>1112</v>
      </c>
      <c r="U797" s="31">
        <v>26.986501727999993</v>
      </c>
      <c r="V797" s="31" t="s">
        <v>1113</v>
      </c>
      <c r="W797" s="57">
        <v>26.986501727999993</v>
      </c>
    </row>
    <row r="798" spans="1:23" x14ac:dyDescent="0.3">
      <c r="A798" s="8" t="s">
        <v>316</v>
      </c>
      <c r="B798" s="8" t="s">
        <v>579</v>
      </c>
      <c r="C798" s="9" t="s">
        <v>578</v>
      </c>
      <c r="D798" s="9" t="s">
        <v>818</v>
      </c>
      <c r="E798" s="27"/>
      <c r="F798" s="9" t="s">
        <v>586</v>
      </c>
      <c r="G798" s="8" t="s">
        <v>584</v>
      </c>
      <c r="H798" s="10" t="s">
        <v>598</v>
      </c>
      <c r="I798" s="29">
        <f>SUMIFS(Calculations[Τιμή],Calculations[Πηγή εκπομπών],"Combustion of Petrol in subcontractor vehicles",Calculations[Sector],Calculations[[#This Row],[Sector]])/3</f>
        <v>150</v>
      </c>
      <c r="J798" s="11" t="s">
        <v>7</v>
      </c>
      <c r="K798" s="41" t="s">
        <v>728</v>
      </c>
      <c r="L798" s="47" t="s">
        <v>560</v>
      </c>
      <c r="M798" s="31" t="str">
        <f>_xlfn.XLOOKUP(Calculations[[#This Row],[For XLOOKUP]],Factors[For XLOOKUP],Factors[Factor],"")</f>
        <v>Σ.Ε. CO₂ eq</v>
      </c>
      <c r="N798" s="31">
        <f>_xlfn.XLOOKUP(Calculations[[#This Row],[For XLOOKUP]],Factors[For XLOOKUP],Factors[Value],"")</f>
        <v>6.0663999999999998E-4</v>
      </c>
      <c r="O798" s="31" t="str">
        <f>_xlfn.XLOOKUP(Calculations[[#This Row],[For XLOOKUP]],Factors[For XLOOKUP],Factors[Units],"")</f>
        <v>t CO2 eq/lt</v>
      </c>
      <c r="P798" s="12" t="str">
        <f>_xlfn.XLOOKUP(Calculations[[#This Row],[For XLOOKUP]],Factors[For XLOOKUP],Factors[Source],"")</f>
        <v>DEFRA 2024</v>
      </c>
      <c r="Q798" s="31" t="s">
        <v>1112</v>
      </c>
      <c r="R798" s="31" t="s">
        <v>1112</v>
      </c>
      <c r="S798" s="31" t="s">
        <v>1112</v>
      </c>
      <c r="T798" s="31" t="s">
        <v>1112</v>
      </c>
      <c r="U798" s="31">
        <v>9.0995999999999994E-2</v>
      </c>
      <c r="V798" s="31" t="s">
        <v>1113</v>
      </c>
      <c r="W798" s="57">
        <v>9.0995999999999994E-2</v>
      </c>
    </row>
    <row r="799" spans="1:23" x14ac:dyDescent="0.3">
      <c r="A799" s="8" t="s">
        <v>316</v>
      </c>
      <c r="B799" s="8" t="s">
        <v>579</v>
      </c>
      <c r="C799" s="9" t="s">
        <v>578</v>
      </c>
      <c r="D799" s="9" t="s">
        <v>819</v>
      </c>
      <c r="E799" s="9"/>
      <c r="F799" s="9" t="s">
        <v>586</v>
      </c>
      <c r="G799" s="8" t="s">
        <v>584</v>
      </c>
      <c r="H799" s="10" t="s">
        <v>597</v>
      </c>
      <c r="I799" s="29" t="e">
        <f>SUMIFS(Calculations[Τιμή],Calculations[Πηγή εκπομπών],"Combustion of diesel in subcontractor vehicles",Calculations[Sector],Calculations[[#This Row],[Sector]])/3</f>
        <v>#N/A</v>
      </c>
      <c r="J799" s="11" t="s">
        <v>7</v>
      </c>
      <c r="K799" s="41" t="s">
        <v>729</v>
      </c>
      <c r="L799" s="47" t="s">
        <v>561</v>
      </c>
      <c r="M799" s="12" t="str">
        <f>_xlfn.XLOOKUP(Calculations[[#This Row],[For XLOOKUP]],Factors[For XLOOKUP],Factors[Factor],"")</f>
        <v>Σ.Ε. CO₂ eq</v>
      </c>
      <c r="N799" s="12">
        <f>_xlfn.XLOOKUP(Calculations[[#This Row],[For XLOOKUP]],Factors[For XLOOKUP],Factors[Value],"")</f>
        <v>6.2665000000000008E-4</v>
      </c>
      <c r="O799" s="12" t="str">
        <f>_xlfn.XLOOKUP(Calculations[[#This Row],[For XLOOKUP]],Factors[For XLOOKUP],Factors[Units],"")</f>
        <v>t CO₂ eq/lt</v>
      </c>
      <c r="P799" s="12" t="str">
        <f>_xlfn.XLOOKUP(Calculations[[#This Row],[For XLOOKUP]],Factors[For XLOOKUP],Factors[Source],"")</f>
        <v>DEFRA 2024</v>
      </c>
      <c r="Q799" s="12" t="s">
        <v>1112</v>
      </c>
      <c r="R799" s="12" t="s">
        <v>1112</v>
      </c>
      <c r="S799" s="12" t="s">
        <v>1112</v>
      </c>
      <c r="T799" s="12" t="s">
        <v>1112</v>
      </c>
      <c r="U799" s="12">
        <v>287.92245761750002</v>
      </c>
      <c r="V799" s="12" t="s">
        <v>1113</v>
      </c>
      <c r="W799" s="56">
        <v>287.92245761750002</v>
      </c>
    </row>
    <row r="800" spans="1:23" x14ac:dyDescent="0.3">
      <c r="A800" s="8" t="s">
        <v>316</v>
      </c>
      <c r="B800" s="8" t="s">
        <v>579</v>
      </c>
      <c r="C800" s="9" t="s">
        <v>578</v>
      </c>
      <c r="D800" s="27" t="s">
        <v>818</v>
      </c>
      <c r="E800" s="27"/>
      <c r="F800" s="9" t="s">
        <v>586</v>
      </c>
      <c r="G800" s="8" t="s">
        <v>584</v>
      </c>
      <c r="H800" s="10" t="s">
        <v>597</v>
      </c>
      <c r="I800" s="29">
        <f>SUMIFS(Calculations[Τιμή],Calculations[Πηγή εκπομπών],"Combustion of diesel in subcontractor vehicles",Calculations[Sector],Calculations[[#This Row],[Sector]])/3</f>
        <v>884114</v>
      </c>
      <c r="J800" s="11" t="s">
        <v>7</v>
      </c>
      <c r="K800" s="41" t="s">
        <v>729</v>
      </c>
      <c r="L800" s="47" t="s">
        <v>561</v>
      </c>
      <c r="M800" s="31" t="str">
        <f>_xlfn.XLOOKUP(Calculations[[#This Row],[For XLOOKUP]],Factors[For XLOOKUP],Factors[Factor],"")</f>
        <v>Σ.Ε. CO₂ eq</v>
      </c>
      <c r="N800" s="31">
        <f>_xlfn.XLOOKUP(Calculations[[#This Row],[For XLOOKUP]],Factors[For XLOOKUP],Factors[Value],"")</f>
        <v>6.2665000000000008E-4</v>
      </c>
      <c r="O800" s="31" t="str">
        <f>_xlfn.XLOOKUP(Calculations[[#This Row],[For XLOOKUP]],Factors[For XLOOKUP],Factors[Units],"")</f>
        <v>t CO₂ eq/lt</v>
      </c>
      <c r="P800" s="12" t="str">
        <f>_xlfn.XLOOKUP(Calculations[[#This Row],[For XLOOKUP]],Factors[For XLOOKUP],Factors[Source],"")</f>
        <v>DEFRA 2024</v>
      </c>
      <c r="Q800" s="31" t="s">
        <v>1112</v>
      </c>
      <c r="R800" s="31" t="s">
        <v>1112</v>
      </c>
      <c r="S800" s="31" t="s">
        <v>1112</v>
      </c>
      <c r="T800" s="31" t="s">
        <v>1112</v>
      </c>
      <c r="U800" s="31">
        <v>554.03003810000007</v>
      </c>
      <c r="V800" s="31" t="s">
        <v>1113</v>
      </c>
      <c r="W800" s="57">
        <v>554.03003810000007</v>
      </c>
    </row>
    <row r="801" spans="1:23" x14ac:dyDescent="0.3">
      <c r="A801" s="8" t="s">
        <v>316</v>
      </c>
      <c r="B801" s="8" t="s">
        <v>579</v>
      </c>
      <c r="C801" s="9" t="s">
        <v>578</v>
      </c>
      <c r="D801" s="9" t="s">
        <v>819</v>
      </c>
      <c r="E801" s="9" t="s">
        <v>912</v>
      </c>
      <c r="F801" s="9" t="s">
        <v>586</v>
      </c>
      <c r="G801" s="8" t="s">
        <v>583</v>
      </c>
      <c r="H801" s="10" t="s">
        <v>585</v>
      </c>
      <c r="I801" s="66">
        <v>62448.104219000015</v>
      </c>
      <c r="J801" s="11" t="s">
        <v>580</v>
      </c>
      <c r="K801" s="41" t="s">
        <v>587</v>
      </c>
      <c r="L801" s="47" t="s">
        <v>757</v>
      </c>
      <c r="M801" s="12" t="str">
        <f>_xlfn.XLOOKUP(Calculations[[#This Row],[For XLOOKUP]],Factors[For XLOOKUP],Factors[Factor],"")</f>
        <v>Σ.Ε. CO₂ eq</v>
      </c>
      <c r="N801" s="12">
        <f>_xlfn.XLOOKUP(Calculations[[#This Row],[For XLOOKUP]],Factors[For XLOOKUP],Factors[Value],"")</f>
        <v>1.0845E-3</v>
      </c>
      <c r="O801" s="12" t="str">
        <f>_xlfn.XLOOKUP(Calculations[[#This Row],[For XLOOKUP]],Factors[For XLOOKUP],Factors[Units],"")</f>
        <v>t CO2 eq/km</v>
      </c>
      <c r="P801" s="12" t="str">
        <f>_xlfn.XLOOKUP(Calculations[[#This Row],[For XLOOKUP]],Factors[For XLOOKUP],Factors[Source],"")</f>
        <v>DEFRA 2024</v>
      </c>
      <c r="Q801" s="12" t="s">
        <v>1112</v>
      </c>
      <c r="R801" s="12" t="s">
        <v>1112</v>
      </c>
      <c r="S801" s="12" t="s">
        <v>1112</v>
      </c>
      <c r="T801" s="12" t="s">
        <v>1112</v>
      </c>
      <c r="U801" s="12">
        <v>67.724969025505516</v>
      </c>
      <c r="V801" s="12" t="s">
        <v>1113</v>
      </c>
      <c r="W801" s="56">
        <v>67.724969025505516</v>
      </c>
    </row>
    <row r="802" spans="1:23" x14ac:dyDescent="0.3">
      <c r="A802" s="8" t="s">
        <v>316</v>
      </c>
      <c r="B802" s="8" t="s">
        <v>579</v>
      </c>
      <c r="C802" s="9" t="s">
        <v>578</v>
      </c>
      <c r="D802" s="27" t="s">
        <v>819</v>
      </c>
      <c r="E802" s="27" t="s">
        <v>912</v>
      </c>
      <c r="F802" s="9" t="s">
        <v>586</v>
      </c>
      <c r="G802" s="8" t="s">
        <v>583</v>
      </c>
      <c r="H802" s="10" t="s">
        <v>585</v>
      </c>
      <c r="I802" s="66">
        <v>79431</v>
      </c>
      <c r="J802" s="11" t="s">
        <v>580</v>
      </c>
      <c r="K802" s="41" t="s">
        <v>587</v>
      </c>
      <c r="L802" s="47" t="s">
        <v>757</v>
      </c>
      <c r="M802" s="31" t="str">
        <f>_xlfn.XLOOKUP(Calculations[[#This Row],[For XLOOKUP]],Factors[For XLOOKUP],Factors[Factor],"")</f>
        <v>Σ.Ε. CO₂ eq</v>
      </c>
      <c r="N802" s="31">
        <f>_xlfn.XLOOKUP(Calculations[[#This Row],[For XLOOKUP]],Factors[For XLOOKUP],Factors[Value],"")</f>
        <v>1.0845E-3</v>
      </c>
      <c r="O802" s="31" t="str">
        <f>_xlfn.XLOOKUP(Calculations[[#This Row],[For XLOOKUP]],Factors[For XLOOKUP],Factors[Units],"")</f>
        <v>t CO2 eq/km</v>
      </c>
      <c r="P802" s="12" t="str">
        <f>_xlfn.XLOOKUP(Calculations[[#This Row],[For XLOOKUP]],Factors[For XLOOKUP],Factors[Source],"")</f>
        <v>DEFRA 2024</v>
      </c>
      <c r="Q802" s="31" t="s">
        <v>1112</v>
      </c>
      <c r="R802" s="31" t="s">
        <v>1112</v>
      </c>
      <c r="S802" s="31" t="s">
        <v>1112</v>
      </c>
      <c r="T802" s="31" t="s">
        <v>1112</v>
      </c>
      <c r="U802" s="31">
        <v>86.142919499999991</v>
      </c>
      <c r="V802" s="31" t="s">
        <v>1113</v>
      </c>
      <c r="W802" s="57">
        <v>86.142919499999991</v>
      </c>
    </row>
    <row r="803" spans="1:23" x14ac:dyDescent="0.3">
      <c r="A803" s="8" t="s">
        <v>316</v>
      </c>
      <c r="B803" s="8" t="s">
        <v>579</v>
      </c>
      <c r="C803" s="9" t="s">
        <v>578</v>
      </c>
      <c r="D803" s="27" t="s">
        <v>819</v>
      </c>
      <c r="E803" s="27" t="s">
        <v>912</v>
      </c>
      <c r="F803" s="9" t="s">
        <v>586</v>
      </c>
      <c r="G803" s="8" t="s">
        <v>583</v>
      </c>
      <c r="H803" s="10" t="s">
        <v>585</v>
      </c>
      <c r="I803" s="66">
        <v>4226</v>
      </c>
      <c r="J803" s="11" t="s">
        <v>814</v>
      </c>
      <c r="K803" s="41" t="s">
        <v>817</v>
      </c>
      <c r="L803" s="47" t="s">
        <v>815</v>
      </c>
      <c r="M803" s="31" t="str">
        <f>_xlfn.XLOOKUP(Calculations[[#This Row],[For XLOOKUP]],Factors[For XLOOKUP],Factors[Factor],"")</f>
        <v>Σ.Ε. CO₂ eq</v>
      </c>
      <c r="N803" s="31">
        <f>_xlfn.XLOOKUP(Calculations[[#This Row],[For XLOOKUP]],Factors[For XLOOKUP],Factors[Value],"")</f>
        <v>1.2342E-3</v>
      </c>
      <c r="O803" s="31" t="str">
        <f>_xlfn.XLOOKUP(Calculations[[#This Row],[For XLOOKUP]],Factors[For XLOOKUP],Factors[Units],"")</f>
        <v>t CO2 eq/tonne.km</v>
      </c>
      <c r="P803" s="12" t="str">
        <f>_xlfn.XLOOKUP(Calculations[[#This Row],[For XLOOKUP]],Factors[For XLOOKUP],Factors[Source],"")</f>
        <v>DEFRA 2024</v>
      </c>
      <c r="Q803" s="31" t="s">
        <v>1112</v>
      </c>
      <c r="R803" s="31" t="s">
        <v>1112</v>
      </c>
      <c r="S803" s="31" t="s">
        <v>1112</v>
      </c>
      <c r="T803" s="31" t="s">
        <v>1112</v>
      </c>
      <c r="U803" s="31">
        <v>5.2157292000000002</v>
      </c>
      <c r="V803" s="31" t="s">
        <v>1113</v>
      </c>
      <c r="W803" s="57">
        <v>5.2157292000000002</v>
      </c>
    </row>
    <row r="804" spans="1:23" x14ac:dyDescent="0.3">
      <c r="A804" s="8" t="s">
        <v>316</v>
      </c>
      <c r="B804" s="8" t="s">
        <v>579</v>
      </c>
      <c r="C804" s="9" t="s">
        <v>578</v>
      </c>
      <c r="D804" s="9" t="s">
        <v>819</v>
      </c>
      <c r="E804" s="9" t="s">
        <v>913</v>
      </c>
      <c r="F804" s="9" t="s">
        <v>586</v>
      </c>
      <c r="G804" s="8" t="s">
        <v>583</v>
      </c>
      <c r="H804" s="10" t="s">
        <v>585</v>
      </c>
      <c r="I804" s="66">
        <v>958122.9</v>
      </c>
      <c r="J804" s="11" t="s">
        <v>814</v>
      </c>
      <c r="K804" s="41" t="s">
        <v>943</v>
      </c>
      <c r="L804" s="47" t="s">
        <v>824</v>
      </c>
      <c r="M804" s="12" t="str">
        <f>_xlfn.XLOOKUP(Calculations[[#This Row],[For XLOOKUP]],Factors[For XLOOKUP],Factors[Factor],"")</f>
        <v>Σ.Ε. CO₂ eq</v>
      </c>
      <c r="N804" s="12">
        <f>_xlfn.XLOOKUP(Calculations[[#This Row],[For XLOOKUP]],Factors[For XLOOKUP],Factors[Value],"")</f>
        <v>1.19605E-4</v>
      </c>
      <c r="O804" s="12" t="str">
        <f>_xlfn.XLOOKUP(Calculations[[#This Row],[For XLOOKUP]],Factors[For XLOOKUP],Factors[Units],"")</f>
        <v>t CO2 eq/tonne.km</v>
      </c>
      <c r="P804" s="12" t="str">
        <f>_xlfn.XLOOKUP(Calculations[[#This Row],[For XLOOKUP]],Factors[For XLOOKUP],Factors[Source],"")</f>
        <v>DEFRA 2024</v>
      </c>
      <c r="Q804" s="12" t="s">
        <v>1112</v>
      </c>
      <c r="R804" s="12" t="s">
        <v>1112</v>
      </c>
      <c r="S804" s="12" t="s">
        <v>1112</v>
      </c>
      <c r="T804" s="12" t="s">
        <v>1112</v>
      </c>
      <c r="U804" s="12">
        <v>114.59628945450001</v>
      </c>
      <c r="V804" s="12" t="s">
        <v>1113</v>
      </c>
      <c r="W804" s="56">
        <v>114.59628945450001</v>
      </c>
    </row>
    <row r="805" spans="1:23" x14ac:dyDescent="0.3">
      <c r="A805" s="8" t="s">
        <v>316</v>
      </c>
      <c r="B805" s="8" t="s">
        <v>579</v>
      </c>
      <c r="C805" s="9" t="s">
        <v>578</v>
      </c>
      <c r="D805" s="27" t="s">
        <v>819</v>
      </c>
      <c r="E805" s="27" t="s">
        <v>913</v>
      </c>
      <c r="F805" s="9" t="s">
        <v>586</v>
      </c>
      <c r="G805" s="8" t="s">
        <v>583</v>
      </c>
      <c r="H805" s="10" t="s">
        <v>585</v>
      </c>
      <c r="I805" s="66">
        <v>9936.7189999999991</v>
      </c>
      <c r="J805" s="11" t="s">
        <v>814</v>
      </c>
      <c r="K805" s="41" t="s">
        <v>944</v>
      </c>
      <c r="L805" s="47" t="s">
        <v>946</v>
      </c>
      <c r="M805" s="31" t="str">
        <f>_xlfn.XLOOKUP(Calculations[[#This Row],[For XLOOKUP]],Factors[For XLOOKUP],Factors[Factor],"")</f>
        <v>Σ.Ε. CO₂ eq</v>
      </c>
      <c r="N805" s="31">
        <f>_xlfn.XLOOKUP(Calculations[[#This Row],[For XLOOKUP]],Factors[For XLOOKUP],Factors[Value],"")</f>
        <v>7.6738000000000012E-4</v>
      </c>
      <c r="O805" s="31" t="str">
        <f>_xlfn.XLOOKUP(Calculations[[#This Row],[For XLOOKUP]],Factors[For XLOOKUP],Factors[Units],"")</f>
        <v>t CO2 eq/tonne.km</v>
      </c>
      <c r="P805" s="12" t="str">
        <f>_xlfn.XLOOKUP(Calculations[[#This Row],[For XLOOKUP]],Factors[For XLOOKUP],Factors[Source],"")</f>
        <v>DEFRA 2024</v>
      </c>
      <c r="Q805" s="31" t="s">
        <v>1112</v>
      </c>
      <c r="R805" s="31" t="s">
        <v>1112</v>
      </c>
      <c r="S805" s="31" t="s">
        <v>1112</v>
      </c>
      <c r="T805" s="31" t="s">
        <v>1112</v>
      </c>
      <c r="U805" s="31">
        <v>7.6252394262200003</v>
      </c>
      <c r="V805" s="31" t="s">
        <v>1113</v>
      </c>
      <c r="W805" s="57">
        <v>7.6252394262200003</v>
      </c>
    </row>
    <row r="806" spans="1:23" x14ac:dyDescent="0.3">
      <c r="A806" s="8" t="s">
        <v>316</v>
      </c>
      <c r="B806" s="8" t="s">
        <v>579</v>
      </c>
      <c r="C806" s="9" t="s">
        <v>578</v>
      </c>
      <c r="D806" s="27" t="s">
        <v>819</v>
      </c>
      <c r="E806" s="27" t="s">
        <v>913</v>
      </c>
      <c r="F806" s="9" t="s">
        <v>586</v>
      </c>
      <c r="G806" s="8" t="s">
        <v>583</v>
      </c>
      <c r="H806" s="10" t="s">
        <v>585</v>
      </c>
      <c r="I806" s="66">
        <v>110352</v>
      </c>
      <c r="J806" s="11" t="s">
        <v>580</v>
      </c>
      <c r="K806" s="41" t="s">
        <v>945</v>
      </c>
      <c r="L806" s="47" t="s">
        <v>756</v>
      </c>
      <c r="M806" s="31" t="str">
        <f>_xlfn.XLOOKUP(Calculations[[#This Row],[For XLOOKUP]],Factors[For XLOOKUP],Factors[Factor],"")</f>
        <v>Σ.Ε. CO₂ eq</v>
      </c>
      <c r="N806" s="31">
        <f>_xlfn.XLOOKUP(Calculations[[#This Row],[For XLOOKUP]],Factors[For XLOOKUP],Factors[Value],"")</f>
        <v>3.1151000000000003E-4</v>
      </c>
      <c r="O806" s="31" t="str">
        <f>_xlfn.XLOOKUP(Calculations[[#This Row],[For XLOOKUP]],Factors[For XLOOKUP],Factors[Units],"")</f>
        <v>t CO2 eq/km</v>
      </c>
      <c r="P806" s="12" t="str">
        <f>_xlfn.XLOOKUP(Calculations[[#This Row],[For XLOOKUP]],Factors[For XLOOKUP],Factors[Source],"")</f>
        <v>DEFRA 2024</v>
      </c>
      <c r="Q806" s="31" t="s">
        <v>1112</v>
      </c>
      <c r="R806" s="31" t="s">
        <v>1112</v>
      </c>
      <c r="S806" s="31" t="s">
        <v>1112</v>
      </c>
      <c r="T806" s="31" t="s">
        <v>1112</v>
      </c>
      <c r="U806" s="31">
        <v>34.375751520000001</v>
      </c>
      <c r="V806" s="31" t="s">
        <v>1113</v>
      </c>
      <c r="W806" s="57">
        <v>34.375751520000001</v>
      </c>
    </row>
    <row r="807" spans="1:23" x14ac:dyDescent="0.3">
      <c r="A807" s="8" t="s">
        <v>316</v>
      </c>
      <c r="B807" s="8" t="s">
        <v>579</v>
      </c>
      <c r="C807" s="9" t="s">
        <v>578</v>
      </c>
      <c r="D807" s="9" t="s">
        <v>821</v>
      </c>
      <c r="E807" s="9" t="s">
        <v>937</v>
      </c>
      <c r="F807" s="9" t="s">
        <v>586</v>
      </c>
      <c r="G807" s="8" t="s">
        <v>583</v>
      </c>
      <c r="H807" s="10" t="s">
        <v>585</v>
      </c>
      <c r="I807" s="66">
        <v>758600.64</v>
      </c>
      <c r="J807" s="11" t="s">
        <v>580</v>
      </c>
      <c r="K807" s="41" t="s">
        <v>587</v>
      </c>
      <c r="L807" s="47" t="s">
        <v>757</v>
      </c>
      <c r="M807" s="12" t="str">
        <f>_xlfn.XLOOKUP(Calculations[[#This Row],[For XLOOKUP]],Factors[For XLOOKUP],Factors[Factor],"")</f>
        <v>Σ.Ε. CO₂ eq</v>
      </c>
      <c r="N807" s="12">
        <f>_xlfn.XLOOKUP(Calculations[[#This Row],[For XLOOKUP]],Factors[For XLOOKUP],Factors[Value],"")</f>
        <v>1.0845E-3</v>
      </c>
      <c r="O807" s="12" t="str">
        <f>_xlfn.XLOOKUP(Calculations[[#This Row],[For XLOOKUP]],Factors[For XLOOKUP],Factors[Units],"")</f>
        <v>t CO2 eq/km</v>
      </c>
      <c r="P807" s="12" t="str">
        <f>_xlfn.XLOOKUP(Calculations[[#This Row],[For XLOOKUP]],Factors[For XLOOKUP],Factors[Source],"")</f>
        <v>DEFRA 2024</v>
      </c>
      <c r="Q807" s="12" t="s">
        <v>1112</v>
      </c>
      <c r="R807" s="12" t="s">
        <v>1112</v>
      </c>
      <c r="S807" s="12" t="s">
        <v>1112</v>
      </c>
      <c r="T807" s="12" t="s">
        <v>1112</v>
      </c>
      <c r="U807" s="12">
        <v>822.70239407999998</v>
      </c>
      <c r="V807" s="12" t="s">
        <v>1113</v>
      </c>
      <c r="W807" s="56">
        <v>822.70239407999998</v>
      </c>
    </row>
    <row r="808" spans="1:23" x14ac:dyDescent="0.3">
      <c r="A808" s="8" t="s">
        <v>316</v>
      </c>
      <c r="B808" s="8" t="s">
        <v>579</v>
      </c>
      <c r="C808" s="9" t="s">
        <v>578</v>
      </c>
      <c r="D808" s="27" t="s">
        <v>818</v>
      </c>
      <c r="E808" s="9"/>
      <c r="F808" s="9" t="s">
        <v>586</v>
      </c>
      <c r="G808" s="8" t="s">
        <v>583</v>
      </c>
      <c r="H808" s="10" t="s">
        <v>585</v>
      </c>
      <c r="I808" s="66">
        <v>6913555.709999999</v>
      </c>
      <c r="J808" s="11" t="s">
        <v>814</v>
      </c>
      <c r="K808" s="41" t="s">
        <v>943</v>
      </c>
      <c r="L808" s="47" t="s">
        <v>824</v>
      </c>
      <c r="M808" s="12" t="str">
        <f>_xlfn.XLOOKUP(Calculations[[#This Row],[For XLOOKUP]],Factors[For XLOOKUP],Factors[Factor],"")</f>
        <v>Σ.Ε. CO₂ eq</v>
      </c>
      <c r="N808" s="12">
        <f>_xlfn.XLOOKUP(Calculations[[#This Row],[For XLOOKUP]],Factors[For XLOOKUP],Factors[Value],"")</f>
        <v>1.19605E-4</v>
      </c>
      <c r="O808" s="12" t="str">
        <f>_xlfn.XLOOKUP(Calculations[[#This Row],[For XLOOKUP]],Factors[For XLOOKUP],Factors[Units],"")</f>
        <v>t CO2 eq/tonne.km</v>
      </c>
      <c r="P808" s="12" t="str">
        <f>_xlfn.XLOOKUP(Calculations[[#This Row],[For XLOOKUP]],Factors[For XLOOKUP],Factors[Source],"")</f>
        <v>DEFRA 2024</v>
      </c>
      <c r="Q808" s="12" t="s">
        <v>1112</v>
      </c>
      <c r="R808" s="12" t="s">
        <v>1112</v>
      </c>
      <c r="S808" s="12" t="s">
        <v>1112</v>
      </c>
      <c r="T808" s="12" t="s">
        <v>1112</v>
      </c>
      <c r="U808" s="12">
        <v>826.89583069454989</v>
      </c>
      <c r="V808" s="12" t="s">
        <v>1113</v>
      </c>
      <c r="W808" s="56">
        <v>826.89583069454989</v>
      </c>
    </row>
    <row r="809" spans="1:23" x14ac:dyDescent="0.3">
      <c r="A809" s="8" t="s">
        <v>316</v>
      </c>
      <c r="B809" s="8" t="s">
        <v>599</v>
      </c>
      <c r="C809" s="9" t="s">
        <v>578</v>
      </c>
      <c r="D809" s="9" t="s">
        <v>1027</v>
      </c>
      <c r="E809" s="27"/>
      <c r="F809" s="9" t="s">
        <v>600</v>
      </c>
      <c r="G809" s="8" t="s">
        <v>601</v>
      </c>
      <c r="H809" s="10" t="s">
        <v>310</v>
      </c>
      <c r="I809" s="29">
        <v>132.13</v>
      </c>
      <c r="J809" s="11" t="s">
        <v>258</v>
      </c>
      <c r="K809" s="41" t="s">
        <v>650</v>
      </c>
      <c r="L809" s="47" t="s">
        <v>1049</v>
      </c>
      <c r="M809" s="31" t="str">
        <f>_xlfn.XLOOKUP(Calculations[[#This Row],[For XLOOKUP]],Factors[For XLOOKUP],Factors[Factor],"")</f>
        <v>Σ.Ε. CO₂ eq</v>
      </c>
      <c r="N809" s="31">
        <f>_xlfn.XLOOKUP(Calculations[[#This Row],[For XLOOKUP]],Factors[For XLOOKUP],Factors[Value],"")</f>
        <v>1.2339999999999999E-3</v>
      </c>
      <c r="O809" s="31" t="str">
        <f>_xlfn.XLOOKUP(Calculations[[#This Row],[For XLOOKUP]],Factors[For XLOOKUP],Factors[Units],"")</f>
        <v>tn CO2 eq/ tn</v>
      </c>
      <c r="P809" s="12" t="str">
        <f>_xlfn.XLOOKUP(Calculations[[#This Row],[For XLOOKUP]],Factors[For XLOOKUP],Factors[Source],"")</f>
        <v>DEFRA 2024</v>
      </c>
      <c r="Q809" s="31" t="s">
        <v>1112</v>
      </c>
      <c r="R809" s="31" t="s">
        <v>1112</v>
      </c>
      <c r="S809" s="31" t="s">
        <v>1112</v>
      </c>
      <c r="T809" s="31" t="s">
        <v>1112</v>
      </c>
      <c r="U809" s="74">
        <v>0.16304841999999997</v>
      </c>
      <c r="V809" s="31" t="s">
        <v>1113</v>
      </c>
      <c r="W809" s="57">
        <v>0.16304841999999997</v>
      </c>
    </row>
    <row r="810" spans="1:23" x14ac:dyDescent="0.3">
      <c r="A810" s="8" t="s">
        <v>316</v>
      </c>
      <c r="B810" s="8" t="s">
        <v>599</v>
      </c>
      <c r="C810" s="9" t="s">
        <v>297</v>
      </c>
      <c r="D810" s="27" t="s">
        <v>1027</v>
      </c>
      <c r="E810" s="27" t="s">
        <v>955</v>
      </c>
      <c r="F810" s="9" t="s">
        <v>600</v>
      </c>
      <c r="G810" s="8" t="s">
        <v>602</v>
      </c>
      <c r="H810" s="10" t="s">
        <v>310</v>
      </c>
      <c r="I810" s="29">
        <v>375.17</v>
      </c>
      <c r="J810" s="11" t="s">
        <v>258</v>
      </c>
      <c r="K810" s="41" t="s">
        <v>647</v>
      </c>
      <c r="L810" s="47" t="s">
        <v>655</v>
      </c>
      <c r="M810" s="31" t="str">
        <f>_xlfn.XLOOKUP(Calculations[[#This Row],[For XLOOKUP]],Factors[For XLOOKUP],Factors[Factor],"")</f>
        <v>Σ.Ε. CO₂ eq</v>
      </c>
      <c r="N810" s="31">
        <f>_xlfn.XLOOKUP(Calculations[[#This Row],[For XLOOKUP]],Factors[For XLOOKUP],Factors[Value],"")</f>
        <v>0.14330047042017041</v>
      </c>
      <c r="O810" s="31" t="str">
        <f>_xlfn.XLOOKUP(Calculations[[#This Row],[For XLOOKUP]],Factors[For XLOOKUP],Factors[Units],"")</f>
        <v>tn CO2 eq/ tn</v>
      </c>
      <c r="P810" s="12" t="str">
        <f>_xlfn.XLOOKUP(Calculations[[#This Row],[For XLOOKUP]],Factors[For XLOOKUP],Factors[Source],"")</f>
        <v>EPA 2024</v>
      </c>
      <c r="Q810" s="31" t="s">
        <v>1112</v>
      </c>
      <c r="R810" s="31" t="s">
        <v>1112</v>
      </c>
      <c r="S810" s="31" t="s">
        <v>1112</v>
      </c>
      <c r="T810" s="31" t="s">
        <v>1112</v>
      </c>
      <c r="U810" s="74">
        <v>53.762037487535338</v>
      </c>
      <c r="V810" s="31" t="s">
        <v>1113</v>
      </c>
      <c r="W810" s="57">
        <v>53.762037487535338</v>
      </c>
    </row>
    <row r="811" spans="1:23" x14ac:dyDescent="0.3">
      <c r="A811" s="8" t="s">
        <v>316</v>
      </c>
      <c r="B811" s="8" t="s">
        <v>599</v>
      </c>
      <c r="C811" s="9" t="s">
        <v>578</v>
      </c>
      <c r="D811" s="9" t="s">
        <v>1027</v>
      </c>
      <c r="E811" s="9"/>
      <c r="F811" s="9" t="s">
        <v>600</v>
      </c>
      <c r="G811" s="8" t="s">
        <v>602</v>
      </c>
      <c r="H811" s="10" t="s">
        <v>310</v>
      </c>
      <c r="I811" s="29">
        <v>2356.63</v>
      </c>
      <c r="J811" s="11" t="s">
        <v>258</v>
      </c>
      <c r="K811" s="41" t="s">
        <v>648</v>
      </c>
      <c r="L811" s="47" t="s">
        <v>655</v>
      </c>
      <c r="M811" s="31" t="str">
        <f>_xlfn.XLOOKUP(Calculations[[#This Row],[For XLOOKUP]],Factors[For XLOOKUP],Factors[Factor],"")</f>
        <v>Σ.Ε. CO₂ eq</v>
      </c>
      <c r="N811" s="31">
        <f>_xlfn.XLOOKUP(Calculations[[#This Row],[For XLOOKUP]],Factors[For XLOOKUP],Factors[Value],"")</f>
        <v>0.14330047042017041</v>
      </c>
      <c r="O811" s="31" t="str">
        <f>_xlfn.XLOOKUP(Calculations[[#This Row],[For XLOOKUP]],Factors[For XLOOKUP],Factors[Units],"")</f>
        <v>tn CO2 eq/ tn</v>
      </c>
      <c r="P811" s="12" t="str">
        <f>_xlfn.XLOOKUP(Calculations[[#This Row],[For XLOOKUP]],Factors[For XLOOKUP],Factors[Source],"")</f>
        <v>EPA 2024</v>
      </c>
      <c r="Q811" s="31" t="s">
        <v>1112</v>
      </c>
      <c r="R811" s="31" t="s">
        <v>1112</v>
      </c>
      <c r="S811" s="31" t="s">
        <v>1112</v>
      </c>
      <c r="T811" s="31" t="s">
        <v>1112</v>
      </c>
      <c r="U811" s="74">
        <v>337.70618760628622</v>
      </c>
      <c r="V811" s="31" t="s">
        <v>1113</v>
      </c>
      <c r="W811" s="57">
        <v>337.70618760628622</v>
      </c>
    </row>
    <row r="812" spans="1:23" x14ac:dyDescent="0.3">
      <c r="A812" s="8" t="s">
        <v>316</v>
      </c>
      <c r="B812" s="8" t="s">
        <v>599</v>
      </c>
      <c r="C812" s="9" t="s">
        <v>297</v>
      </c>
      <c r="D812" s="27" t="s">
        <v>1027</v>
      </c>
      <c r="E812" s="27" t="s">
        <v>955</v>
      </c>
      <c r="F812" s="9" t="s">
        <v>600</v>
      </c>
      <c r="G812" s="8" t="s">
        <v>603</v>
      </c>
      <c r="H812" s="10" t="s">
        <v>310</v>
      </c>
      <c r="I812" s="29">
        <v>30055</v>
      </c>
      <c r="J812" s="11" t="s">
        <v>258</v>
      </c>
      <c r="K812" s="41" t="s">
        <v>650</v>
      </c>
      <c r="L812" s="47" t="s">
        <v>656</v>
      </c>
      <c r="M812" s="31" t="str">
        <f>_xlfn.XLOOKUP(Calculations[[#This Row],[For XLOOKUP]],Factors[For XLOOKUP],Factors[Factor],"")</f>
        <v>Σ.Ε. CO₂ eq</v>
      </c>
      <c r="N812" s="31">
        <f>_xlfn.XLOOKUP(Calculations[[#This Row],[For XLOOKUP]],Factors[For XLOOKUP],Factors[Value],"")</f>
        <v>0.59524810789916949</v>
      </c>
      <c r="O812" s="31" t="str">
        <f>_xlfn.XLOOKUP(Calculations[[#This Row],[For XLOOKUP]],Factors[For XLOOKUP],Factors[Units],"")</f>
        <v>tn CO2 eq/ tn</v>
      </c>
      <c r="P812" s="12" t="str">
        <f>_xlfn.XLOOKUP(Calculations[[#This Row],[For XLOOKUP]],Factors[For XLOOKUP],Factors[Source],"")</f>
        <v>EPA 2024</v>
      </c>
      <c r="Q812" s="31" t="s">
        <v>1112</v>
      </c>
      <c r="R812" s="31" t="s">
        <v>1112</v>
      </c>
      <c r="S812" s="31" t="s">
        <v>1112</v>
      </c>
      <c r="T812" s="31" t="s">
        <v>1112</v>
      </c>
      <c r="U812" s="74">
        <v>17890.181882909539</v>
      </c>
      <c r="V812" s="31" t="s">
        <v>1113</v>
      </c>
      <c r="W812" s="57">
        <v>17890.181882909539</v>
      </c>
    </row>
    <row r="813" spans="1:23" x14ac:dyDescent="0.3">
      <c r="A813" s="8" t="s">
        <v>316</v>
      </c>
      <c r="B813" s="8" t="s">
        <v>599</v>
      </c>
      <c r="C813" s="9" t="s">
        <v>578</v>
      </c>
      <c r="D813" s="27" t="s">
        <v>1027</v>
      </c>
      <c r="E813" s="27"/>
      <c r="F813" s="9" t="s">
        <v>600</v>
      </c>
      <c r="G813" s="8" t="s">
        <v>603</v>
      </c>
      <c r="H813" s="10" t="s">
        <v>310</v>
      </c>
      <c r="I813" s="29">
        <v>2571.89</v>
      </c>
      <c r="J813" s="11" t="s">
        <v>258</v>
      </c>
      <c r="K813" s="41" t="s">
        <v>649</v>
      </c>
      <c r="L813" s="47" t="s">
        <v>656</v>
      </c>
      <c r="M813" s="31" t="str">
        <f>_xlfn.XLOOKUP(Calculations[[#This Row],[For XLOOKUP]],Factors[For XLOOKUP],Factors[Factor],"")</f>
        <v>Σ.Ε. CO₂ eq</v>
      </c>
      <c r="N813" s="31">
        <f>_xlfn.XLOOKUP(Calculations[[#This Row],[For XLOOKUP]],Factors[For XLOOKUP],Factors[Value],"")</f>
        <v>0.59524810789916949</v>
      </c>
      <c r="O813" s="31" t="str">
        <f>_xlfn.XLOOKUP(Calculations[[#This Row],[For XLOOKUP]],Factors[For XLOOKUP],Factors[Units],"")</f>
        <v>tn CO2 eq/ tn</v>
      </c>
      <c r="P813" s="12" t="str">
        <f>_xlfn.XLOOKUP(Calculations[[#This Row],[For XLOOKUP]],Factors[For XLOOKUP],Factors[Source],"")</f>
        <v>EPA 2024</v>
      </c>
      <c r="Q813" s="31" t="s">
        <v>1112</v>
      </c>
      <c r="R813" s="31" t="s">
        <v>1112</v>
      </c>
      <c r="S813" s="31" t="s">
        <v>1112</v>
      </c>
      <c r="T813" s="31" t="s">
        <v>1112</v>
      </c>
      <c r="U813" s="74">
        <v>1530.912656224795</v>
      </c>
      <c r="V813" s="31" t="s">
        <v>1113</v>
      </c>
      <c r="W813" s="57">
        <v>1530.912656224795</v>
      </c>
    </row>
    <row r="814" spans="1:23" x14ac:dyDescent="0.3">
      <c r="A814" s="8" t="s">
        <v>316</v>
      </c>
      <c r="B814" s="8" t="s">
        <v>599</v>
      </c>
      <c r="C814" s="9" t="s">
        <v>578</v>
      </c>
      <c r="D814" s="9" t="s">
        <v>1027</v>
      </c>
      <c r="E814" s="27"/>
      <c r="F814" s="9" t="s">
        <v>600</v>
      </c>
      <c r="G814" s="8" t="s">
        <v>603</v>
      </c>
      <c r="H814" s="10" t="s">
        <v>310</v>
      </c>
      <c r="I814" s="29">
        <v>23517.27</v>
      </c>
      <c r="J814" s="11" t="s">
        <v>258</v>
      </c>
      <c r="K814" s="41" t="s">
        <v>650</v>
      </c>
      <c r="L814" s="47" t="s">
        <v>656</v>
      </c>
      <c r="M814" s="31" t="str">
        <f>_xlfn.XLOOKUP(Calculations[[#This Row],[For XLOOKUP]],Factors[For XLOOKUP],Factors[Factor],"")</f>
        <v>Σ.Ε. CO₂ eq</v>
      </c>
      <c r="N814" s="31">
        <f>_xlfn.XLOOKUP(Calculations[[#This Row],[For XLOOKUP]],Factors[For XLOOKUP],Factors[Value],"")</f>
        <v>0.59524810789916949</v>
      </c>
      <c r="O814" s="31" t="str">
        <f>_xlfn.XLOOKUP(Calculations[[#This Row],[For XLOOKUP]],Factors[For XLOOKUP],Factors[Units],"")</f>
        <v>tn CO2 eq/ tn</v>
      </c>
      <c r="P814" s="12" t="str">
        <f>_xlfn.XLOOKUP(Calculations[[#This Row],[For XLOOKUP]],Factors[For XLOOKUP],Factors[Source],"")</f>
        <v>EPA 2024</v>
      </c>
      <c r="Q814" s="31" t="s">
        <v>1112</v>
      </c>
      <c r="R814" s="31" t="s">
        <v>1112</v>
      </c>
      <c r="S814" s="31" t="s">
        <v>1112</v>
      </c>
      <c r="T814" s="31" t="s">
        <v>1112</v>
      </c>
      <c r="U814" s="74">
        <v>13998.610470453901</v>
      </c>
      <c r="V814" s="31" t="s">
        <v>1113</v>
      </c>
      <c r="W814" s="57">
        <v>13998.610470453901</v>
      </c>
    </row>
    <row r="815" spans="1:23" x14ac:dyDescent="0.3">
      <c r="A815" s="8" t="s">
        <v>316</v>
      </c>
      <c r="B815" s="8" t="s">
        <v>599</v>
      </c>
      <c r="C815" s="9" t="s">
        <v>578</v>
      </c>
      <c r="D815" s="9" t="s">
        <v>1027</v>
      </c>
      <c r="E815" s="27"/>
      <c r="F815" s="9" t="s">
        <v>600</v>
      </c>
      <c r="G815" s="8" t="s">
        <v>603</v>
      </c>
      <c r="H815" s="10" t="s">
        <v>310</v>
      </c>
      <c r="I815" s="29">
        <v>31033.850000000002</v>
      </c>
      <c r="J815" s="11" t="s">
        <v>258</v>
      </c>
      <c r="K815" s="41" t="s">
        <v>647</v>
      </c>
      <c r="L815" s="47" t="s">
        <v>655</v>
      </c>
      <c r="M815" s="31" t="str">
        <f>_xlfn.XLOOKUP(Calculations[[#This Row],[For XLOOKUP]],Factors[For XLOOKUP],Factors[Factor],"")</f>
        <v>Σ.Ε. CO₂ eq</v>
      </c>
      <c r="N815" s="31">
        <f>_xlfn.XLOOKUP(Calculations[[#This Row],[For XLOOKUP]],Factors[For XLOOKUP],Factors[Value],"")</f>
        <v>0.14330047042017041</v>
      </c>
      <c r="O815" s="31" t="str">
        <f>_xlfn.XLOOKUP(Calculations[[#This Row],[For XLOOKUP]],Factors[For XLOOKUP],Factors[Units],"")</f>
        <v>tn CO2 eq/ tn</v>
      </c>
      <c r="P815" s="12" t="str">
        <f>_xlfn.XLOOKUP(Calculations[[#This Row],[For XLOOKUP]],Factors[For XLOOKUP],Factors[Source],"")</f>
        <v>EPA 2024</v>
      </c>
      <c r="Q815" s="31" t="s">
        <v>1112</v>
      </c>
      <c r="R815" s="31" t="s">
        <v>1112</v>
      </c>
      <c r="S815" s="31" t="s">
        <v>1112</v>
      </c>
      <c r="T815" s="31" t="s">
        <v>1112</v>
      </c>
      <c r="U815" s="74">
        <v>4447.1653039490056</v>
      </c>
      <c r="V815" s="31" t="s">
        <v>1113</v>
      </c>
      <c r="W815" s="57">
        <v>4447.1653039490056</v>
      </c>
    </row>
    <row r="816" spans="1:23" x14ac:dyDescent="0.3">
      <c r="A816" s="8" t="s">
        <v>316</v>
      </c>
      <c r="B816" s="8" t="s">
        <v>599</v>
      </c>
      <c r="C816" s="9" t="s">
        <v>578</v>
      </c>
      <c r="D816" s="27" t="s">
        <v>1027</v>
      </c>
      <c r="E816" s="27"/>
      <c r="F816" s="9" t="s">
        <v>600</v>
      </c>
      <c r="G816" s="8" t="s">
        <v>604</v>
      </c>
      <c r="H816" s="10" t="s">
        <v>310</v>
      </c>
      <c r="I816" s="29">
        <v>146.92000000000002</v>
      </c>
      <c r="J816" s="11" t="s">
        <v>258</v>
      </c>
      <c r="K816" s="41" t="s">
        <v>648</v>
      </c>
      <c r="L816" s="47" t="s">
        <v>655</v>
      </c>
      <c r="M816" s="31" t="str">
        <f>_xlfn.XLOOKUP(Calculations[[#This Row],[For XLOOKUP]],Factors[For XLOOKUP],Factors[Factor],"")</f>
        <v>Σ.Ε. CO₂ eq</v>
      </c>
      <c r="N816" s="31">
        <f>_xlfn.XLOOKUP(Calculations[[#This Row],[For XLOOKUP]],Factors[For XLOOKUP],Factors[Value],"")</f>
        <v>0.14330047042017041</v>
      </c>
      <c r="O816" s="31" t="str">
        <f>_xlfn.XLOOKUP(Calculations[[#This Row],[For XLOOKUP]],Factors[For XLOOKUP],Factors[Units],"")</f>
        <v>tn CO2 eq/ tn</v>
      </c>
      <c r="P816" s="12" t="str">
        <f>_xlfn.XLOOKUP(Calculations[[#This Row],[For XLOOKUP]],Factors[For XLOOKUP],Factors[Source],"")</f>
        <v>EPA 2024</v>
      </c>
      <c r="Q816" s="31" t="s">
        <v>1112</v>
      </c>
      <c r="R816" s="31" t="s">
        <v>1112</v>
      </c>
      <c r="S816" s="31" t="s">
        <v>1112</v>
      </c>
      <c r="T816" s="31" t="s">
        <v>1112</v>
      </c>
      <c r="U816" s="74">
        <v>21.053705114131439</v>
      </c>
      <c r="V816" s="31" t="s">
        <v>1113</v>
      </c>
      <c r="W816" s="57">
        <v>21.053705114131439</v>
      </c>
    </row>
    <row r="817" spans="1:23" x14ac:dyDescent="0.3">
      <c r="A817" s="8" t="s">
        <v>316</v>
      </c>
      <c r="B817" s="8" t="s">
        <v>599</v>
      </c>
      <c r="C817" s="9" t="s">
        <v>578</v>
      </c>
      <c r="D817" s="27" t="s">
        <v>1027</v>
      </c>
      <c r="E817" s="27"/>
      <c r="F817" s="9" t="s">
        <v>600</v>
      </c>
      <c r="G817" s="8" t="s">
        <v>605</v>
      </c>
      <c r="H817" s="10" t="s">
        <v>310</v>
      </c>
      <c r="I817" s="29">
        <v>296.45949999999999</v>
      </c>
      <c r="J817" s="11" t="s">
        <v>258</v>
      </c>
      <c r="K817" s="41" t="s">
        <v>647</v>
      </c>
      <c r="L817" s="47" t="s">
        <v>657</v>
      </c>
      <c r="M817" s="31" t="str">
        <f>_xlfn.XLOOKUP(Calculations[[#This Row],[For XLOOKUP]],Factors[For XLOOKUP],Factors[Factor],"")</f>
        <v>Σ.Ε. CO₂ eq</v>
      </c>
      <c r="N817" s="31">
        <f>_xlfn.XLOOKUP(Calculations[[#This Row],[For XLOOKUP]],Factors[For XLOOKUP],Factors[Value],"")</f>
        <v>6.4106099999999997E-3</v>
      </c>
      <c r="O817" s="31" t="str">
        <f>_xlfn.XLOOKUP(Calculations[[#This Row],[For XLOOKUP]],Factors[For XLOOKUP],Factors[Units],"")</f>
        <v>tn CO2 eq/ tn</v>
      </c>
      <c r="P817" s="12" t="str">
        <f>_xlfn.XLOOKUP(Calculations[[#This Row],[For XLOOKUP]],Factors[For XLOOKUP],Factors[Source],"")</f>
        <v>DEFRA 2024</v>
      </c>
      <c r="Q817" s="31" t="s">
        <v>1112</v>
      </c>
      <c r="R817" s="31" t="s">
        <v>1112</v>
      </c>
      <c r="S817" s="31" t="s">
        <v>1112</v>
      </c>
      <c r="T817" s="31" t="s">
        <v>1112</v>
      </c>
      <c r="U817" s="74">
        <v>1.9004862352949998</v>
      </c>
      <c r="V817" s="31" t="s">
        <v>1113</v>
      </c>
      <c r="W817" s="57">
        <v>1.9004862352949998</v>
      </c>
    </row>
    <row r="818" spans="1:23" x14ac:dyDescent="0.3">
      <c r="A818" s="8" t="s">
        <v>316</v>
      </c>
      <c r="B818" s="8" t="s">
        <v>599</v>
      </c>
      <c r="C818" s="9" t="s">
        <v>578</v>
      </c>
      <c r="D818" s="9" t="s">
        <v>1022</v>
      </c>
      <c r="E818" s="9" t="s">
        <v>922</v>
      </c>
      <c r="F818" s="9" t="s">
        <v>600</v>
      </c>
      <c r="G818" s="8" t="s">
        <v>606</v>
      </c>
      <c r="H818" s="10" t="s">
        <v>310</v>
      </c>
      <c r="I818" s="29">
        <v>0.40860916073352799</v>
      </c>
      <c r="J818" s="11" t="s">
        <v>258</v>
      </c>
      <c r="K818" s="41" t="s">
        <v>647</v>
      </c>
      <c r="L818" s="47" t="s">
        <v>657</v>
      </c>
      <c r="M818" s="31" t="str">
        <f>_xlfn.XLOOKUP(Calculations[[#This Row],[For XLOOKUP]],Factors[For XLOOKUP],Factors[Factor],"")</f>
        <v>Σ.Ε. CO₂ eq</v>
      </c>
      <c r="N818" s="31">
        <f>_xlfn.XLOOKUP(Calculations[[#This Row],[For XLOOKUP]],Factors[For XLOOKUP],Factors[Value],"")</f>
        <v>6.4106099999999997E-3</v>
      </c>
      <c r="O818" s="31" t="str">
        <f>_xlfn.XLOOKUP(Calculations[[#This Row],[For XLOOKUP]],Factors[For XLOOKUP],Factors[Units],"")</f>
        <v>tn CO2 eq/ tn</v>
      </c>
      <c r="P818" s="12" t="str">
        <f>_xlfn.XLOOKUP(Calculations[[#This Row],[For XLOOKUP]],Factors[For XLOOKUP],Factors[Source],"")</f>
        <v>DEFRA 2024</v>
      </c>
      <c r="Q818" s="31" t="s">
        <v>1112</v>
      </c>
      <c r="R818" s="31" t="s">
        <v>1112</v>
      </c>
      <c r="S818" s="31" t="s">
        <v>1112</v>
      </c>
      <c r="T818" s="31" t="s">
        <v>1112</v>
      </c>
      <c r="U818" s="74">
        <v>2.6194339718899617E-3</v>
      </c>
      <c r="V818" s="31" t="s">
        <v>1113</v>
      </c>
      <c r="W818" s="57">
        <v>2.6194339718899617E-3</v>
      </c>
    </row>
    <row r="819" spans="1:23" x14ac:dyDescent="0.3">
      <c r="A819" s="8" t="s">
        <v>316</v>
      </c>
      <c r="B819" s="8" t="s">
        <v>599</v>
      </c>
      <c r="C819" s="9" t="s">
        <v>578</v>
      </c>
      <c r="D819" s="27" t="s">
        <v>1022</v>
      </c>
      <c r="E819" s="27" t="s">
        <v>923</v>
      </c>
      <c r="F819" s="9" t="s">
        <v>600</v>
      </c>
      <c r="G819" s="8" t="s">
        <v>606</v>
      </c>
      <c r="H819" s="10" t="s">
        <v>310</v>
      </c>
      <c r="I819" s="29">
        <v>7.47</v>
      </c>
      <c r="J819" s="11" t="s">
        <v>258</v>
      </c>
      <c r="K819" s="41" t="s">
        <v>647</v>
      </c>
      <c r="L819" s="47" t="s">
        <v>657</v>
      </c>
      <c r="M819" s="31" t="str">
        <f>_xlfn.XLOOKUP(Calculations[[#This Row],[For XLOOKUP]],Factors[For XLOOKUP],Factors[Factor],"")</f>
        <v>Σ.Ε. CO₂ eq</v>
      </c>
      <c r="N819" s="31">
        <f>_xlfn.XLOOKUP(Calculations[[#This Row],[For XLOOKUP]],Factors[For XLOOKUP],Factors[Value],"")</f>
        <v>6.4106099999999997E-3</v>
      </c>
      <c r="O819" s="31" t="str">
        <f>_xlfn.XLOOKUP(Calculations[[#This Row],[For XLOOKUP]],Factors[For XLOOKUP],Factors[Units],"")</f>
        <v>tn CO2 eq/ tn</v>
      </c>
      <c r="P819" s="12" t="str">
        <f>_xlfn.XLOOKUP(Calculations[[#This Row],[For XLOOKUP]],Factors[For XLOOKUP],Factors[Source],"")</f>
        <v>DEFRA 2024</v>
      </c>
      <c r="Q819" s="31" t="s">
        <v>1112</v>
      </c>
      <c r="R819" s="31" t="s">
        <v>1112</v>
      </c>
      <c r="S819" s="31" t="s">
        <v>1112</v>
      </c>
      <c r="T819" s="31" t="s">
        <v>1112</v>
      </c>
      <c r="U819" s="74">
        <v>4.7887256699999999E-2</v>
      </c>
      <c r="V819" s="31" t="s">
        <v>1113</v>
      </c>
      <c r="W819" s="57">
        <v>4.7887256699999999E-2</v>
      </c>
    </row>
    <row r="820" spans="1:23" x14ac:dyDescent="0.3">
      <c r="A820" s="8" t="s">
        <v>316</v>
      </c>
      <c r="B820" s="8" t="s">
        <v>599</v>
      </c>
      <c r="C820" s="9" t="s">
        <v>578</v>
      </c>
      <c r="D820" s="27" t="s">
        <v>1024</v>
      </c>
      <c r="E820" s="27" t="s">
        <v>918</v>
      </c>
      <c r="F820" s="9" t="s">
        <v>600</v>
      </c>
      <c r="G820" s="8" t="s">
        <v>606</v>
      </c>
      <c r="H820" s="10" t="s">
        <v>310</v>
      </c>
      <c r="I820" s="29">
        <v>3.6190035771045599</v>
      </c>
      <c r="J820" s="11" t="s">
        <v>258</v>
      </c>
      <c r="K820" s="41" t="s">
        <v>647</v>
      </c>
      <c r="L820" s="47" t="s">
        <v>657</v>
      </c>
      <c r="M820" s="31" t="str">
        <f>_xlfn.XLOOKUP(Calculations[[#This Row],[For XLOOKUP]],Factors[For XLOOKUP],Factors[Factor],"")</f>
        <v>Σ.Ε. CO₂ eq</v>
      </c>
      <c r="N820" s="31">
        <f>_xlfn.XLOOKUP(Calculations[[#This Row],[For XLOOKUP]],Factors[For XLOOKUP],Factors[Value],"")</f>
        <v>6.4106099999999997E-3</v>
      </c>
      <c r="O820" s="31" t="str">
        <f>_xlfn.XLOOKUP(Calculations[[#This Row],[For XLOOKUP]],Factors[For XLOOKUP],Factors[Units],"")</f>
        <v>tn CO2 eq/ tn</v>
      </c>
      <c r="P820" s="12" t="str">
        <f>_xlfn.XLOOKUP(Calculations[[#This Row],[For XLOOKUP]],Factors[For XLOOKUP],Factors[Source],"")</f>
        <v>DEFRA 2024</v>
      </c>
      <c r="Q820" s="31" t="s">
        <v>1112</v>
      </c>
      <c r="R820" s="31" t="s">
        <v>1112</v>
      </c>
      <c r="S820" s="31" t="s">
        <v>1112</v>
      </c>
      <c r="T820" s="31" t="s">
        <v>1112</v>
      </c>
      <c r="U820" s="74">
        <v>2.3200020521422261E-2</v>
      </c>
      <c r="V820" s="31" t="s">
        <v>1113</v>
      </c>
      <c r="W820" s="57">
        <v>2.3200020521422261E-2</v>
      </c>
    </row>
    <row r="821" spans="1:23" x14ac:dyDescent="0.3">
      <c r="A821" s="8" t="s">
        <v>316</v>
      </c>
      <c r="B821" s="8" t="s">
        <v>599</v>
      </c>
      <c r="C821" s="9" t="s">
        <v>578</v>
      </c>
      <c r="D821" s="9" t="s">
        <v>1025</v>
      </c>
      <c r="E821" s="27" t="s">
        <v>908</v>
      </c>
      <c r="F821" s="9" t="s">
        <v>600</v>
      </c>
      <c r="G821" s="8" t="s">
        <v>606</v>
      </c>
      <c r="H821" s="10" t="s">
        <v>310</v>
      </c>
      <c r="I821" s="29">
        <v>1.1073131368796001</v>
      </c>
      <c r="J821" s="11" t="s">
        <v>258</v>
      </c>
      <c r="K821" s="41" t="s">
        <v>647</v>
      </c>
      <c r="L821" s="47" t="s">
        <v>657</v>
      </c>
      <c r="M821" s="31" t="str">
        <f>_xlfn.XLOOKUP(Calculations[[#This Row],[For XLOOKUP]],Factors[For XLOOKUP],Factors[Factor],"")</f>
        <v>Σ.Ε. CO₂ eq</v>
      </c>
      <c r="N821" s="31">
        <f>_xlfn.XLOOKUP(Calculations[[#This Row],[For XLOOKUP]],Factors[For XLOOKUP],Factors[Value],"")</f>
        <v>6.4106099999999997E-3</v>
      </c>
      <c r="O821" s="31" t="str">
        <f>_xlfn.XLOOKUP(Calculations[[#This Row],[For XLOOKUP]],Factors[For XLOOKUP],Factors[Units],"")</f>
        <v>tn CO2 eq/ tn</v>
      </c>
      <c r="P821" s="12" t="str">
        <f>_xlfn.XLOOKUP(Calculations[[#This Row],[For XLOOKUP]],Factors[For XLOOKUP],Factors[Source],"")</f>
        <v>DEFRA 2024</v>
      </c>
      <c r="Q821" s="31" t="s">
        <v>1112</v>
      </c>
      <c r="R821" s="31" t="s">
        <v>1112</v>
      </c>
      <c r="S821" s="31" t="s">
        <v>1112</v>
      </c>
      <c r="T821" s="31" t="s">
        <v>1112</v>
      </c>
      <c r="U821" s="74">
        <v>7.0985526684117332E-3</v>
      </c>
      <c r="V821" s="31" t="s">
        <v>1113</v>
      </c>
      <c r="W821" s="57">
        <v>7.0985526684117332E-3</v>
      </c>
    </row>
    <row r="822" spans="1:23" x14ac:dyDescent="0.3">
      <c r="A822" s="8" t="s">
        <v>316</v>
      </c>
      <c r="B822" s="8" t="s">
        <v>599</v>
      </c>
      <c r="C822" s="9" t="s">
        <v>578</v>
      </c>
      <c r="D822" s="9" t="s">
        <v>1025</v>
      </c>
      <c r="E822" s="27" t="s">
        <v>914</v>
      </c>
      <c r="F822" s="9" t="s">
        <v>600</v>
      </c>
      <c r="G822" s="8" t="s">
        <v>606</v>
      </c>
      <c r="H822" s="10" t="s">
        <v>310</v>
      </c>
      <c r="I822" s="29">
        <v>0.10613224954117599</v>
      </c>
      <c r="J822" s="11" t="s">
        <v>258</v>
      </c>
      <c r="K822" s="41" t="s">
        <v>647</v>
      </c>
      <c r="L822" s="47" t="s">
        <v>657</v>
      </c>
      <c r="M822" s="31" t="str">
        <f>_xlfn.XLOOKUP(Calculations[[#This Row],[For XLOOKUP]],Factors[For XLOOKUP],Factors[Factor],"")</f>
        <v>Σ.Ε. CO₂ eq</v>
      </c>
      <c r="N822" s="31">
        <f>_xlfn.XLOOKUP(Calculations[[#This Row],[For XLOOKUP]],Factors[For XLOOKUP],Factors[Value],"")</f>
        <v>6.4106099999999997E-3</v>
      </c>
      <c r="O822" s="31" t="str">
        <f>_xlfn.XLOOKUP(Calculations[[#This Row],[For XLOOKUP]],Factors[For XLOOKUP],Factors[Units],"")</f>
        <v>tn CO2 eq/ tn</v>
      </c>
      <c r="P822" s="12" t="str">
        <f>_xlfn.XLOOKUP(Calculations[[#This Row],[For XLOOKUP]],Factors[For XLOOKUP],Factors[Source],"")</f>
        <v>DEFRA 2024</v>
      </c>
      <c r="Q822" s="31" t="s">
        <v>1112</v>
      </c>
      <c r="R822" s="31" t="s">
        <v>1112</v>
      </c>
      <c r="S822" s="31" t="s">
        <v>1112</v>
      </c>
      <c r="T822" s="31" t="s">
        <v>1112</v>
      </c>
      <c r="U822" s="74">
        <v>6.8037246023115814E-4</v>
      </c>
      <c r="V822" s="31" t="s">
        <v>1113</v>
      </c>
      <c r="W822" s="57">
        <v>6.8037246023115814E-4</v>
      </c>
    </row>
    <row r="823" spans="1:23" x14ac:dyDescent="0.3">
      <c r="A823" s="8" t="s">
        <v>316</v>
      </c>
      <c r="B823" s="8" t="s">
        <v>599</v>
      </c>
      <c r="C823" s="9" t="s">
        <v>578</v>
      </c>
      <c r="D823" s="9" t="s">
        <v>1027</v>
      </c>
      <c r="E823" s="27"/>
      <c r="F823" s="9" t="s">
        <v>600</v>
      </c>
      <c r="G823" s="8" t="s">
        <v>606</v>
      </c>
      <c r="H823" s="10" t="s">
        <v>310</v>
      </c>
      <c r="I823" s="29">
        <v>18.75</v>
      </c>
      <c r="J823" s="11" t="s">
        <v>258</v>
      </c>
      <c r="K823" s="41" t="s">
        <v>647</v>
      </c>
      <c r="L823" s="47" t="s">
        <v>657</v>
      </c>
      <c r="M823" s="31" t="str">
        <f>_xlfn.XLOOKUP(Calculations[[#This Row],[For XLOOKUP]],Factors[For XLOOKUP],Factors[Factor],"")</f>
        <v>Σ.Ε. CO₂ eq</v>
      </c>
      <c r="N823" s="31">
        <f>_xlfn.XLOOKUP(Calculations[[#This Row],[For XLOOKUP]],Factors[For XLOOKUP],Factors[Value],"")</f>
        <v>6.4106099999999997E-3</v>
      </c>
      <c r="O823" s="31" t="str">
        <f>_xlfn.XLOOKUP(Calculations[[#This Row],[For XLOOKUP]],Factors[For XLOOKUP],Factors[Units],"")</f>
        <v>tn CO2 eq/ tn</v>
      </c>
      <c r="P823" s="12" t="str">
        <f>_xlfn.XLOOKUP(Calculations[[#This Row],[For XLOOKUP]],Factors[For XLOOKUP],Factors[Source],"")</f>
        <v>DEFRA 2024</v>
      </c>
      <c r="Q823" s="31" t="s">
        <v>1112</v>
      </c>
      <c r="R823" s="31" t="s">
        <v>1112</v>
      </c>
      <c r="S823" s="31" t="s">
        <v>1112</v>
      </c>
      <c r="T823" s="31" t="s">
        <v>1112</v>
      </c>
      <c r="U823" s="74">
        <v>0.12019893749999999</v>
      </c>
      <c r="V823" s="31" t="s">
        <v>1113</v>
      </c>
      <c r="W823" s="57">
        <v>0.12019893749999999</v>
      </c>
    </row>
    <row r="824" spans="1:23" x14ac:dyDescent="0.3">
      <c r="A824" s="8" t="s">
        <v>316</v>
      </c>
      <c r="B824" s="8" t="s">
        <v>599</v>
      </c>
      <c r="C824" s="9" t="s">
        <v>297</v>
      </c>
      <c r="D824" s="27" t="s">
        <v>1027</v>
      </c>
      <c r="E824" s="27" t="s">
        <v>955</v>
      </c>
      <c r="F824" s="9" t="s">
        <v>600</v>
      </c>
      <c r="G824" s="8" t="s">
        <v>607</v>
      </c>
      <c r="H824" s="10" t="s">
        <v>310</v>
      </c>
      <c r="I824" s="29">
        <v>608.70000000000005</v>
      </c>
      <c r="J824" s="11" t="s">
        <v>258</v>
      </c>
      <c r="K824" s="41" t="s">
        <v>647</v>
      </c>
      <c r="L824" s="47" t="s">
        <v>658</v>
      </c>
      <c r="M824" s="31" t="str">
        <f>_xlfn.XLOOKUP(Calculations[[#This Row],[For XLOOKUP]],Factors[For XLOOKUP],Factors[Factor],"")</f>
        <v>Σ.Ε. CO₂ eq</v>
      </c>
      <c r="N824" s="31">
        <f>_xlfn.XLOOKUP(Calculations[[#This Row],[For XLOOKUP]],Factors[For XLOOKUP],Factors[Value],"")</f>
        <v>6.4106099999999997E-3</v>
      </c>
      <c r="O824" s="31" t="str">
        <f>_xlfn.XLOOKUP(Calculations[[#This Row],[For XLOOKUP]],Factors[For XLOOKUP],Factors[Units],"")</f>
        <v>tn CO2 eq/ tn</v>
      </c>
      <c r="P824" s="12" t="str">
        <f>_xlfn.XLOOKUP(Calculations[[#This Row],[For XLOOKUP]],Factors[For XLOOKUP],Factors[Source],"")</f>
        <v>DEFRA 2024</v>
      </c>
      <c r="Q824" s="31" t="s">
        <v>1112</v>
      </c>
      <c r="R824" s="31" t="s">
        <v>1112</v>
      </c>
      <c r="S824" s="31" t="s">
        <v>1112</v>
      </c>
      <c r="T824" s="31" t="s">
        <v>1112</v>
      </c>
      <c r="U824" s="74">
        <v>3.902138307</v>
      </c>
      <c r="V824" s="31" t="s">
        <v>1113</v>
      </c>
      <c r="W824" s="57">
        <v>3.902138307</v>
      </c>
    </row>
    <row r="825" spans="1:23" x14ac:dyDescent="0.3">
      <c r="A825" s="8" t="s">
        <v>316</v>
      </c>
      <c r="B825" s="8" t="s">
        <v>599</v>
      </c>
      <c r="C825" s="9" t="s">
        <v>578</v>
      </c>
      <c r="D825" s="27" t="s">
        <v>1027</v>
      </c>
      <c r="E825" s="27"/>
      <c r="F825" s="9" t="s">
        <v>600</v>
      </c>
      <c r="G825" s="8" t="s">
        <v>607</v>
      </c>
      <c r="H825" s="10" t="s">
        <v>310</v>
      </c>
      <c r="I825" s="29">
        <v>1053.0229999999999</v>
      </c>
      <c r="J825" s="11" t="s">
        <v>258</v>
      </c>
      <c r="K825" s="41" t="s">
        <v>647</v>
      </c>
      <c r="L825" s="47" t="s">
        <v>658</v>
      </c>
      <c r="M825" s="12" t="str">
        <f>_xlfn.XLOOKUP(Calculations[[#This Row],[For XLOOKUP]],Factors[For XLOOKUP],Factors[Factor],"")</f>
        <v>Σ.Ε. CO₂ eq</v>
      </c>
      <c r="N825" s="12">
        <f>_xlfn.XLOOKUP(Calculations[[#This Row],[For XLOOKUP]],Factors[For XLOOKUP],Factors[Value],"")</f>
        <v>6.4106099999999997E-3</v>
      </c>
      <c r="O825" s="12" t="str">
        <f>_xlfn.XLOOKUP(Calculations[[#This Row],[For XLOOKUP]],Factors[For XLOOKUP],Factors[Units],"")</f>
        <v>tn CO2 eq/ tn</v>
      </c>
      <c r="P825" s="12" t="str">
        <f>_xlfn.XLOOKUP(Calculations[[#This Row],[For XLOOKUP]],Factors[For XLOOKUP],Factors[Source],"")</f>
        <v>DEFRA 2024</v>
      </c>
      <c r="Q825" s="12" t="s">
        <v>1112</v>
      </c>
      <c r="R825" s="12" t="s">
        <v>1112</v>
      </c>
      <c r="S825" s="12" t="s">
        <v>1112</v>
      </c>
      <c r="T825" s="12" t="s">
        <v>1112</v>
      </c>
      <c r="U825" s="75">
        <v>6.7505197740299989</v>
      </c>
      <c r="V825" s="12" t="s">
        <v>1113</v>
      </c>
      <c r="W825" s="56">
        <v>6.7505197740299989</v>
      </c>
    </row>
    <row r="826" spans="1:23" x14ac:dyDescent="0.3">
      <c r="A826" s="8" t="s">
        <v>316</v>
      </c>
      <c r="B826" s="8" t="s">
        <v>599</v>
      </c>
      <c r="C826" s="9" t="s">
        <v>578</v>
      </c>
      <c r="D826" s="27" t="s">
        <v>1025</v>
      </c>
      <c r="E826" s="27" t="s">
        <v>912</v>
      </c>
      <c r="F826" s="9" t="s">
        <v>600</v>
      </c>
      <c r="G826" s="8" t="s">
        <v>608</v>
      </c>
      <c r="H826" s="10" t="s">
        <v>310</v>
      </c>
      <c r="I826" s="29">
        <v>75.855000000000004</v>
      </c>
      <c r="J826" s="11" t="s">
        <v>258</v>
      </c>
      <c r="K826" s="41" t="s">
        <v>647</v>
      </c>
      <c r="L826" s="47" t="s">
        <v>658</v>
      </c>
      <c r="M826" s="31" t="str">
        <f>_xlfn.XLOOKUP(Calculations[[#This Row],[For XLOOKUP]],Factors[For XLOOKUP],Factors[Factor],"")</f>
        <v>Σ.Ε. CO₂ eq</v>
      </c>
      <c r="N826" s="31">
        <f>_xlfn.XLOOKUP(Calculations[[#This Row],[For XLOOKUP]],Factors[For XLOOKUP],Factors[Value],"")</f>
        <v>6.4106099999999997E-3</v>
      </c>
      <c r="O826" s="31" t="str">
        <f>_xlfn.XLOOKUP(Calculations[[#This Row],[For XLOOKUP]],Factors[For XLOOKUP],Factors[Units],"")</f>
        <v>tn CO2 eq/ tn</v>
      </c>
      <c r="P826" s="12" t="str">
        <f>_xlfn.XLOOKUP(Calculations[[#This Row],[For XLOOKUP]],Factors[For XLOOKUP],Factors[Source],"")</f>
        <v>DEFRA 2024</v>
      </c>
      <c r="Q826" s="31" t="s">
        <v>1112</v>
      </c>
      <c r="R826" s="31" t="s">
        <v>1112</v>
      </c>
      <c r="S826" s="31" t="s">
        <v>1112</v>
      </c>
      <c r="T826" s="31" t="s">
        <v>1112</v>
      </c>
      <c r="U826" s="74">
        <v>0.48627682155000002</v>
      </c>
      <c r="V826" s="12" t="s">
        <v>1113</v>
      </c>
      <c r="W826" s="56">
        <v>0.48627682155000002</v>
      </c>
    </row>
    <row r="827" spans="1:23" x14ac:dyDescent="0.3">
      <c r="A827" s="8" t="s">
        <v>316</v>
      </c>
      <c r="B827" s="8" t="s">
        <v>599</v>
      </c>
      <c r="C827" s="9" t="s">
        <v>578</v>
      </c>
      <c r="D827" s="27" t="s">
        <v>1025</v>
      </c>
      <c r="E827" s="27" t="s">
        <v>913</v>
      </c>
      <c r="F827" s="9" t="s">
        <v>600</v>
      </c>
      <c r="G827" s="8" t="s">
        <v>608</v>
      </c>
      <c r="H827" s="10" t="s">
        <v>310</v>
      </c>
      <c r="I827" s="29">
        <v>0.224</v>
      </c>
      <c r="J827" s="11" t="s">
        <v>258</v>
      </c>
      <c r="K827" s="41" t="s">
        <v>647</v>
      </c>
      <c r="L827" s="47" t="s">
        <v>658</v>
      </c>
      <c r="M827" s="31" t="str">
        <f>_xlfn.XLOOKUP(Calculations[[#This Row],[For XLOOKUP]],Factors[For XLOOKUP],Factors[Factor],"")</f>
        <v>Σ.Ε. CO₂ eq</v>
      </c>
      <c r="N827" s="31">
        <f>_xlfn.XLOOKUP(Calculations[[#This Row],[For XLOOKUP]],Factors[For XLOOKUP],Factors[Value],"")</f>
        <v>6.4106099999999997E-3</v>
      </c>
      <c r="O827" s="31" t="str">
        <f>_xlfn.XLOOKUP(Calculations[[#This Row],[For XLOOKUP]],Factors[For XLOOKUP],Factors[Units],"")</f>
        <v>tn CO2 eq/ tn</v>
      </c>
      <c r="P827" s="12" t="str">
        <f>_xlfn.XLOOKUP(Calculations[[#This Row],[For XLOOKUP]],Factors[For XLOOKUP],Factors[Source],"")</f>
        <v>DEFRA 2024</v>
      </c>
      <c r="Q827" s="31" t="s">
        <v>1112</v>
      </c>
      <c r="R827" s="31" t="s">
        <v>1112</v>
      </c>
      <c r="S827" s="31" t="s">
        <v>1112</v>
      </c>
      <c r="T827" s="31" t="s">
        <v>1112</v>
      </c>
      <c r="U827" s="74">
        <v>1.4359766399999999E-3</v>
      </c>
      <c r="V827" s="12" t="s">
        <v>1113</v>
      </c>
      <c r="W827" s="56">
        <v>1.4359766399999999E-3</v>
      </c>
    </row>
    <row r="828" spans="1:23" x14ac:dyDescent="0.3">
      <c r="A828" s="8" t="s">
        <v>316</v>
      </c>
      <c r="B828" s="8" t="s">
        <v>599</v>
      </c>
      <c r="C828" s="9" t="s">
        <v>578</v>
      </c>
      <c r="D828" s="27" t="s">
        <v>1027</v>
      </c>
      <c r="E828" s="27"/>
      <c r="F828" s="9" t="s">
        <v>600</v>
      </c>
      <c r="G828" s="8" t="s">
        <v>608</v>
      </c>
      <c r="H828" s="10" t="s">
        <v>310</v>
      </c>
      <c r="I828" s="29">
        <v>4.0659999999999995E-2</v>
      </c>
      <c r="J828" s="11" t="s">
        <v>258</v>
      </c>
      <c r="K828" s="41" t="s">
        <v>647</v>
      </c>
      <c r="L828" s="47" t="s">
        <v>658</v>
      </c>
      <c r="M828" s="31" t="str">
        <f>_xlfn.XLOOKUP(Calculations[[#This Row],[For XLOOKUP]],Factors[For XLOOKUP],Factors[Factor],"")</f>
        <v>Σ.Ε. CO₂ eq</v>
      </c>
      <c r="N828" s="31">
        <f>_xlfn.XLOOKUP(Calculations[[#This Row],[For XLOOKUP]],Factors[For XLOOKUP],Factors[Value],"")</f>
        <v>6.4106099999999997E-3</v>
      </c>
      <c r="O828" s="31" t="str">
        <f>_xlfn.XLOOKUP(Calculations[[#This Row],[For XLOOKUP]],Factors[For XLOOKUP],Factors[Units],"")</f>
        <v>tn CO2 eq/ tn</v>
      </c>
      <c r="P828" s="12" t="str">
        <f>_xlfn.XLOOKUP(Calculations[[#This Row],[For XLOOKUP]],Factors[For XLOOKUP],Factors[Source],"")</f>
        <v>DEFRA 2024</v>
      </c>
      <c r="Q828" s="31" t="s">
        <v>1112</v>
      </c>
      <c r="R828" s="31" t="s">
        <v>1112</v>
      </c>
      <c r="S828" s="31" t="s">
        <v>1112</v>
      </c>
      <c r="T828" s="31" t="s">
        <v>1112</v>
      </c>
      <c r="U828" s="74">
        <v>2.6065540259999993E-4</v>
      </c>
      <c r="V828" s="12" t="s">
        <v>1113</v>
      </c>
      <c r="W828" s="56">
        <v>2.6065540259999993E-4</v>
      </c>
    </row>
    <row r="829" spans="1:23" x14ac:dyDescent="0.3">
      <c r="A829" s="8" t="s">
        <v>316</v>
      </c>
      <c r="B829" s="8" t="s">
        <v>599</v>
      </c>
      <c r="C829" s="9" t="s">
        <v>297</v>
      </c>
      <c r="D829" s="27" t="s">
        <v>1027</v>
      </c>
      <c r="E829" s="27" t="s">
        <v>955</v>
      </c>
      <c r="F829" s="9" t="s">
        <v>600</v>
      </c>
      <c r="G829" s="8" t="s">
        <v>609</v>
      </c>
      <c r="H829" s="10" t="s">
        <v>310</v>
      </c>
      <c r="I829" s="29">
        <v>2430.64</v>
      </c>
      <c r="J829" s="11" t="s">
        <v>258</v>
      </c>
      <c r="K829" s="41" t="s">
        <v>647</v>
      </c>
      <c r="L829" s="47" t="s">
        <v>659</v>
      </c>
      <c r="M829" s="31" t="str">
        <f>_xlfn.XLOOKUP(Calculations[[#This Row],[For XLOOKUP]],Factors[For XLOOKUP],Factors[Factor],"")</f>
        <v>Σ.Ε. CO₂ eq</v>
      </c>
      <c r="N829" s="31">
        <f>_xlfn.XLOOKUP(Calculations[[#This Row],[For XLOOKUP]],Factors[For XLOOKUP],Factors[Value],"")</f>
        <v>6.4106099999999997E-3</v>
      </c>
      <c r="O829" s="31" t="str">
        <f>_xlfn.XLOOKUP(Calculations[[#This Row],[For XLOOKUP]],Factors[For XLOOKUP],Factors[Units],"")</f>
        <v>tn CO2 eq/ tn</v>
      </c>
      <c r="P829" s="12" t="str">
        <f>_xlfn.XLOOKUP(Calculations[[#This Row],[For XLOOKUP]],Factors[For XLOOKUP],Factors[Source],"")</f>
        <v>DEFRA 2024</v>
      </c>
      <c r="Q829" s="31" t="s">
        <v>1112</v>
      </c>
      <c r="R829" s="31" t="s">
        <v>1112</v>
      </c>
      <c r="S829" s="31" t="s">
        <v>1112</v>
      </c>
      <c r="T829" s="31" t="s">
        <v>1112</v>
      </c>
      <c r="U829" s="74">
        <v>15.581885090399998</v>
      </c>
      <c r="V829" s="12" t="s">
        <v>1113</v>
      </c>
      <c r="W829" s="56">
        <v>15.581885090399998</v>
      </c>
    </row>
    <row r="830" spans="1:23" x14ac:dyDescent="0.3">
      <c r="A830" s="8" t="s">
        <v>316</v>
      </c>
      <c r="B830" s="8" t="s">
        <v>599</v>
      </c>
      <c r="C830" s="9" t="s">
        <v>578</v>
      </c>
      <c r="D830" s="27" t="s">
        <v>1027</v>
      </c>
      <c r="E830" s="27"/>
      <c r="F830" s="9" t="s">
        <v>600</v>
      </c>
      <c r="G830" s="8" t="s">
        <v>609</v>
      </c>
      <c r="H830" s="10" t="s">
        <v>310</v>
      </c>
      <c r="I830" s="29">
        <v>5537.7025000000003</v>
      </c>
      <c r="J830" s="11" t="s">
        <v>258</v>
      </c>
      <c r="K830" s="41" t="s">
        <v>647</v>
      </c>
      <c r="L830" s="47" t="s">
        <v>659</v>
      </c>
      <c r="M830" s="31" t="str">
        <f>_xlfn.XLOOKUP(Calculations[[#This Row],[For XLOOKUP]],Factors[For XLOOKUP],Factors[Factor],"")</f>
        <v>Σ.Ε. CO₂ eq</v>
      </c>
      <c r="N830" s="31">
        <f>_xlfn.XLOOKUP(Calculations[[#This Row],[For XLOOKUP]],Factors[For XLOOKUP],Factors[Value],"")</f>
        <v>6.4106099999999997E-3</v>
      </c>
      <c r="O830" s="31" t="str">
        <f>_xlfn.XLOOKUP(Calculations[[#This Row],[For XLOOKUP]],Factors[For XLOOKUP],Factors[Units],"")</f>
        <v>tn CO2 eq/ tn</v>
      </c>
      <c r="P830" s="12" t="str">
        <f>_xlfn.XLOOKUP(Calculations[[#This Row],[For XLOOKUP]],Factors[For XLOOKUP],Factors[Source],"")</f>
        <v>DEFRA 2024</v>
      </c>
      <c r="Q830" s="31" t="s">
        <v>1112</v>
      </c>
      <c r="R830" s="31" t="s">
        <v>1112</v>
      </c>
      <c r="S830" s="31" t="s">
        <v>1112</v>
      </c>
      <c r="T830" s="31" t="s">
        <v>1112</v>
      </c>
      <c r="U830" s="74">
        <v>35.500051023525003</v>
      </c>
      <c r="V830" s="31" t="s">
        <v>1113</v>
      </c>
      <c r="W830" s="57">
        <v>35.500051023525003</v>
      </c>
    </row>
    <row r="831" spans="1:23" x14ac:dyDescent="0.3">
      <c r="A831" s="8" t="s">
        <v>316</v>
      </c>
      <c r="B831" s="8" t="s">
        <v>599</v>
      </c>
      <c r="C831" s="9" t="s">
        <v>578</v>
      </c>
      <c r="D831" s="27" t="s">
        <v>1025</v>
      </c>
      <c r="E831" s="27" t="s">
        <v>912</v>
      </c>
      <c r="F831" s="9" t="s">
        <v>600</v>
      </c>
      <c r="G831" s="8" t="s">
        <v>610</v>
      </c>
      <c r="H831" s="10" t="s">
        <v>310</v>
      </c>
      <c r="I831" s="29">
        <v>4.91</v>
      </c>
      <c r="J831" s="11" t="s">
        <v>258</v>
      </c>
      <c r="K831" s="41" t="s">
        <v>647</v>
      </c>
      <c r="L831" s="47" t="s">
        <v>659</v>
      </c>
      <c r="M831" s="31" t="str">
        <f>_xlfn.XLOOKUP(Calculations[[#This Row],[For XLOOKUP]],Factors[For XLOOKUP],Factors[Factor],"")</f>
        <v>Σ.Ε. CO₂ eq</v>
      </c>
      <c r="N831" s="31">
        <f>_xlfn.XLOOKUP(Calculations[[#This Row],[For XLOOKUP]],Factors[For XLOOKUP],Factors[Value],"")</f>
        <v>6.4106099999999997E-3</v>
      </c>
      <c r="O831" s="31" t="str">
        <f>_xlfn.XLOOKUP(Calculations[[#This Row],[For XLOOKUP]],Factors[For XLOOKUP],Factors[Units],"")</f>
        <v>tn CO2 eq/ tn</v>
      </c>
      <c r="P831" s="12" t="str">
        <f>_xlfn.XLOOKUP(Calculations[[#This Row],[For XLOOKUP]],Factors[For XLOOKUP],Factors[Source],"")</f>
        <v>DEFRA 2024</v>
      </c>
      <c r="Q831" s="31" t="s">
        <v>1112</v>
      </c>
      <c r="R831" s="31" t="s">
        <v>1112</v>
      </c>
      <c r="S831" s="31" t="s">
        <v>1112</v>
      </c>
      <c r="T831" s="31" t="s">
        <v>1112</v>
      </c>
      <c r="U831" s="74">
        <v>3.1476095099999997E-2</v>
      </c>
      <c r="V831" s="31" t="s">
        <v>1113</v>
      </c>
      <c r="W831" s="57">
        <v>3.1476095099999997E-2</v>
      </c>
    </row>
    <row r="832" spans="1:23" x14ac:dyDescent="0.3">
      <c r="A832" s="8" t="s">
        <v>316</v>
      </c>
      <c r="B832" s="8" t="s">
        <v>599</v>
      </c>
      <c r="C832" s="9" t="s">
        <v>578</v>
      </c>
      <c r="D832" s="27" t="s">
        <v>1025</v>
      </c>
      <c r="E832" s="27" t="s">
        <v>913</v>
      </c>
      <c r="F832" s="9" t="s">
        <v>600</v>
      </c>
      <c r="G832" s="8" t="s">
        <v>610</v>
      </c>
      <c r="H832" s="10" t="s">
        <v>310</v>
      </c>
      <c r="I832" s="29">
        <v>17.561</v>
      </c>
      <c r="J832" s="11" t="s">
        <v>258</v>
      </c>
      <c r="K832" s="41" t="s">
        <v>647</v>
      </c>
      <c r="L832" s="47" t="s">
        <v>659</v>
      </c>
      <c r="M832" s="31" t="str">
        <f>_xlfn.XLOOKUP(Calculations[[#This Row],[For XLOOKUP]],Factors[For XLOOKUP],Factors[Factor],"")</f>
        <v>Σ.Ε. CO₂ eq</v>
      </c>
      <c r="N832" s="31">
        <f>_xlfn.XLOOKUP(Calculations[[#This Row],[For XLOOKUP]],Factors[For XLOOKUP],Factors[Value],"")</f>
        <v>6.4106099999999997E-3</v>
      </c>
      <c r="O832" s="31" t="str">
        <f>_xlfn.XLOOKUP(Calculations[[#This Row],[For XLOOKUP]],Factors[For XLOOKUP],Factors[Units],"")</f>
        <v>tn CO2 eq/ tn</v>
      </c>
      <c r="P832" s="12" t="str">
        <f>_xlfn.XLOOKUP(Calculations[[#This Row],[For XLOOKUP]],Factors[For XLOOKUP],Factors[Source],"")</f>
        <v>DEFRA 2024</v>
      </c>
      <c r="Q832" s="31" t="s">
        <v>1112</v>
      </c>
      <c r="R832" s="31" t="s">
        <v>1112</v>
      </c>
      <c r="S832" s="31" t="s">
        <v>1112</v>
      </c>
      <c r="T832" s="31" t="s">
        <v>1112</v>
      </c>
      <c r="U832" s="74">
        <v>0.11257672220999999</v>
      </c>
      <c r="V832" s="31" t="s">
        <v>1113</v>
      </c>
      <c r="W832" s="57">
        <v>0.11257672220999999</v>
      </c>
    </row>
    <row r="833" spans="1:23" x14ac:dyDescent="0.3">
      <c r="A833" s="8" t="s">
        <v>316</v>
      </c>
      <c r="B833" s="8" t="s">
        <v>599</v>
      </c>
      <c r="C833" s="9" t="s">
        <v>578</v>
      </c>
      <c r="D833" s="27" t="s">
        <v>1025</v>
      </c>
      <c r="E833" s="27" t="s">
        <v>948</v>
      </c>
      <c r="F833" s="9" t="s">
        <v>600</v>
      </c>
      <c r="G833" s="8" t="s">
        <v>610</v>
      </c>
      <c r="H833" s="10" t="s">
        <v>310</v>
      </c>
      <c r="I833" s="29">
        <v>0.14000000000000001</v>
      </c>
      <c r="J833" s="11" t="s">
        <v>258</v>
      </c>
      <c r="K833" s="41" t="s">
        <v>647</v>
      </c>
      <c r="L833" s="47" t="s">
        <v>659</v>
      </c>
      <c r="M833" s="31" t="str">
        <f>_xlfn.XLOOKUP(Calculations[[#This Row],[For XLOOKUP]],Factors[For XLOOKUP],Factors[Factor],"")</f>
        <v>Σ.Ε. CO₂ eq</v>
      </c>
      <c r="N833" s="31">
        <f>_xlfn.XLOOKUP(Calculations[[#This Row],[For XLOOKUP]],Factors[For XLOOKUP],Factors[Value],"")</f>
        <v>6.4106099999999997E-3</v>
      </c>
      <c r="O833" s="31" t="str">
        <f>_xlfn.XLOOKUP(Calculations[[#This Row],[For XLOOKUP]],Factors[For XLOOKUP],Factors[Units],"")</f>
        <v>tn CO2 eq/ tn</v>
      </c>
      <c r="P833" s="12" t="str">
        <f>_xlfn.XLOOKUP(Calculations[[#This Row],[For XLOOKUP]],Factors[For XLOOKUP],Factors[Source],"")</f>
        <v>DEFRA 2024</v>
      </c>
      <c r="Q833" s="31" t="s">
        <v>1112</v>
      </c>
      <c r="R833" s="31" t="s">
        <v>1112</v>
      </c>
      <c r="S833" s="31" t="s">
        <v>1112</v>
      </c>
      <c r="T833" s="31" t="s">
        <v>1112</v>
      </c>
      <c r="U833" s="74">
        <v>8.9748540000000009E-4</v>
      </c>
      <c r="V833" s="31" t="s">
        <v>1113</v>
      </c>
      <c r="W833" s="57">
        <v>8.9748540000000009E-4</v>
      </c>
    </row>
    <row r="834" spans="1:23" x14ac:dyDescent="0.3">
      <c r="A834" s="8" t="s">
        <v>316</v>
      </c>
      <c r="B834" s="8" t="s">
        <v>599</v>
      </c>
      <c r="C834" s="9" t="s">
        <v>578</v>
      </c>
      <c r="D834" s="27" t="s">
        <v>1027</v>
      </c>
      <c r="E834" s="27"/>
      <c r="F834" s="9" t="s">
        <v>600</v>
      </c>
      <c r="G834" s="8" t="s">
        <v>610</v>
      </c>
      <c r="H834" s="10" t="s">
        <v>310</v>
      </c>
      <c r="I834" s="29">
        <v>5.8582800000000006</v>
      </c>
      <c r="J834" s="11" t="s">
        <v>258</v>
      </c>
      <c r="K834" s="41" t="s">
        <v>647</v>
      </c>
      <c r="L834" s="47" t="s">
        <v>659</v>
      </c>
      <c r="M834" s="31" t="str">
        <f>_xlfn.XLOOKUP(Calculations[[#This Row],[For XLOOKUP]],Factors[For XLOOKUP],Factors[Factor],"")</f>
        <v>Σ.Ε. CO₂ eq</v>
      </c>
      <c r="N834" s="31">
        <f>_xlfn.XLOOKUP(Calculations[[#This Row],[For XLOOKUP]],Factors[For XLOOKUP],Factors[Value],"")</f>
        <v>6.4106099999999997E-3</v>
      </c>
      <c r="O834" s="31" t="str">
        <f>_xlfn.XLOOKUP(Calculations[[#This Row],[For XLOOKUP]],Factors[For XLOOKUP],Factors[Units],"")</f>
        <v>tn CO2 eq/ tn</v>
      </c>
      <c r="P834" s="12" t="str">
        <f>_xlfn.XLOOKUP(Calculations[[#This Row],[For XLOOKUP]],Factors[For XLOOKUP],Factors[Source],"")</f>
        <v>DEFRA 2024</v>
      </c>
      <c r="Q834" s="31" t="s">
        <v>1112</v>
      </c>
      <c r="R834" s="31" t="s">
        <v>1112</v>
      </c>
      <c r="S834" s="31" t="s">
        <v>1112</v>
      </c>
      <c r="T834" s="31" t="s">
        <v>1112</v>
      </c>
      <c r="U834" s="74">
        <v>3.7555148350800004E-2</v>
      </c>
      <c r="V834" s="31" t="s">
        <v>1113</v>
      </c>
      <c r="W834" s="57">
        <v>3.7555148350800004E-2</v>
      </c>
    </row>
    <row r="835" spans="1:23" x14ac:dyDescent="0.3">
      <c r="A835" s="8" t="s">
        <v>316</v>
      </c>
      <c r="B835" s="8" t="s">
        <v>599</v>
      </c>
      <c r="C835" s="9" t="s">
        <v>297</v>
      </c>
      <c r="D835" s="27" t="s">
        <v>1027</v>
      </c>
      <c r="E835" s="27" t="s">
        <v>955</v>
      </c>
      <c r="F835" s="9" t="s">
        <v>600</v>
      </c>
      <c r="G835" s="8" t="s">
        <v>611</v>
      </c>
      <c r="H835" s="10" t="s">
        <v>310</v>
      </c>
      <c r="I835" s="29">
        <v>140.78</v>
      </c>
      <c r="J835" s="11" t="s">
        <v>258</v>
      </c>
      <c r="K835" s="41" t="s">
        <v>647</v>
      </c>
      <c r="L835" s="47" t="s">
        <v>660</v>
      </c>
      <c r="M835" s="31" t="str">
        <f>_xlfn.XLOOKUP(Calculations[[#This Row],[For XLOOKUP]],Factors[For XLOOKUP],Factors[Factor],"")</f>
        <v>Σ.Ε. CO₂ eq</v>
      </c>
      <c r="N835" s="31">
        <f>_xlfn.XLOOKUP(Calculations[[#This Row],[For XLOOKUP]],Factors[For XLOOKUP],Factors[Value],"")</f>
        <v>7.7161791764707152E-2</v>
      </c>
      <c r="O835" s="31" t="str">
        <f>_xlfn.XLOOKUP(Calculations[[#This Row],[For XLOOKUP]],Factors[For XLOOKUP],Factors[Units],"")</f>
        <v>tn CO2 eq/ tn</v>
      </c>
      <c r="P835" s="12" t="str">
        <f>_xlfn.XLOOKUP(Calculations[[#This Row],[For XLOOKUP]],Factors[For XLOOKUP],Factors[Source],"")</f>
        <v>EPA 2024</v>
      </c>
      <c r="Q835" s="31" t="s">
        <v>1112</v>
      </c>
      <c r="R835" s="31" t="s">
        <v>1112</v>
      </c>
      <c r="S835" s="31" t="s">
        <v>1112</v>
      </c>
      <c r="T835" s="31" t="s">
        <v>1112</v>
      </c>
      <c r="U835" s="74">
        <v>10.862837044635473</v>
      </c>
      <c r="V835" s="31" t="s">
        <v>1113</v>
      </c>
      <c r="W835" s="77">
        <v>10.862837044635473</v>
      </c>
    </row>
    <row r="836" spans="1:23" x14ac:dyDescent="0.3">
      <c r="A836" s="8" t="s">
        <v>316</v>
      </c>
      <c r="B836" s="8" t="s">
        <v>599</v>
      </c>
      <c r="C836" s="9" t="s">
        <v>578</v>
      </c>
      <c r="D836" s="27" t="s">
        <v>1027</v>
      </c>
      <c r="E836" s="9"/>
      <c r="F836" s="9" t="s">
        <v>600</v>
      </c>
      <c r="G836" s="8" t="s">
        <v>611</v>
      </c>
      <c r="H836" s="10" t="s">
        <v>310</v>
      </c>
      <c r="I836" s="29">
        <v>188.5155</v>
      </c>
      <c r="J836" s="11" t="s">
        <v>258</v>
      </c>
      <c r="K836" s="41" t="s">
        <v>647</v>
      </c>
      <c r="L836" s="47" t="s">
        <v>660</v>
      </c>
      <c r="M836" s="31" t="str">
        <f>_xlfn.XLOOKUP(Calculations[[#This Row],[For XLOOKUP]],Factors[For XLOOKUP],Factors[Factor],"")</f>
        <v>Σ.Ε. CO₂ eq</v>
      </c>
      <c r="N836" s="31">
        <f>_xlfn.XLOOKUP(Calculations[[#This Row],[For XLOOKUP]],Factors[For XLOOKUP],Factors[Value],"")</f>
        <v>7.7161791764707152E-2</v>
      </c>
      <c r="O836" s="31" t="str">
        <f>_xlfn.XLOOKUP(Calculations[[#This Row],[For XLOOKUP]],Factors[For XLOOKUP],Factors[Units],"")</f>
        <v>tn CO2 eq/ tn</v>
      </c>
      <c r="P836" s="12" t="str">
        <f>_xlfn.XLOOKUP(Calculations[[#This Row],[For XLOOKUP]],Factors[For XLOOKUP],Factors[Source],"")</f>
        <v>EPA 2024</v>
      </c>
      <c r="Q836" s="31" t="s">
        <v>1112</v>
      </c>
      <c r="R836" s="31" t="s">
        <v>1112</v>
      </c>
      <c r="S836" s="31" t="s">
        <v>1112</v>
      </c>
      <c r="T836" s="31" t="s">
        <v>1112</v>
      </c>
      <c r="U836" s="74">
        <v>14.546193755419651</v>
      </c>
      <c r="V836" s="31" t="s">
        <v>1113</v>
      </c>
      <c r="W836" s="77">
        <v>14.546193755419651</v>
      </c>
    </row>
    <row r="837" spans="1:23" x14ac:dyDescent="0.3">
      <c r="A837" s="8" t="s">
        <v>316</v>
      </c>
      <c r="B837" s="8" t="s">
        <v>599</v>
      </c>
      <c r="C837" s="9" t="s">
        <v>578</v>
      </c>
      <c r="D837" s="27" t="s">
        <v>1025</v>
      </c>
      <c r="E837" s="27" t="s">
        <v>913</v>
      </c>
      <c r="F837" s="9" t="s">
        <v>600</v>
      </c>
      <c r="G837" s="8" t="s">
        <v>612</v>
      </c>
      <c r="H837" s="10" t="s">
        <v>310</v>
      </c>
      <c r="I837" s="29">
        <v>0.10400000000000001</v>
      </c>
      <c r="J837" s="11" t="s">
        <v>258</v>
      </c>
      <c r="K837" s="41" t="s">
        <v>647</v>
      </c>
      <c r="L837" s="10" t="s">
        <v>661</v>
      </c>
      <c r="M837" s="31" t="str">
        <f>_xlfn.XLOOKUP(Calculations[[#This Row],[For XLOOKUP]],Factors[For XLOOKUP],Factors[Factor],"")</f>
        <v>Σ.Ε. CO₂ eq</v>
      </c>
      <c r="N837" s="31">
        <f>_xlfn.XLOOKUP(Calculations[[#This Row],[For XLOOKUP]],Factors[For XLOOKUP],Factors[Value],"")</f>
        <v>9.920801798319491E-2</v>
      </c>
      <c r="O837" s="31" t="str">
        <f>_xlfn.XLOOKUP(Calculations[[#This Row],[For XLOOKUP]],Factors[For XLOOKUP],Factors[Units],"")</f>
        <v>tn CO2 eq/ tn</v>
      </c>
      <c r="P837" s="12" t="str">
        <f>_xlfn.XLOOKUP(Calculations[[#This Row],[For XLOOKUP]],Factors[For XLOOKUP],Factors[Source],"")</f>
        <v>EPA 2024</v>
      </c>
      <c r="Q837" s="31" t="s">
        <v>1112</v>
      </c>
      <c r="R837" s="31" t="s">
        <v>1112</v>
      </c>
      <c r="S837" s="31" t="s">
        <v>1112</v>
      </c>
      <c r="T837" s="31" t="s">
        <v>1112</v>
      </c>
      <c r="U837" s="74">
        <v>1.0317633870252271E-2</v>
      </c>
      <c r="V837" s="12" t="s">
        <v>1113</v>
      </c>
      <c r="W837" s="56">
        <v>1.0317633870252271E-2</v>
      </c>
    </row>
    <row r="838" spans="1:23" x14ac:dyDescent="0.3">
      <c r="A838" s="8" t="s">
        <v>316</v>
      </c>
      <c r="B838" s="8" t="s">
        <v>599</v>
      </c>
      <c r="C838" s="9" t="s">
        <v>297</v>
      </c>
      <c r="D838" s="27" t="s">
        <v>1027</v>
      </c>
      <c r="E838" s="27" t="s">
        <v>955</v>
      </c>
      <c r="F838" s="9" t="s">
        <v>600</v>
      </c>
      <c r="G838" s="8" t="s">
        <v>613</v>
      </c>
      <c r="H838" s="10" t="s">
        <v>310</v>
      </c>
      <c r="I838" s="29">
        <v>209548.14</v>
      </c>
      <c r="J838" s="11" t="s">
        <v>258</v>
      </c>
      <c r="K838" s="41" t="s">
        <v>649</v>
      </c>
      <c r="L838" s="47" t="s">
        <v>662</v>
      </c>
      <c r="M838" s="31" t="str">
        <f>_xlfn.XLOOKUP(Calculations[[#This Row],[For XLOOKUP]],Factors[For XLOOKUP],Factors[Factor],"")</f>
        <v>Σ.Ε. CO₂ eq</v>
      </c>
      <c r="N838" s="31">
        <f>_xlfn.XLOOKUP(Calculations[[#This Row],[For XLOOKUP]],Factors[For XLOOKUP],Factors[Value],"")</f>
        <v>0.32822159278727803</v>
      </c>
      <c r="O838" s="31" t="str">
        <f>_xlfn.XLOOKUP(Calculations[[#This Row],[For XLOOKUP]],Factors[For XLOOKUP],Factors[Units],"")</f>
        <v>tn CO2 eq/ tn</v>
      </c>
      <c r="P838" s="12" t="str">
        <f>_xlfn.XLOOKUP(Calculations[[#This Row],[For XLOOKUP]],Factors[For XLOOKUP],Factors[Source],"")</f>
        <v>Ecoinvent 3.11</v>
      </c>
      <c r="Q838" s="31" t="s">
        <v>1112</v>
      </c>
      <c r="R838" s="31" t="s">
        <v>1112</v>
      </c>
      <c r="S838" s="31" t="s">
        <v>1112</v>
      </c>
      <c r="T838" s="31" t="s">
        <v>1112</v>
      </c>
      <c r="U838" s="74">
        <v>68778.224276411536</v>
      </c>
      <c r="V838" s="31" t="s">
        <v>1113</v>
      </c>
      <c r="W838" s="57">
        <v>68778.224276411536</v>
      </c>
    </row>
    <row r="839" spans="1:23" x14ac:dyDescent="0.3">
      <c r="A839" s="8" t="s">
        <v>316</v>
      </c>
      <c r="B839" s="8" t="s">
        <v>599</v>
      </c>
      <c r="C839" s="9" t="s">
        <v>578</v>
      </c>
      <c r="D839" s="27" t="s">
        <v>1027</v>
      </c>
      <c r="E839" s="27"/>
      <c r="F839" s="9" t="s">
        <v>600</v>
      </c>
      <c r="G839" s="8" t="s">
        <v>613</v>
      </c>
      <c r="H839" s="10" t="s">
        <v>310</v>
      </c>
      <c r="I839" s="29">
        <v>230405.63</v>
      </c>
      <c r="J839" s="11" t="s">
        <v>258</v>
      </c>
      <c r="K839" s="41" t="s">
        <v>649</v>
      </c>
      <c r="L839" s="47" t="s">
        <v>662</v>
      </c>
      <c r="M839" s="31" t="str">
        <f>_xlfn.XLOOKUP(Calculations[[#This Row],[For XLOOKUP]],Factors[For XLOOKUP],Factors[Factor],"")</f>
        <v>Σ.Ε. CO₂ eq</v>
      </c>
      <c r="N839" s="31">
        <f>_xlfn.XLOOKUP(Calculations[[#This Row],[For XLOOKUP]],Factors[For XLOOKUP],Factors[Value],"")</f>
        <v>0.32822159278727803</v>
      </c>
      <c r="O839" s="31" t="str">
        <f>_xlfn.XLOOKUP(Calculations[[#This Row],[For XLOOKUP]],Factors[For XLOOKUP],Factors[Units],"")</f>
        <v>tn CO2 eq/ tn</v>
      </c>
      <c r="P839" s="12" t="str">
        <f>_xlfn.XLOOKUP(Calculations[[#This Row],[For XLOOKUP]],Factors[For XLOOKUP],Factors[Source],"")</f>
        <v>Ecoinvent 3.11</v>
      </c>
      <c r="Q839" s="31" t="s">
        <v>1112</v>
      </c>
      <c r="R839" s="31" t="s">
        <v>1112</v>
      </c>
      <c r="S839" s="31" t="s">
        <v>1112</v>
      </c>
      <c r="T839" s="31" t="s">
        <v>1112</v>
      </c>
      <c r="U839" s="74">
        <v>75624.102865756257</v>
      </c>
      <c r="V839" s="31" t="s">
        <v>1113</v>
      </c>
      <c r="W839" s="57">
        <v>75624.102865756257</v>
      </c>
    </row>
    <row r="840" spans="1:23" x14ac:dyDescent="0.3">
      <c r="A840" s="8" t="s">
        <v>316</v>
      </c>
      <c r="B840" s="8" t="s">
        <v>599</v>
      </c>
      <c r="C840" s="9" t="s">
        <v>578</v>
      </c>
      <c r="D840" s="27" t="s">
        <v>1027</v>
      </c>
      <c r="E840" s="27"/>
      <c r="F840" s="9" t="s">
        <v>600</v>
      </c>
      <c r="G840" s="8" t="s">
        <v>1072</v>
      </c>
      <c r="H840" s="10" t="s">
        <v>310</v>
      </c>
      <c r="I840" s="29">
        <v>138.03</v>
      </c>
      <c r="J840" s="11" t="s">
        <v>258</v>
      </c>
      <c r="K840" s="41" t="s">
        <v>647</v>
      </c>
      <c r="L840" s="47" t="s">
        <v>663</v>
      </c>
      <c r="M840" s="31" t="str">
        <f>_xlfn.XLOOKUP(Calculations[[#This Row],[For XLOOKUP]],Factors[For XLOOKUP],Factors[Factor],"")</f>
        <v>Σ.Ε. CO₂ eq</v>
      </c>
      <c r="N840" s="31">
        <f>_xlfn.XLOOKUP(Calculations[[#This Row],[For XLOOKUP]],Factors[For XLOOKUP],Factors[Value],"")</f>
        <v>6.4106099999999997E-3</v>
      </c>
      <c r="O840" s="31" t="str">
        <f>_xlfn.XLOOKUP(Calculations[[#This Row],[For XLOOKUP]],Factors[For XLOOKUP],Factors[Units],"")</f>
        <v>tn CO2 eq/ tn</v>
      </c>
      <c r="P840" s="12" t="str">
        <f>_xlfn.XLOOKUP(Calculations[[#This Row],[For XLOOKUP]],Factors[For XLOOKUP],Factors[Source],"")</f>
        <v>DEFRA 2024</v>
      </c>
      <c r="Q840" s="31" t="s">
        <v>1112</v>
      </c>
      <c r="R840" s="31" t="s">
        <v>1112</v>
      </c>
      <c r="S840" s="31" t="s">
        <v>1112</v>
      </c>
      <c r="T840" s="31" t="s">
        <v>1112</v>
      </c>
      <c r="U840" s="74">
        <v>0.88485649830000002</v>
      </c>
      <c r="V840" s="31" t="s">
        <v>1113</v>
      </c>
      <c r="W840" s="57">
        <v>0.88485649830000002</v>
      </c>
    </row>
    <row r="841" spans="1:23" x14ac:dyDescent="0.3">
      <c r="A841" s="8" t="s">
        <v>316</v>
      </c>
      <c r="B841" s="8" t="s">
        <v>599</v>
      </c>
      <c r="C841" s="9" t="s">
        <v>578</v>
      </c>
      <c r="D841" s="27" t="s">
        <v>1022</v>
      </c>
      <c r="E841" s="27" t="s">
        <v>923</v>
      </c>
      <c r="F841" s="9" t="s">
        <v>600</v>
      </c>
      <c r="G841" s="8" t="s">
        <v>614</v>
      </c>
      <c r="H841" s="10" t="s">
        <v>310</v>
      </c>
      <c r="I841" s="72">
        <v>7.1819999999999995E-2</v>
      </c>
      <c r="J841" s="11" t="s">
        <v>258</v>
      </c>
      <c r="K841" s="41" t="s">
        <v>653</v>
      </c>
      <c r="L841" s="47" t="s">
        <v>663</v>
      </c>
      <c r="M841" s="31" t="str">
        <f>_xlfn.XLOOKUP(Calculations[[#This Row],[For XLOOKUP]],Factors[For XLOOKUP],Factors[Factor],"")</f>
        <v>Σ.Ε. CO₂ eq</v>
      </c>
      <c r="N841" s="31">
        <f>_xlfn.XLOOKUP(Calculations[[#This Row],[For XLOOKUP]],Factors[For XLOOKUP],Factors[Value],"")</f>
        <v>6.4106099999999997E-3</v>
      </c>
      <c r="O841" s="31" t="str">
        <f>_xlfn.XLOOKUP(Calculations[[#This Row],[For XLOOKUP]],Factors[For XLOOKUP],Factors[Units],"")</f>
        <v>tn CO2 eq/ tn</v>
      </c>
      <c r="P841" s="12" t="str">
        <f>_xlfn.XLOOKUP(Calculations[[#This Row],[For XLOOKUP]],Factors[For XLOOKUP],Factors[Source],"")</f>
        <v>DEFRA 2024</v>
      </c>
      <c r="Q841" s="31" t="s">
        <v>1112</v>
      </c>
      <c r="R841" s="31" t="s">
        <v>1112</v>
      </c>
      <c r="S841" s="31" t="s">
        <v>1112</v>
      </c>
      <c r="T841" s="31" t="s">
        <v>1112</v>
      </c>
      <c r="U841" s="74">
        <v>4.6041001019999993E-4</v>
      </c>
      <c r="V841" s="31" t="s">
        <v>1113</v>
      </c>
      <c r="W841" s="57">
        <v>4.6041001019999993E-4</v>
      </c>
    </row>
    <row r="842" spans="1:23" x14ac:dyDescent="0.3">
      <c r="A842" s="8" t="s">
        <v>316</v>
      </c>
      <c r="B842" s="8" t="s">
        <v>599</v>
      </c>
      <c r="C842" s="9" t="s">
        <v>578</v>
      </c>
      <c r="D842" s="27" t="s">
        <v>1025</v>
      </c>
      <c r="E842" s="27" t="s">
        <v>912</v>
      </c>
      <c r="F842" s="9" t="s">
        <v>600</v>
      </c>
      <c r="G842" s="8" t="s">
        <v>614</v>
      </c>
      <c r="H842" s="10" t="s">
        <v>310</v>
      </c>
      <c r="I842" s="72">
        <v>0.18</v>
      </c>
      <c r="J842" s="11" t="s">
        <v>258</v>
      </c>
      <c r="K842" s="41" t="s">
        <v>647</v>
      </c>
      <c r="L842" s="47" t="s">
        <v>663</v>
      </c>
      <c r="M842" s="31" t="str">
        <f>_xlfn.XLOOKUP(Calculations[[#This Row],[For XLOOKUP]],Factors[For XLOOKUP],Factors[Factor],"")</f>
        <v>Σ.Ε. CO₂ eq</v>
      </c>
      <c r="N842" s="31">
        <f>_xlfn.XLOOKUP(Calculations[[#This Row],[For XLOOKUP]],Factors[For XLOOKUP],Factors[Value],"")</f>
        <v>6.4106099999999997E-3</v>
      </c>
      <c r="O842" s="31" t="str">
        <f>_xlfn.XLOOKUP(Calculations[[#This Row],[For XLOOKUP]],Factors[For XLOOKUP],Factors[Units],"")</f>
        <v>tn CO2 eq/ tn</v>
      </c>
      <c r="P842" s="12" t="str">
        <f>_xlfn.XLOOKUP(Calculations[[#This Row],[For XLOOKUP]],Factors[For XLOOKUP],Factors[Source],"")</f>
        <v>DEFRA 2024</v>
      </c>
      <c r="Q842" s="31" t="s">
        <v>1112</v>
      </c>
      <c r="R842" s="31" t="s">
        <v>1112</v>
      </c>
      <c r="S842" s="31" t="s">
        <v>1112</v>
      </c>
      <c r="T842" s="31" t="s">
        <v>1112</v>
      </c>
      <c r="U842" s="74">
        <v>1.1539097999999999E-3</v>
      </c>
      <c r="V842" s="31" t="s">
        <v>1113</v>
      </c>
      <c r="W842" s="57">
        <v>1.1539097999999999E-3</v>
      </c>
    </row>
    <row r="843" spans="1:23" x14ac:dyDescent="0.3">
      <c r="A843" s="8" t="s">
        <v>316</v>
      </c>
      <c r="B843" s="8" t="s">
        <v>599</v>
      </c>
      <c r="C843" s="9" t="s">
        <v>578</v>
      </c>
      <c r="D843" s="27" t="s">
        <v>1025</v>
      </c>
      <c r="E843" s="27" t="s">
        <v>913</v>
      </c>
      <c r="F843" s="9" t="s">
        <v>600</v>
      </c>
      <c r="G843" s="8" t="s">
        <v>614</v>
      </c>
      <c r="H843" s="10" t="s">
        <v>310</v>
      </c>
      <c r="I843" s="72">
        <v>4.9420000000000002</v>
      </c>
      <c r="J843" s="11" t="s">
        <v>258</v>
      </c>
      <c r="K843" s="41" t="s">
        <v>647</v>
      </c>
      <c r="L843" s="47" t="s">
        <v>663</v>
      </c>
      <c r="M843" s="31" t="str">
        <f>_xlfn.XLOOKUP(Calculations[[#This Row],[For XLOOKUP]],Factors[For XLOOKUP],Factors[Factor],"")</f>
        <v>Σ.Ε. CO₂ eq</v>
      </c>
      <c r="N843" s="31">
        <f>_xlfn.XLOOKUP(Calculations[[#This Row],[For XLOOKUP]],Factors[For XLOOKUP],Factors[Value],"")</f>
        <v>6.4106099999999997E-3</v>
      </c>
      <c r="O843" s="31" t="str">
        <f>_xlfn.XLOOKUP(Calculations[[#This Row],[For XLOOKUP]],Factors[For XLOOKUP],Factors[Units],"")</f>
        <v>tn CO2 eq/ tn</v>
      </c>
      <c r="P843" s="12" t="str">
        <f>_xlfn.XLOOKUP(Calculations[[#This Row],[For XLOOKUP]],Factors[For XLOOKUP],Factors[Source],"")</f>
        <v>DEFRA 2024</v>
      </c>
      <c r="Q843" s="31" t="s">
        <v>1112</v>
      </c>
      <c r="R843" s="31" t="s">
        <v>1112</v>
      </c>
      <c r="S843" s="31" t="s">
        <v>1112</v>
      </c>
      <c r="T843" s="31" t="s">
        <v>1112</v>
      </c>
      <c r="U843" s="74">
        <v>3.1681234619999998E-2</v>
      </c>
      <c r="V843" s="31" t="s">
        <v>1113</v>
      </c>
      <c r="W843" s="57">
        <v>3.1681234619999998E-2</v>
      </c>
    </row>
    <row r="844" spans="1:23" x14ac:dyDescent="0.3">
      <c r="A844" s="8" t="s">
        <v>316</v>
      </c>
      <c r="B844" s="8" t="s">
        <v>599</v>
      </c>
      <c r="C844" s="9" t="s">
        <v>578</v>
      </c>
      <c r="D844" s="27" t="s">
        <v>1025</v>
      </c>
      <c r="E844" s="27" t="s">
        <v>909</v>
      </c>
      <c r="F844" s="9" t="s">
        <v>600</v>
      </c>
      <c r="G844" s="8" t="s">
        <v>614</v>
      </c>
      <c r="H844" s="10" t="s">
        <v>310</v>
      </c>
      <c r="I844" s="72">
        <v>0.10154000000000001</v>
      </c>
      <c r="J844" s="11" t="s">
        <v>258</v>
      </c>
      <c r="K844" s="41" t="s">
        <v>653</v>
      </c>
      <c r="L844" s="47" t="s">
        <v>663</v>
      </c>
      <c r="M844" s="31" t="str">
        <f>_xlfn.XLOOKUP(Calculations[[#This Row],[For XLOOKUP]],Factors[For XLOOKUP],Factors[Factor],"")</f>
        <v>Σ.Ε. CO₂ eq</v>
      </c>
      <c r="N844" s="31">
        <f>_xlfn.XLOOKUP(Calculations[[#This Row],[For XLOOKUP]],Factors[For XLOOKUP],Factors[Value],"")</f>
        <v>6.4106099999999997E-3</v>
      </c>
      <c r="O844" s="31" t="str">
        <f>_xlfn.XLOOKUP(Calculations[[#This Row],[For XLOOKUP]],Factors[For XLOOKUP],Factors[Units],"")</f>
        <v>tn CO2 eq/ tn</v>
      </c>
      <c r="P844" s="12" t="str">
        <f>_xlfn.XLOOKUP(Calculations[[#This Row],[For XLOOKUP]],Factors[For XLOOKUP],Factors[Source],"")</f>
        <v>DEFRA 2024</v>
      </c>
      <c r="Q844" s="31" t="s">
        <v>1112</v>
      </c>
      <c r="R844" s="31" t="s">
        <v>1112</v>
      </c>
      <c r="S844" s="31" t="s">
        <v>1112</v>
      </c>
      <c r="T844" s="31" t="s">
        <v>1112</v>
      </c>
      <c r="U844" s="74">
        <v>6.5093333939999999E-4</v>
      </c>
      <c r="V844" s="31" t="s">
        <v>1113</v>
      </c>
      <c r="W844" s="57">
        <v>6.5093333939999999E-4</v>
      </c>
    </row>
    <row r="845" spans="1:23" x14ac:dyDescent="0.3">
      <c r="A845" s="8" t="s">
        <v>316</v>
      </c>
      <c r="B845" s="8" t="s">
        <v>599</v>
      </c>
      <c r="C845" s="9" t="s">
        <v>578</v>
      </c>
      <c r="D845" s="9" t="s">
        <v>1027</v>
      </c>
      <c r="E845" s="9"/>
      <c r="F845" s="9" t="s">
        <v>600</v>
      </c>
      <c r="G845" s="8" t="s">
        <v>614</v>
      </c>
      <c r="H845" s="10" t="s">
        <v>310</v>
      </c>
      <c r="I845" s="72">
        <v>2.04</v>
      </c>
      <c r="J845" s="11" t="s">
        <v>258</v>
      </c>
      <c r="K845" s="41" t="s">
        <v>647</v>
      </c>
      <c r="L845" s="47" t="s">
        <v>663</v>
      </c>
      <c r="M845" s="31" t="str">
        <f>_xlfn.XLOOKUP(Calculations[[#This Row],[For XLOOKUP]],Factors[For XLOOKUP],Factors[Factor],"")</f>
        <v>Σ.Ε. CO₂ eq</v>
      </c>
      <c r="N845" s="31">
        <f>_xlfn.XLOOKUP(Calculations[[#This Row],[For XLOOKUP]],Factors[For XLOOKUP],Factors[Value],"")</f>
        <v>6.4106099999999997E-3</v>
      </c>
      <c r="O845" s="31" t="str">
        <f>_xlfn.XLOOKUP(Calculations[[#This Row],[For XLOOKUP]],Factors[For XLOOKUP],Factors[Units],"")</f>
        <v>tn CO2 eq/ tn</v>
      </c>
      <c r="P845" s="12" t="str">
        <f>_xlfn.XLOOKUP(Calculations[[#This Row],[For XLOOKUP]],Factors[For XLOOKUP],Factors[Source],"")</f>
        <v>DEFRA 2024</v>
      </c>
      <c r="Q845" s="31" t="s">
        <v>1112</v>
      </c>
      <c r="R845" s="31" t="s">
        <v>1112</v>
      </c>
      <c r="S845" s="31" t="s">
        <v>1112</v>
      </c>
      <c r="T845" s="31" t="s">
        <v>1112</v>
      </c>
      <c r="U845" s="74">
        <v>1.30776444E-2</v>
      </c>
      <c r="V845" s="31" t="s">
        <v>1113</v>
      </c>
      <c r="W845" s="57">
        <v>1.30776444E-2</v>
      </c>
    </row>
    <row r="846" spans="1:23" x14ac:dyDescent="0.3">
      <c r="A846" s="8" t="s">
        <v>316</v>
      </c>
      <c r="B846" s="8" t="s">
        <v>599</v>
      </c>
      <c r="C846" s="9" t="s">
        <v>578</v>
      </c>
      <c r="D846" s="9" t="s">
        <v>1027</v>
      </c>
      <c r="E846" s="9"/>
      <c r="F846" s="9" t="s">
        <v>600</v>
      </c>
      <c r="G846" s="8" t="s">
        <v>1073</v>
      </c>
      <c r="H846" s="10" t="s">
        <v>310</v>
      </c>
      <c r="I846" s="29">
        <v>22.09</v>
      </c>
      <c r="J846" s="11" t="s">
        <v>258</v>
      </c>
      <c r="K846" s="41" t="s">
        <v>647</v>
      </c>
      <c r="L846" s="47" t="s">
        <v>663</v>
      </c>
      <c r="M846" s="31" t="str">
        <f>_xlfn.XLOOKUP(Calculations[[#This Row],[For XLOOKUP]],Factors[For XLOOKUP],Factors[Factor],"")</f>
        <v>Σ.Ε. CO₂ eq</v>
      </c>
      <c r="N846" s="31">
        <f>_xlfn.XLOOKUP(Calculations[[#This Row],[For XLOOKUP]],Factors[For XLOOKUP],Factors[Value],"")</f>
        <v>6.4106099999999997E-3</v>
      </c>
      <c r="O846" s="31" t="str">
        <f>_xlfn.XLOOKUP(Calculations[[#This Row],[For XLOOKUP]],Factors[For XLOOKUP],Factors[Units],"")</f>
        <v>tn CO2 eq/ tn</v>
      </c>
      <c r="P846" s="12" t="str">
        <f>_xlfn.XLOOKUP(Calculations[[#This Row],[For XLOOKUP]],Factors[For XLOOKUP],Factors[Source],"")</f>
        <v>DEFRA 2024</v>
      </c>
      <c r="Q846" s="31" t="s">
        <v>1112</v>
      </c>
      <c r="R846" s="31" t="s">
        <v>1112</v>
      </c>
      <c r="S846" s="31" t="s">
        <v>1112</v>
      </c>
      <c r="T846" s="31" t="s">
        <v>1112</v>
      </c>
      <c r="U846" s="74">
        <v>0.1416103749</v>
      </c>
      <c r="V846" s="31" t="s">
        <v>1113</v>
      </c>
      <c r="W846" s="57">
        <v>0.1416103749</v>
      </c>
    </row>
    <row r="847" spans="1:23" x14ac:dyDescent="0.3">
      <c r="A847" s="8" t="s">
        <v>316</v>
      </c>
      <c r="B847" s="8" t="s">
        <v>599</v>
      </c>
      <c r="C847" s="9" t="s">
        <v>578</v>
      </c>
      <c r="D847" s="9" t="s">
        <v>1025</v>
      </c>
      <c r="E847" s="9" t="s">
        <v>912</v>
      </c>
      <c r="F847" s="9" t="s">
        <v>600</v>
      </c>
      <c r="G847" s="8" t="s">
        <v>615</v>
      </c>
      <c r="H847" s="10" t="s">
        <v>310</v>
      </c>
      <c r="I847" s="29">
        <v>17.402000000000001</v>
      </c>
      <c r="J847" s="11" t="s">
        <v>258</v>
      </c>
      <c r="K847" s="41" t="s">
        <v>647</v>
      </c>
      <c r="L847" s="47" t="s">
        <v>663</v>
      </c>
      <c r="M847" s="31" t="str">
        <f>_xlfn.XLOOKUP(Calculations[[#This Row],[For XLOOKUP]],Factors[For XLOOKUP],Factors[Factor],"")</f>
        <v>Σ.Ε. CO₂ eq</v>
      </c>
      <c r="N847" s="31">
        <f>_xlfn.XLOOKUP(Calculations[[#This Row],[For XLOOKUP]],Factors[For XLOOKUP],Factors[Value],"")</f>
        <v>6.4106099999999997E-3</v>
      </c>
      <c r="O847" s="31" t="str">
        <f>_xlfn.XLOOKUP(Calculations[[#This Row],[For XLOOKUP]],Factors[For XLOOKUP],Factors[Units],"")</f>
        <v>tn CO2 eq/ tn</v>
      </c>
      <c r="P847" s="12" t="str">
        <f>_xlfn.XLOOKUP(Calculations[[#This Row],[For XLOOKUP]],Factors[For XLOOKUP],Factors[Source],"")</f>
        <v>DEFRA 2024</v>
      </c>
      <c r="Q847" s="31" t="s">
        <v>1112</v>
      </c>
      <c r="R847" s="31" t="s">
        <v>1112</v>
      </c>
      <c r="S847" s="31" t="s">
        <v>1112</v>
      </c>
      <c r="T847" s="31" t="s">
        <v>1112</v>
      </c>
      <c r="U847" s="74">
        <v>0.11155743522</v>
      </c>
      <c r="V847" s="31" t="s">
        <v>1113</v>
      </c>
      <c r="W847" s="57">
        <v>0.11155743522</v>
      </c>
    </row>
    <row r="848" spans="1:23" x14ac:dyDescent="0.3">
      <c r="A848" s="8" t="s">
        <v>316</v>
      </c>
      <c r="B848" s="8" t="s">
        <v>599</v>
      </c>
      <c r="C848" s="9" t="s">
        <v>578</v>
      </c>
      <c r="D848" s="9" t="s">
        <v>1022</v>
      </c>
      <c r="E848" s="9" t="s">
        <v>923</v>
      </c>
      <c r="F848" s="9" t="s">
        <v>600</v>
      </c>
      <c r="G848" s="8" t="s">
        <v>616</v>
      </c>
      <c r="H848" s="10" t="s">
        <v>310</v>
      </c>
      <c r="I848" s="29">
        <v>7.5116800000000001</v>
      </c>
      <c r="J848" s="11" t="s">
        <v>258</v>
      </c>
      <c r="K848" s="41" t="s">
        <v>653</v>
      </c>
      <c r="L848" s="47" t="s">
        <v>661</v>
      </c>
      <c r="M848" s="31" t="str">
        <f>_xlfn.XLOOKUP(Calculations[[#This Row],[For XLOOKUP]],Factors[For XLOOKUP],Factors[Factor],"")</f>
        <v>Σ.Ε. CO₂ eq</v>
      </c>
      <c r="N848" s="31">
        <f>_xlfn.XLOOKUP(Calculations[[#This Row],[For XLOOKUP]],Factors[For XLOOKUP],Factors[Value],"")</f>
        <v>9.920801798319491E-2</v>
      </c>
      <c r="O848" s="31" t="str">
        <f>_xlfn.XLOOKUP(Calculations[[#This Row],[For XLOOKUP]],Factors[For XLOOKUP],Factors[Units],"")</f>
        <v>tn CO2 eq/ tn</v>
      </c>
      <c r="P848" s="12" t="str">
        <f>_xlfn.XLOOKUP(Calculations[[#This Row],[For XLOOKUP]],Factors[For XLOOKUP],Factors[Source],"")</f>
        <v>EPA 2024</v>
      </c>
      <c r="Q848" s="31" t="s">
        <v>1112</v>
      </c>
      <c r="R848" s="31" t="s">
        <v>1112</v>
      </c>
      <c r="S848" s="31" t="s">
        <v>1112</v>
      </c>
      <c r="T848" s="31" t="s">
        <v>1112</v>
      </c>
      <c r="U848" s="74">
        <v>0.74521888452400553</v>
      </c>
      <c r="V848" s="31" t="s">
        <v>1113</v>
      </c>
      <c r="W848" s="57">
        <v>0.74521888452400553</v>
      </c>
    </row>
    <row r="849" spans="1:23" x14ac:dyDescent="0.3">
      <c r="A849" s="8" t="s">
        <v>316</v>
      </c>
      <c r="B849" s="8" t="s">
        <v>599</v>
      </c>
      <c r="C849" s="9" t="s">
        <v>578</v>
      </c>
      <c r="D849" s="9" t="s">
        <v>1025</v>
      </c>
      <c r="E849" s="9" t="s">
        <v>909</v>
      </c>
      <c r="F849" s="9" t="s">
        <v>600</v>
      </c>
      <c r="G849" s="8" t="s">
        <v>616</v>
      </c>
      <c r="H849" s="10" t="s">
        <v>310</v>
      </c>
      <c r="I849" s="79">
        <v>1.243E-2</v>
      </c>
      <c r="J849" s="11" t="s">
        <v>258</v>
      </c>
      <c r="K849" s="41" t="s">
        <v>650</v>
      </c>
      <c r="L849" s="47" t="s">
        <v>664</v>
      </c>
      <c r="M849" s="31" t="str">
        <f>_xlfn.XLOOKUP(Calculations[[#This Row],[For XLOOKUP]],Factors[For XLOOKUP],Factors[Factor],"")</f>
        <v>Σ.Ε. CO₂ eq</v>
      </c>
      <c r="N849" s="31">
        <f>_xlfn.XLOOKUP(Calculations[[#This Row],[For XLOOKUP]],Factors[For XLOOKUP],Factors[Value],"")</f>
        <v>0.82673348319329087</v>
      </c>
      <c r="O849" s="31" t="str">
        <f>_xlfn.XLOOKUP(Calculations[[#This Row],[For XLOOKUP]],Factors[For XLOOKUP],Factors[Units],"")</f>
        <v>tn CO2 eq/ tn</v>
      </c>
      <c r="P849" s="12" t="str">
        <f>_xlfn.XLOOKUP(Calculations[[#This Row],[For XLOOKUP]],Factors[For XLOOKUP],Factors[Source],"")</f>
        <v>EPA 2024</v>
      </c>
      <c r="Q849" s="31" t="s">
        <v>1112</v>
      </c>
      <c r="R849" s="31" t="s">
        <v>1112</v>
      </c>
      <c r="S849" s="31" t="s">
        <v>1112</v>
      </c>
      <c r="T849" s="31" t="s">
        <v>1112</v>
      </c>
      <c r="U849" s="74">
        <v>1.0276297196092606E-2</v>
      </c>
      <c r="V849" s="31" t="s">
        <v>1113</v>
      </c>
      <c r="W849" s="57">
        <v>1.0276297196092606E-2</v>
      </c>
    </row>
    <row r="850" spans="1:23" x14ac:dyDescent="0.3">
      <c r="A850" s="8" t="s">
        <v>316</v>
      </c>
      <c r="B850" s="8" t="s">
        <v>599</v>
      </c>
      <c r="C850" s="9" t="s">
        <v>578</v>
      </c>
      <c r="D850" s="27" t="s">
        <v>1025</v>
      </c>
      <c r="E850" s="27" t="s">
        <v>909</v>
      </c>
      <c r="F850" s="9" t="s">
        <v>600</v>
      </c>
      <c r="G850" s="8" t="s">
        <v>616</v>
      </c>
      <c r="H850" s="10" t="s">
        <v>310</v>
      </c>
      <c r="I850" s="79">
        <v>17.635320000000004</v>
      </c>
      <c r="J850" s="11" t="s">
        <v>258</v>
      </c>
      <c r="K850" s="41" t="s">
        <v>653</v>
      </c>
      <c r="L850" s="47" t="s">
        <v>661</v>
      </c>
      <c r="M850" s="31" t="str">
        <f>_xlfn.XLOOKUP(Calculations[[#This Row],[For XLOOKUP]],Factors[For XLOOKUP],Factors[Factor],"")</f>
        <v>Σ.Ε. CO₂ eq</v>
      </c>
      <c r="N850" s="31">
        <f>_xlfn.XLOOKUP(Calculations[[#This Row],[For XLOOKUP]],Factors[For XLOOKUP],Factors[Value],"")</f>
        <v>9.920801798319491E-2</v>
      </c>
      <c r="O850" s="31" t="str">
        <f>_xlfn.XLOOKUP(Calculations[[#This Row],[For XLOOKUP]],Factors[For XLOOKUP],Factors[Units],"")</f>
        <v>tn CO2 eq/ tn</v>
      </c>
      <c r="P850" s="12" t="str">
        <f>_xlfn.XLOOKUP(Calculations[[#This Row],[For XLOOKUP]],Factors[For XLOOKUP],Factors[Source],"")</f>
        <v>EPA 2024</v>
      </c>
      <c r="Q850" s="31" t="s">
        <v>1112</v>
      </c>
      <c r="R850" s="31" t="s">
        <v>1112</v>
      </c>
      <c r="S850" s="31" t="s">
        <v>1112</v>
      </c>
      <c r="T850" s="31" t="s">
        <v>1112</v>
      </c>
      <c r="U850" s="74">
        <v>1.7495651436993973</v>
      </c>
      <c r="V850" s="31" t="s">
        <v>1113</v>
      </c>
      <c r="W850" s="57">
        <v>1.7495651436993973</v>
      </c>
    </row>
    <row r="851" spans="1:23" x14ac:dyDescent="0.3">
      <c r="A851" s="8" t="s">
        <v>316</v>
      </c>
      <c r="B851" s="8" t="s">
        <v>599</v>
      </c>
      <c r="C851" s="9" t="s">
        <v>578</v>
      </c>
      <c r="D851" s="27" t="s">
        <v>1027</v>
      </c>
      <c r="E851" s="27"/>
      <c r="F851" s="9" t="s">
        <v>600</v>
      </c>
      <c r="G851" s="8" t="s">
        <v>616</v>
      </c>
      <c r="H851" s="10" t="s">
        <v>310</v>
      </c>
      <c r="I851" s="29">
        <v>9.4</v>
      </c>
      <c r="J851" s="11" t="s">
        <v>258</v>
      </c>
      <c r="K851" s="41" t="s">
        <v>653</v>
      </c>
      <c r="L851" s="47" t="s">
        <v>661</v>
      </c>
      <c r="M851" s="31" t="str">
        <f>_xlfn.XLOOKUP(Calculations[[#This Row],[For XLOOKUP]],Factors[For XLOOKUP],Factors[Factor],"")</f>
        <v>Σ.Ε. CO₂ eq</v>
      </c>
      <c r="N851" s="31">
        <f>_xlfn.XLOOKUP(Calculations[[#This Row],[For XLOOKUP]],Factors[For XLOOKUP],Factors[Value],"")</f>
        <v>9.920801798319491E-2</v>
      </c>
      <c r="O851" s="31" t="str">
        <f>_xlfn.XLOOKUP(Calculations[[#This Row],[For XLOOKUP]],Factors[For XLOOKUP],Factors[Units],"")</f>
        <v>tn CO2 eq/ tn</v>
      </c>
      <c r="P851" s="12" t="str">
        <f>_xlfn.XLOOKUP(Calculations[[#This Row],[For XLOOKUP]],Factors[For XLOOKUP],Factors[Source],"")</f>
        <v>EPA 2024</v>
      </c>
      <c r="Q851" s="31" t="s">
        <v>1112</v>
      </c>
      <c r="R851" s="31" t="s">
        <v>1112</v>
      </c>
      <c r="S851" s="31" t="s">
        <v>1112</v>
      </c>
      <c r="T851" s="31" t="s">
        <v>1112</v>
      </c>
      <c r="U851" s="74">
        <v>0.93255536904203218</v>
      </c>
      <c r="V851" s="31" t="s">
        <v>1113</v>
      </c>
      <c r="W851" s="57">
        <v>0.93255536904203218</v>
      </c>
    </row>
    <row r="852" spans="1:23" x14ac:dyDescent="0.3">
      <c r="A852" s="8" t="s">
        <v>316</v>
      </c>
      <c r="B852" s="8" t="s">
        <v>599</v>
      </c>
      <c r="C852" s="9" t="s">
        <v>578</v>
      </c>
      <c r="D852" s="27" t="s">
        <v>1027</v>
      </c>
      <c r="E852" s="27"/>
      <c r="F852" s="9" t="s">
        <v>600</v>
      </c>
      <c r="G852" s="8" t="s">
        <v>616</v>
      </c>
      <c r="H852" s="10" t="s">
        <v>310</v>
      </c>
      <c r="I852" s="29">
        <v>4.47</v>
      </c>
      <c r="J852" s="11" t="s">
        <v>258</v>
      </c>
      <c r="K852" s="41" t="s">
        <v>647</v>
      </c>
      <c r="L852" s="47" t="s">
        <v>661</v>
      </c>
      <c r="M852" s="31" t="str">
        <f>_xlfn.XLOOKUP(Calculations[[#This Row],[For XLOOKUP]],Factors[For XLOOKUP],Factors[Factor],"")</f>
        <v>Σ.Ε. CO₂ eq</v>
      </c>
      <c r="N852" s="31">
        <f>_xlfn.XLOOKUP(Calculations[[#This Row],[For XLOOKUP]],Factors[For XLOOKUP],Factors[Value],"")</f>
        <v>9.920801798319491E-2</v>
      </c>
      <c r="O852" s="31" t="str">
        <f>_xlfn.XLOOKUP(Calculations[[#This Row],[For XLOOKUP]],Factors[For XLOOKUP],Factors[Units],"")</f>
        <v>tn CO2 eq/ tn</v>
      </c>
      <c r="P852" s="12" t="str">
        <f>_xlfn.XLOOKUP(Calculations[[#This Row],[For XLOOKUP]],Factors[For XLOOKUP],Factors[Source],"")</f>
        <v>EPA 2024</v>
      </c>
      <c r="Q852" s="31" t="s">
        <v>1112</v>
      </c>
      <c r="R852" s="31" t="s">
        <v>1112</v>
      </c>
      <c r="S852" s="31" t="s">
        <v>1112</v>
      </c>
      <c r="T852" s="31" t="s">
        <v>1112</v>
      </c>
      <c r="U852" s="74">
        <v>0.44345984038488123</v>
      </c>
      <c r="V852" s="31" t="s">
        <v>1113</v>
      </c>
      <c r="W852" s="57">
        <v>0.44345984038488123</v>
      </c>
    </row>
    <row r="853" spans="1:23" x14ac:dyDescent="0.3">
      <c r="A853" s="8" t="s">
        <v>316</v>
      </c>
      <c r="B853" s="8" t="s">
        <v>599</v>
      </c>
      <c r="C853" s="9" t="s">
        <v>297</v>
      </c>
      <c r="D853" s="9" t="s">
        <v>1027</v>
      </c>
      <c r="E853" s="27" t="s">
        <v>955</v>
      </c>
      <c r="F853" s="9" t="s">
        <v>600</v>
      </c>
      <c r="G853" s="8" t="s">
        <v>617</v>
      </c>
      <c r="H853" s="10" t="s">
        <v>310</v>
      </c>
      <c r="I853" s="29">
        <v>9386.7900000000009</v>
      </c>
      <c r="J853" s="11" t="s">
        <v>258</v>
      </c>
      <c r="K853" s="41" t="s">
        <v>649</v>
      </c>
      <c r="L853" s="47" t="s">
        <v>664</v>
      </c>
      <c r="M853" s="31" t="str">
        <f>_xlfn.XLOOKUP(Calculations[[#This Row],[For XLOOKUP]],Factors[For XLOOKUP],Factors[Factor],"")</f>
        <v>Σ.Ε. CO₂ eq</v>
      </c>
      <c r="N853" s="31">
        <f>_xlfn.XLOOKUP(Calculations[[#This Row],[For XLOOKUP]],Factors[For XLOOKUP],Factors[Value],"")</f>
        <v>0.82673348319329087</v>
      </c>
      <c r="O853" s="31" t="str">
        <f>_xlfn.XLOOKUP(Calculations[[#This Row],[For XLOOKUP]],Factors[For XLOOKUP],Factors[Units],"")</f>
        <v>tn CO2 eq/ tn</v>
      </c>
      <c r="P853" s="12" t="str">
        <f>_xlfn.XLOOKUP(Calculations[[#This Row],[For XLOOKUP]],Factors[For XLOOKUP],Factors[Source],"")</f>
        <v>EPA 2024</v>
      </c>
      <c r="Q853" s="31" t="s">
        <v>1112</v>
      </c>
      <c r="R853" s="31" t="s">
        <v>1112</v>
      </c>
      <c r="S853" s="31" t="s">
        <v>1112</v>
      </c>
      <c r="T853" s="31" t="s">
        <v>1112</v>
      </c>
      <c r="U853" s="74">
        <v>7760.3735927039515</v>
      </c>
      <c r="V853" s="31" t="s">
        <v>1113</v>
      </c>
      <c r="W853" s="57">
        <v>7760.3735927039515</v>
      </c>
    </row>
    <row r="854" spans="1:23" x14ac:dyDescent="0.3">
      <c r="A854" s="8" t="s">
        <v>316</v>
      </c>
      <c r="B854" s="8" t="s">
        <v>599</v>
      </c>
      <c r="C854" s="9" t="s">
        <v>578</v>
      </c>
      <c r="D854" s="9" t="s">
        <v>1025</v>
      </c>
      <c r="E854" s="9" t="s">
        <v>912</v>
      </c>
      <c r="F854" s="9" t="s">
        <v>600</v>
      </c>
      <c r="G854" s="8" t="s">
        <v>617</v>
      </c>
      <c r="H854" s="10" t="s">
        <v>310</v>
      </c>
      <c r="I854" s="29">
        <v>1.675</v>
      </c>
      <c r="J854" s="11" t="s">
        <v>258</v>
      </c>
      <c r="K854" s="41" t="s">
        <v>651</v>
      </c>
      <c r="L854" s="47" t="s">
        <v>833</v>
      </c>
      <c r="M854" s="31" t="str">
        <f>_xlfn.XLOOKUP(Calculations[[#This Row],[For XLOOKUP]],Factors[For XLOOKUP],Factors[Factor],"")</f>
        <v>Σ.Ε. CO₂ eq</v>
      </c>
      <c r="N854" s="31">
        <f>_xlfn.XLOOKUP(Calculations[[#This Row],[For XLOOKUP]],Factors[For XLOOKUP],Factors[Value],"")</f>
        <v>2.5794084675630673</v>
      </c>
      <c r="O854" s="31" t="str">
        <f>_xlfn.XLOOKUP(Calculations[[#This Row],[For XLOOKUP]],Factors[For XLOOKUP],Factors[Units],"")</f>
        <v>tn CO2 eq/ tn</v>
      </c>
      <c r="P854" s="12" t="str">
        <f>_xlfn.XLOOKUP(Calculations[[#This Row],[For XLOOKUP]],Factors[For XLOOKUP],Factors[Source],"")</f>
        <v>EPA 2024</v>
      </c>
      <c r="Q854" s="31" t="s">
        <v>1112</v>
      </c>
      <c r="R854" s="31" t="s">
        <v>1112</v>
      </c>
      <c r="S854" s="31" t="s">
        <v>1112</v>
      </c>
      <c r="T854" s="31" t="s">
        <v>1112</v>
      </c>
      <c r="U854" s="74">
        <v>4.3205091831681379</v>
      </c>
      <c r="V854" s="31" t="s">
        <v>1113</v>
      </c>
      <c r="W854" s="57">
        <v>4.3205091831681379</v>
      </c>
    </row>
    <row r="855" spans="1:23" x14ac:dyDescent="0.3">
      <c r="A855" s="8" t="s">
        <v>316</v>
      </c>
      <c r="B855" s="8" t="s">
        <v>599</v>
      </c>
      <c r="C855" s="9" t="s">
        <v>578</v>
      </c>
      <c r="D855" s="27" t="s">
        <v>1025</v>
      </c>
      <c r="E855" s="27" t="s">
        <v>913</v>
      </c>
      <c r="F855" s="9" t="s">
        <v>600</v>
      </c>
      <c r="G855" s="8" t="s">
        <v>617</v>
      </c>
      <c r="H855" s="10" t="s">
        <v>310</v>
      </c>
      <c r="I855" s="29">
        <v>15.280000000000001</v>
      </c>
      <c r="J855" s="11" t="s">
        <v>258</v>
      </c>
      <c r="K855" s="41" t="s">
        <v>647</v>
      </c>
      <c r="L855" s="47" t="s">
        <v>661</v>
      </c>
      <c r="M855" s="31" t="str">
        <f>_xlfn.XLOOKUP(Calculations[[#This Row],[For XLOOKUP]],Factors[For XLOOKUP],Factors[Factor],"")</f>
        <v>Σ.Ε. CO₂ eq</v>
      </c>
      <c r="N855" s="31">
        <f>_xlfn.XLOOKUP(Calculations[[#This Row],[For XLOOKUP]],Factors[For XLOOKUP],Factors[Value],"")</f>
        <v>9.920801798319491E-2</v>
      </c>
      <c r="O855" s="31" t="str">
        <f>_xlfn.XLOOKUP(Calculations[[#This Row],[For XLOOKUP]],Factors[For XLOOKUP],Factors[Units],"")</f>
        <v>tn CO2 eq/ tn</v>
      </c>
      <c r="P855" s="12" t="str">
        <f>_xlfn.XLOOKUP(Calculations[[#This Row],[For XLOOKUP]],Factors[For XLOOKUP],Factors[Source],"")</f>
        <v>EPA 2024</v>
      </c>
      <c r="Q855" s="31" t="s">
        <v>1112</v>
      </c>
      <c r="R855" s="31" t="s">
        <v>1112</v>
      </c>
      <c r="S855" s="31" t="s">
        <v>1112</v>
      </c>
      <c r="T855" s="31" t="s">
        <v>1112</v>
      </c>
      <c r="U855" s="74">
        <v>1.5158985147832182</v>
      </c>
      <c r="V855" s="31" t="s">
        <v>1113</v>
      </c>
      <c r="W855" s="57">
        <v>1.5158985147832182</v>
      </c>
    </row>
    <row r="856" spans="1:23" x14ac:dyDescent="0.3">
      <c r="A856" s="8" t="s">
        <v>316</v>
      </c>
      <c r="B856" s="8" t="s">
        <v>599</v>
      </c>
      <c r="C856" s="9" t="s">
        <v>578</v>
      </c>
      <c r="D856" s="27" t="s">
        <v>1025</v>
      </c>
      <c r="E856" s="27" t="s">
        <v>948</v>
      </c>
      <c r="F856" s="9" t="s">
        <v>600</v>
      </c>
      <c r="G856" s="8" t="s">
        <v>617</v>
      </c>
      <c r="H856" s="10" t="s">
        <v>310</v>
      </c>
      <c r="I856" s="29">
        <v>3.2890000000000001</v>
      </c>
      <c r="J856" s="11" t="s">
        <v>258</v>
      </c>
      <c r="K856" s="41" t="s">
        <v>647</v>
      </c>
      <c r="L856" s="47" t="s">
        <v>661</v>
      </c>
      <c r="M856" s="31" t="str">
        <f>_xlfn.XLOOKUP(Calculations[[#This Row],[For XLOOKUP]],Factors[For XLOOKUP],Factors[Factor],"")</f>
        <v>Σ.Ε. CO₂ eq</v>
      </c>
      <c r="N856" s="31">
        <f>_xlfn.XLOOKUP(Calculations[[#This Row],[For XLOOKUP]],Factors[For XLOOKUP],Factors[Value],"")</f>
        <v>9.920801798319491E-2</v>
      </c>
      <c r="O856" s="31" t="str">
        <f>_xlfn.XLOOKUP(Calculations[[#This Row],[For XLOOKUP]],Factors[For XLOOKUP],Factors[Units],"")</f>
        <v>tn CO2 eq/ tn</v>
      </c>
      <c r="P856" s="12" t="str">
        <f>_xlfn.XLOOKUP(Calculations[[#This Row],[For XLOOKUP]],Factors[For XLOOKUP],Factors[Source],"")</f>
        <v>EPA 2024</v>
      </c>
      <c r="Q856" s="31" t="s">
        <v>1112</v>
      </c>
      <c r="R856" s="31" t="s">
        <v>1112</v>
      </c>
      <c r="S856" s="31" t="s">
        <v>1112</v>
      </c>
      <c r="T856" s="31" t="s">
        <v>1112</v>
      </c>
      <c r="U856" s="74">
        <v>0.32629517114672807</v>
      </c>
      <c r="V856" s="31" t="s">
        <v>1113</v>
      </c>
      <c r="W856" s="57">
        <v>0.32629517114672807</v>
      </c>
    </row>
    <row r="857" spans="1:23" x14ac:dyDescent="0.3">
      <c r="A857" s="8" t="s">
        <v>316</v>
      </c>
      <c r="B857" s="8" t="s">
        <v>599</v>
      </c>
      <c r="C857" s="9" t="s">
        <v>578</v>
      </c>
      <c r="D857" s="27" t="s">
        <v>1027</v>
      </c>
      <c r="E857" s="27"/>
      <c r="F857" s="9" t="s">
        <v>600</v>
      </c>
      <c r="G857" s="8" t="s">
        <v>1074</v>
      </c>
      <c r="H857" s="10" t="s">
        <v>310</v>
      </c>
      <c r="I857" s="29">
        <v>36.03</v>
      </c>
      <c r="J857" s="11" t="s">
        <v>258</v>
      </c>
      <c r="K857" s="41" t="s">
        <v>648</v>
      </c>
      <c r="L857" s="47" t="s">
        <v>654</v>
      </c>
      <c r="M857" s="31" t="str">
        <f>_xlfn.XLOOKUP(Calculations[[#This Row],[For XLOOKUP]],Factors[For XLOOKUP],Factors[Factor],"")</f>
        <v>Σ.Ε. CO₂ eq</v>
      </c>
      <c r="N857" s="31">
        <f>_xlfn.XLOOKUP(Calculations[[#This Row],[For XLOOKUP]],Factors[For XLOOKUP],Factors[Value],"")</f>
        <v>9.8485E-4</v>
      </c>
      <c r="O857" s="31" t="str">
        <f>_xlfn.XLOOKUP(Calculations[[#This Row],[For XLOOKUP]],Factors[For XLOOKUP],Factors[Units],"")</f>
        <v>tn CO2 eq/ tn</v>
      </c>
      <c r="P857" s="12" t="str">
        <f>_xlfn.XLOOKUP(Calculations[[#This Row],[For XLOOKUP]],Factors[For XLOOKUP],Factors[Source],"")</f>
        <v>DEFRA 2024</v>
      </c>
      <c r="Q857" s="31" t="s">
        <v>1112</v>
      </c>
      <c r="R857" s="31" t="s">
        <v>1112</v>
      </c>
      <c r="S857" s="31" t="s">
        <v>1112</v>
      </c>
      <c r="T857" s="31" t="s">
        <v>1112</v>
      </c>
      <c r="U857" s="74">
        <v>3.5484145500000001E-2</v>
      </c>
      <c r="V857" s="31" t="s">
        <v>1113</v>
      </c>
      <c r="W857" s="57">
        <v>3.5484145500000001E-2</v>
      </c>
    </row>
    <row r="858" spans="1:23" x14ac:dyDescent="0.3">
      <c r="A858" s="8" t="s">
        <v>316</v>
      </c>
      <c r="B858" s="8" t="s">
        <v>599</v>
      </c>
      <c r="C858" s="9" t="s">
        <v>297</v>
      </c>
      <c r="D858" s="27" t="s">
        <v>1027</v>
      </c>
      <c r="E858" s="27" t="s">
        <v>955</v>
      </c>
      <c r="F858" s="9" t="s">
        <v>600</v>
      </c>
      <c r="G858" s="8" t="s">
        <v>618</v>
      </c>
      <c r="H858" s="10" t="s">
        <v>310</v>
      </c>
      <c r="I858" s="29">
        <v>426.05</v>
      </c>
      <c r="J858" s="11" t="s">
        <v>258</v>
      </c>
      <c r="K858" s="41" t="s">
        <v>649</v>
      </c>
      <c r="L858" s="47" t="s">
        <v>1084</v>
      </c>
      <c r="M858" s="31" t="str">
        <f>_xlfn.XLOOKUP(Calculations[[#This Row],[For XLOOKUP]],Factors[For XLOOKUP],Factors[Factor],"")</f>
        <v>Σ.Ε. CO₂ eq</v>
      </c>
      <c r="N858" s="31">
        <f>_xlfn.XLOOKUP(Calculations[[#This Row],[For XLOOKUP]],Factors[For XLOOKUP],Factors[Value],"")</f>
        <v>0.9810570667227051</v>
      </c>
      <c r="O858" s="31" t="str">
        <f>_xlfn.XLOOKUP(Calculations[[#This Row],[For XLOOKUP]],Factors[For XLOOKUP],Factors[Units],"")</f>
        <v>tn CO2 eq/ tn</v>
      </c>
      <c r="P858" s="12" t="str">
        <f>_xlfn.XLOOKUP(Calculations[[#This Row],[For XLOOKUP]],Factors[For XLOOKUP],Factors[Source],"")</f>
        <v>EPA 2024</v>
      </c>
      <c r="Q858" s="31" t="s">
        <v>1112</v>
      </c>
      <c r="R858" s="31" t="s">
        <v>1112</v>
      </c>
      <c r="S858" s="31" t="s">
        <v>1112</v>
      </c>
      <c r="T858" s="31" t="s">
        <v>1112</v>
      </c>
      <c r="U858" s="74">
        <v>417.97936327720851</v>
      </c>
      <c r="V858" s="31" t="s">
        <v>1113</v>
      </c>
      <c r="W858" s="57">
        <v>417.97936327720851</v>
      </c>
    </row>
    <row r="859" spans="1:23" x14ac:dyDescent="0.3">
      <c r="A859" s="8" t="s">
        <v>316</v>
      </c>
      <c r="B859" s="8" t="s">
        <v>599</v>
      </c>
      <c r="C859" s="9" t="s">
        <v>297</v>
      </c>
      <c r="D859" s="27" t="s">
        <v>1027</v>
      </c>
      <c r="E859" s="27" t="s">
        <v>955</v>
      </c>
      <c r="F859" s="9" t="s">
        <v>600</v>
      </c>
      <c r="G859" s="8" t="s">
        <v>618</v>
      </c>
      <c r="H859" s="10" t="s">
        <v>310</v>
      </c>
      <c r="I859" s="29">
        <v>7128.3600000000006</v>
      </c>
      <c r="J859" s="11" t="s">
        <v>258</v>
      </c>
      <c r="K859" s="41" t="s">
        <v>647</v>
      </c>
      <c r="L859" s="47" t="s">
        <v>660</v>
      </c>
      <c r="M859" s="31" t="str">
        <f>_xlfn.XLOOKUP(Calculations[[#This Row],[For XLOOKUP]],Factors[For XLOOKUP],Factors[Factor],"")</f>
        <v>Σ.Ε. CO₂ eq</v>
      </c>
      <c r="N859" s="31">
        <f>_xlfn.XLOOKUP(Calculations[[#This Row],[For XLOOKUP]],Factors[For XLOOKUP],Factors[Value],"")</f>
        <v>7.7161791764707152E-2</v>
      </c>
      <c r="O859" s="31" t="str">
        <f>_xlfn.XLOOKUP(Calculations[[#This Row],[For XLOOKUP]],Factors[For XLOOKUP],Factors[Units],"")</f>
        <v>tn CO2 eq/ tn</v>
      </c>
      <c r="P859" s="12" t="str">
        <f>_xlfn.XLOOKUP(Calculations[[#This Row],[For XLOOKUP]],Factors[For XLOOKUP],Factors[Source],"")</f>
        <v>EPA 2024</v>
      </c>
      <c r="Q859" s="31" t="s">
        <v>1112</v>
      </c>
      <c r="R859" s="31" t="s">
        <v>1112</v>
      </c>
      <c r="S859" s="31" t="s">
        <v>1112</v>
      </c>
      <c r="T859" s="31" t="s">
        <v>1112</v>
      </c>
      <c r="U859" s="74">
        <v>550.03702994386788</v>
      </c>
      <c r="V859" s="31" t="s">
        <v>1113</v>
      </c>
      <c r="W859" s="57">
        <v>550.03702994386788</v>
      </c>
    </row>
    <row r="860" spans="1:23" x14ac:dyDescent="0.3">
      <c r="A860" s="8" t="s">
        <v>316</v>
      </c>
      <c r="B860" s="8" t="s">
        <v>599</v>
      </c>
      <c r="C860" s="9" t="s">
        <v>578</v>
      </c>
      <c r="D860" s="27" t="s">
        <v>1027</v>
      </c>
      <c r="E860" s="9"/>
      <c r="F860" s="9" t="s">
        <v>600</v>
      </c>
      <c r="G860" s="8" t="s">
        <v>618</v>
      </c>
      <c r="H860" s="10" t="s">
        <v>310</v>
      </c>
      <c r="I860" s="29">
        <v>2461.21</v>
      </c>
      <c r="J860" s="11" t="s">
        <v>258</v>
      </c>
      <c r="K860" s="41" t="s">
        <v>649</v>
      </c>
      <c r="L860" s="47" t="s">
        <v>1084</v>
      </c>
      <c r="M860" s="31" t="str">
        <f>_xlfn.XLOOKUP(Calculations[[#This Row],[For XLOOKUP]],Factors[For XLOOKUP],Factors[Factor],"")</f>
        <v>Σ.Ε. CO₂ eq</v>
      </c>
      <c r="N860" s="31">
        <f>_xlfn.XLOOKUP(Calculations[[#This Row],[For XLOOKUP]],Factors[For XLOOKUP],Factors[Value],"")</f>
        <v>0.9810570667227051</v>
      </c>
      <c r="O860" s="31" t="str">
        <f>_xlfn.XLOOKUP(Calculations[[#This Row],[For XLOOKUP]],Factors[For XLOOKUP],Factors[Units],"")</f>
        <v>tn CO2 eq/ tn</v>
      </c>
      <c r="P860" s="12" t="str">
        <f>_xlfn.XLOOKUP(Calculations[[#This Row],[For XLOOKUP]],Factors[For XLOOKUP],Factors[Source],"")</f>
        <v>EPA 2024</v>
      </c>
      <c r="Q860" s="31" t="s">
        <v>1112</v>
      </c>
      <c r="R860" s="31" t="s">
        <v>1112</v>
      </c>
      <c r="S860" s="31" t="s">
        <v>1112</v>
      </c>
      <c r="T860" s="31" t="s">
        <v>1112</v>
      </c>
      <c r="U860" s="74">
        <v>2414.587463188589</v>
      </c>
      <c r="V860" s="31" t="s">
        <v>1113</v>
      </c>
      <c r="W860" s="57">
        <v>2414.587463188589</v>
      </c>
    </row>
    <row r="861" spans="1:23" x14ac:dyDescent="0.3">
      <c r="A861" s="8" t="s">
        <v>316</v>
      </c>
      <c r="B861" s="8" t="s">
        <v>599</v>
      </c>
      <c r="C861" s="9" t="s">
        <v>578</v>
      </c>
      <c r="D861" s="27" t="s">
        <v>1027</v>
      </c>
      <c r="E861" s="27"/>
      <c r="F861" s="9" t="s">
        <v>600</v>
      </c>
      <c r="G861" s="8" t="s">
        <v>618</v>
      </c>
      <c r="H861" s="10" t="s">
        <v>310</v>
      </c>
      <c r="I861" s="29">
        <v>3641.4230600000001</v>
      </c>
      <c r="J861" s="11" t="s">
        <v>258</v>
      </c>
      <c r="K861" s="41" t="s">
        <v>647</v>
      </c>
      <c r="L861" s="47" t="s">
        <v>660</v>
      </c>
      <c r="M861" s="31" t="str">
        <f>_xlfn.XLOOKUP(Calculations[[#This Row],[For XLOOKUP]],Factors[For XLOOKUP],Factors[Factor],"")</f>
        <v>Σ.Ε. CO₂ eq</v>
      </c>
      <c r="N861" s="31">
        <f>_xlfn.XLOOKUP(Calculations[[#This Row],[For XLOOKUP]],Factors[For XLOOKUP],Factors[Value],"")</f>
        <v>7.7161791764707152E-2</v>
      </c>
      <c r="O861" s="31" t="str">
        <f>_xlfn.XLOOKUP(Calculations[[#This Row],[For XLOOKUP]],Factors[For XLOOKUP],Factors[Units],"")</f>
        <v>tn CO2 eq/ tn</v>
      </c>
      <c r="P861" s="12" t="str">
        <f>_xlfn.XLOOKUP(Calculations[[#This Row],[For XLOOKUP]],Factors[For XLOOKUP],Factors[Source],"")</f>
        <v>EPA 2024</v>
      </c>
      <c r="Q861" s="31" t="s">
        <v>1112</v>
      </c>
      <c r="R861" s="31" t="s">
        <v>1112</v>
      </c>
      <c r="S861" s="31" t="s">
        <v>1112</v>
      </c>
      <c r="T861" s="31" t="s">
        <v>1112</v>
      </c>
      <c r="U861" s="74">
        <v>280.97872788292273</v>
      </c>
      <c r="V861" s="31" t="s">
        <v>1113</v>
      </c>
      <c r="W861" s="57">
        <v>280.97872788292273</v>
      </c>
    </row>
    <row r="862" spans="1:23" x14ac:dyDescent="0.3">
      <c r="A862" s="8" t="s">
        <v>316</v>
      </c>
      <c r="B862" s="8" t="s">
        <v>599</v>
      </c>
      <c r="C862" s="9" t="s">
        <v>578</v>
      </c>
      <c r="D862" s="27" t="s">
        <v>1022</v>
      </c>
      <c r="E862" s="27" t="s">
        <v>922</v>
      </c>
      <c r="F862" s="9" t="s">
        <v>600</v>
      </c>
      <c r="G862" s="8" t="s">
        <v>619</v>
      </c>
      <c r="H862" s="10" t="s">
        <v>310</v>
      </c>
      <c r="I862" s="29">
        <v>1.7911098037816E-3</v>
      </c>
      <c r="J862" s="11" t="s">
        <v>258</v>
      </c>
      <c r="K862" s="41" t="s">
        <v>647</v>
      </c>
      <c r="L862" s="47" t="s">
        <v>665</v>
      </c>
      <c r="M862" s="31" t="str">
        <f>_xlfn.XLOOKUP(Calculations[[#This Row],[For XLOOKUP]],Factors[For XLOOKUP],Factors[Factor],"")</f>
        <v>Σ.Ε. CO₂ eq</v>
      </c>
      <c r="N862" s="31">
        <f>_xlfn.XLOOKUP(Calculations[[#This Row],[For XLOOKUP]],Factors[For XLOOKUP],Factors[Value],"")</f>
        <v>2.8549618764799001</v>
      </c>
      <c r="O862" s="31" t="str">
        <f>_xlfn.XLOOKUP(Calculations[[#This Row],[For XLOOKUP]],Factors[For XLOOKUP],Factors[Units],"")</f>
        <v>tn CO2 eq/ tn</v>
      </c>
      <c r="P862" s="12" t="str">
        <f>_xlfn.XLOOKUP(Calculations[[#This Row],[For XLOOKUP]],Factors[For XLOOKUP],Factors[Source],"")</f>
        <v>Ecoinvent 3.11</v>
      </c>
      <c r="Q862" s="31" t="s">
        <v>1112</v>
      </c>
      <c r="R862" s="31" t="s">
        <v>1112</v>
      </c>
      <c r="S862" s="31" t="s">
        <v>1112</v>
      </c>
      <c r="T862" s="31" t="s">
        <v>1112</v>
      </c>
      <c r="U862" s="74">
        <v>5.1135502063858621E-3</v>
      </c>
      <c r="V862" s="31" t="s">
        <v>1113</v>
      </c>
      <c r="W862" s="57">
        <v>5.1135502063858621E-3</v>
      </c>
    </row>
    <row r="863" spans="1:23" x14ac:dyDescent="0.3">
      <c r="A863" s="8" t="s">
        <v>316</v>
      </c>
      <c r="B863" s="8" t="s">
        <v>599</v>
      </c>
      <c r="C863" s="9" t="s">
        <v>578</v>
      </c>
      <c r="D863" s="27" t="s">
        <v>1022</v>
      </c>
      <c r="E863" s="27" t="s">
        <v>923</v>
      </c>
      <c r="F863" s="9" t="s">
        <v>600</v>
      </c>
      <c r="G863" s="8" t="s">
        <v>619</v>
      </c>
      <c r="H863" s="10" t="s">
        <v>310</v>
      </c>
      <c r="I863" s="29">
        <v>9.8164999999999996</v>
      </c>
      <c r="J863" s="11" t="s">
        <v>258</v>
      </c>
      <c r="K863" s="41" t="s">
        <v>647</v>
      </c>
      <c r="L863" s="47" t="s">
        <v>665</v>
      </c>
      <c r="M863" s="31" t="str">
        <f>_xlfn.XLOOKUP(Calculations[[#This Row],[For XLOOKUP]],Factors[For XLOOKUP],Factors[Factor],"")</f>
        <v>Σ.Ε. CO₂ eq</v>
      </c>
      <c r="N863" s="31">
        <f>_xlfn.XLOOKUP(Calculations[[#This Row],[For XLOOKUP]],Factors[For XLOOKUP],Factors[Value],"")</f>
        <v>2.8549618764799001</v>
      </c>
      <c r="O863" s="31" t="str">
        <f>_xlfn.XLOOKUP(Calculations[[#This Row],[For XLOOKUP]],Factors[For XLOOKUP],Factors[Units],"")</f>
        <v>tn CO2 eq/ tn</v>
      </c>
      <c r="P863" s="12" t="str">
        <f>_xlfn.XLOOKUP(Calculations[[#This Row],[For XLOOKUP]],Factors[For XLOOKUP],Factors[Source],"")</f>
        <v>Ecoinvent 3.11</v>
      </c>
      <c r="Q863" s="31" t="s">
        <v>1112</v>
      </c>
      <c r="R863" s="31" t="s">
        <v>1112</v>
      </c>
      <c r="S863" s="31" t="s">
        <v>1112</v>
      </c>
      <c r="T863" s="31" t="s">
        <v>1112</v>
      </c>
      <c r="U863" s="74">
        <v>28.025733260464939</v>
      </c>
      <c r="V863" s="31" t="s">
        <v>1113</v>
      </c>
      <c r="W863" s="57">
        <v>28.025733260464939</v>
      </c>
    </row>
    <row r="864" spans="1:23" x14ac:dyDescent="0.3">
      <c r="A864" s="8" t="s">
        <v>316</v>
      </c>
      <c r="B864" s="8" t="s">
        <v>599</v>
      </c>
      <c r="C864" s="9" t="s">
        <v>578</v>
      </c>
      <c r="D864" s="9" t="s">
        <v>1024</v>
      </c>
      <c r="E864" s="27" t="s">
        <v>918</v>
      </c>
      <c r="F864" s="9" t="s">
        <v>600</v>
      </c>
      <c r="G864" s="8" t="s">
        <v>619</v>
      </c>
      <c r="H864" s="10" t="s">
        <v>310</v>
      </c>
      <c r="I864" s="29">
        <v>1.5863650181597098E-2</v>
      </c>
      <c r="J864" s="11" t="s">
        <v>258</v>
      </c>
      <c r="K864" s="41" t="s">
        <v>647</v>
      </c>
      <c r="L864" s="47" t="s">
        <v>665</v>
      </c>
      <c r="M864" s="31" t="str">
        <f>_xlfn.XLOOKUP(Calculations[[#This Row],[For XLOOKUP]],Factors[For XLOOKUP],Factors[Factor],"")</f>
        <v>Σ.Ε. CO₂ eq</v>
      </c>
      <c r="N864" s="31">
        <f>_xlfn.XLOOKUP(Calculations[[#This Row],[For XLOOKUP]],Factors[For XLOOKUP],Factors[Value],"")</f>
        <v>2.8549618764799001</v>
      </c>
      <c r="O864" s="31" t="str">
        <f>_xlfn.XLOOKUP(Calculations[[#This Row],[For XLOOKUP]],Factors[For XLOOKUP],Factors[Units],"")</f>
        <v>tn CO2 eq/ tn</v>
      </c>
      <c r="P864" s="12" t="str">
        <f>_xlfn.XLOOKUP(Calculations[[#This Row],[For XLOOKUP]],Factors[For XLOOKUP],Factors[Source],"")</f>
        <v>Ecoinvent 3.11</v>
      </c>
      <c r="Q864" s="31" t="s">
        <v>1112</v>
      </c>
      <c r="R864" s="31" t="s">
        <v>1112</v>
      </c>
      <c r="S864" s="31" t="s">
        <v>1112</v>
      </c>
      <c r="T864" s="31" t="s">
        <v>1112</v>
      </c>
      <c r="U864" s="74">
        <v>4.5290116490273161E-2</v>
      </c>
      <c r="V864" s="31" t="s">
        <v>1113</v>
      </c>
      <c r="W864" s="57">
        <v>4.5290116490273161E-2</v>
      </c>
    </row>
    <row r="865" spans="1:23" x14ac:dyDescent="0.3">
      <c r="A865" s="8" t="s">
        <v>316</v>
      </c>
      <c r="B865" s="8" t="s">
        <v>599</v>
      </c>
      <c r="C865" s="9" t="s">
        <v>578</v>
      </c>
      <c r="D865" s="9" t="s">
        <v>1025</v>
      </c>
      <c r="E865" s="27" t="s">
        <v>912</v>
      </c>
      <c r="F865" s="9" t="s">
        <v>600</v>
      </c>
      <c r="G865" s="8" t="s">
        <v>619</v>
      </c>
      <c r="H865" s="10" t="s">
        <v>310</v>
      </c>
      <c r="I865" s="29">
        <v>1.62</v>
      </c>
      <c r="J865" s="11" t="s">
        <v>258</v>
      </c>
      <c r="K865" s="41" t="s">
        <v>647</v>
      </c>
      <c r="L865" s="47" t="s">
        <v>665</v>
      </c>
      <c r="M865" s="31" t="str">
        <f>_xlfn.XLOOKUP(Calculations[[#This Row],[For XLOOKUP]],Factors[For XLOOKUP],Factors[Factor],"")</f>
        <v>Σ.Ε. CO₂ eq</v>
      </c>
      <c r="N865" s="31">
        <f>_xlfn.XLOOKUP(Calculations[[#This Row],[For XLOOKUP]],Factors[For XLOOKUP],Factors[Value],"")</f>
        <v>2.8549618764799001</v>
      </c>
      <c r="O865" s="31" t="str">
        <f>_xlfn.XLOOKUP(Calculations[[#This Row],[For XLOOKUP]],Factors[For XLOOKUP],Factors[Units],"")</f>
        <v>tn CO2 eq/ tn</v>
      </c>
      <c r="P865" s="12" t="str">
        <f>_xlfn.XLOOKUP(Calculations[[#This Row],[For XLOOKUP]],Factors[For XLOOKUP],Factors[Source],"")</f>
        <v>Ecoinvent 3.11</v>
      </c>
      <c r="Q865" s="31" t="s">
        <v>1112</v>
      </c>
      <c r="R865" s="31" t="s">
        <v>1112</v>
      </c>
      <c r="S865" s="31" t="s">
        <v>1112</v>
      </c>
      <c r="T865" s="31" t="s">
        <v>1112</v>
      </c>
      <c r="U865" s="74">
        <v>4.6250382398974388</v>
      </c>
      <c r="V865" s="31" t="s">
        <v>1113</v>
      </c>
      <c r="W865" s="57">
        <v>4.6250382398974388</v>
      </c>
    </row>
    <row r="866" spans="1:23" x14ac:dyDescent="0.3">
      <c r="A866" s="8" t="s">
        <v>316</v>
      </c>
      <c r="B866" s="8" t="s">
        <v>599</v>
      </c>
      <c r="C866" s="9" t="s">
        <v>578</v>
      </c>
      <c r="D866" s="27" t="s">
        <v>1025</v>
      </c>
      <c r="E866" s="27" t="s">
        <v>908</v>
      </c>
      <c r="F866" s="9" t="s">
        <v>600</v>
      </c>
      <c r="G866" s="8" t="s">
        <v>619</v>
      </c>
      <c r="H866" s="10" t="s">
        <v>310</v>
      </c>
      <c r="I866" s="29">
        <v>4.8538300310271999E-3</v>
      </c>
      <c r="J866" s="11" t="s">
        <v>258</v>
      </c>
      <c r="K866" s="41" t="s">
        <v>647</v>
      </c>
      <c r="L866" s="47" t="s">
        <v>665</v>
      </c>
      <c r="M866" s="31" t="str">
        <f>_xlfn.XLOOKUP(Calculations[[#This Row],[For XLOOKUP]],Factors[For XLOOKUP],Factors[Factor],"")</f>
        <v>Σ.Ε. CO₂ eq</v>
      </c>
      <c r="N866" s="31">
        <f>_xlfn.XLOOKUP(Calculations[[#This Row],[For XLOOKUP]],Factors[For XLOOKUP],Factors[Value],"")</f>
        <v>2.8549618764799001</v>
      </c>
      <c r="O866" s="31" t="str">
        <f>_xlfn.XLOOKUP(Calculations[[#This Row],[For XLOOKUP]],Factors[For XLOOKUP],Factors[Units],"")</f>
        <v>tn CO2 eq/ tn</v>
      </c>
      <c r="P866" s="12" t="str">
        <f>_xlfn.XLOOKUP(Calculations[[#This Row],[For XLOOKUP]],Factors[For XLOOKUP],Factors[Source],"")</f>
        <v>Ecoinvent 3.11</v>
      </c>
      <c r="Q866" s="31" t="s">
        <v>1112</v>
      </c>
      <c r="R866" s="31" t="s">
        <v>1112</v>
      </c>
      <c r="S866" s="31" t="s">
        <v>1112</v>
      </c>
      <c r="T866" s="31" t="s">
        <v>1112</v>
      </c>
      <c r="U866" s="74">
        <v>1.3857499693495905E-2</v>
      </c>
      <c r="V866" s="31" t="s">
        <v>1113</v>
      </c>
      <c r="W866" s="57">
        <v>1.3857499693495905E-2</v>
      </c>
    </row>
    <row r="867" spans="1:23" x14ac:dyDescent="0.3">
      <c r="A867" s="8" t="s">
        <v>316</v>
      </c>
      <c r="B867" s="8" t="s">
        <v>599</v>
      </c>
      <c r="C867" s="9" t="s">
        <v>578</v>
      </c>
      <c r="D867" s="27" t="s">
        <v>1025</v>
      </c>
      <c r="E867" s="27" t="s">
        <v>914</v>
      </c>
      <c r="F867" s="9" t="s">
        <v>600</v>
      </c>
      <c r="G867" s="8" t="s">
        <v>619</v>
      </c>
      <c r="H867" s="10" t="s">
        <v>310</v>
      </c>
      <c r="I867" s="29">
        <v>4.6522332565755899E-4</v>
      </c>
      <c r="J867" s="11" t="s">
        <v>258</v>
      </c>
      <c r="K867" s="41" t="s">
        <v>647</v>
      </c>
      <c r="L867" s="47" t="s">
        <v>665</v>
      </c>
      <c r="M867" s="31" t="str">
        <f>_xlfn.XLOOKUP(Calculations[[#This Row],[For XLOOKUP]],Factors[For XLOOKUP],Factors[Factor],"")</f>
        <v>Σ.Ε. CO₂ eq</v>
      </c>
      <c r="N867" s="31">
        <f>_xlfn.XLOOKUP(Calculations[[#This Row],[For XLOOKUP]],Factors[For XLOOKUP],Factors[Value],"")</f>
        <v>2.8549618764799001</v>
      </c>
      <c r="O867" s="31" t="str">
        <f>_xlfn.XLOOKUP(Calculations[[#This Row],[For XLOOKUP]],Factors[For XLOOKUP],Factors[Units],"")</f>
        <v>tn CO2 eq/ tn</v>
      </c>
      <c r="P867" s="12" t="str">
        <f>_xlfn.XLOOKUP(Calculations[[#This Row],[For XLOOKUP]],Factors[For XLOOKUP],Factors[Source],"")</f>
        <v>Ecoinvent 3.11</v>
      </c>
      <c r="Q867" s="31" t="s">
        <v>1112</v>
      </c>
      <c r="R867" s="31" t="s">
        <v>1112</v>
      </c>
      <c r="S867" s="31" t="s">
        <v>1112</v>
      </c>
      <c r="T867" s="31" t="s">
        <v>1112</v>
      </c>
      <c r="U867" s="74">
        <v>1.3281948588015242E-3</v>
      </c>
      <c r="V867" s="31" t="s">
        <v>1113</v>
      </c>
      <c r="W867" s="57">
        <v>1.3281948588015242E-3</v>
      </c>
    </row>
    <row r="868" spans="1:23" x14ac:dyDescent="0.3">
      <c r="A868" s="8" t="s">
        <v>316</v>
      </c>
      <c r="B868" s="8" t="s">
        <v>599</v>
      </c>
      <c r="C868" s="9" t="s">
        <v>578</v>
      </c>
      <c r="D868" s="27" t="s">
        <v>1025</v>
      </c>
      <c r="E868" s="27" t="s">
        <v>909</v>
      </c>
      <c r="F868" s="9" t="s">
        <v>600</v>
      </c>
      <c r="G868" s="8" t="s">
        <v>619</v>
      </c>
      <c r="H868" s="10" t="s">
        <v>310</v>
      </c>
      <c r="I868" s="29">
        <v>24.163499999999999</v>
      </c>
      <c r="J868" s="11" t="s">
        <v>258</v>
      </c>
      <c r="K868" s="41" t="s">
        <v>647</v>
      </c>
      <c r="L868" s="47" t="s">
        <v>665</v>
      </c>
      <c r="M868" s="31" t="str">
        <f>_xlfn.XLOOKUP(Calculations[[#This Row],[For XLOOKUP]],Factors[For XLOOKUP],Factors[Factor],"")</f>
        <v>Σ.Ε. CO₂ eq</v>
      </c>
      <c r="N868" s="31">
        <f>_xlfn.XLOOKUP(Calculations[[#This Row],[For XLOOKUP]],Factors[For XLOOKUP],Factors[Value],"")</f>
        <v>2.8549618764799001</v>
      </c>
      <c r="O868" s="31" t="str">
        <f>_xlfn.XLOOKUP(Calculations[[#This Row],[For XLOOKUP]],Factors[For XLOOKUP],Factors[Units],"")</f>
        <v>tn CO2 eq/ tn</v>
      </c>
      <c r="P868" s="12" t="str">
        <f>_xlfn.XLOOKUP(Calculations[[#This Row],[For XLOOKUP]],Factors[For XLOOKUP],Factors[Source],"")</f>
        <v>Ecoinvent 3.11</v>
      </c>
      <c r="Q868" s="31" t="s">
        <v>1112</v>
      </c>
      <c r="R868" s="31" t="s">
        <v>1112</v>
      </c>
      <c r="S868" s="31" t="s">
        <v>1112</v>
      </c>
      <c r="T868" s="31" t="s">
        <v>1112</v>
      </c>
      <c r="U868" s="74">
        <v>68.985871302322067</v>
      </c>
      <c r="V868" s="31" t="s">
        <v>1113</v>
      </c>
      <c r="W868" s="57">
        <v>68.985871302322067</v>
      </c>
    </row>
    <row r="869" spans="1:23" x14ac:dyDescent="0.3">
      <c r="A869" s="8" t="s">
        <v>316</v>
      </c>
      <c r="B869" s="8" t="s">
        <v>599</v>
      </c>
      <c r="C869" s="9" t="s">
        <v>578</v>
      </c>
      <c r="D869" s="27" t="s">
        <v>1027</v>
      </c>
      <c r="E869" s="27"/>
      <c r="F869" s="9" t="s">
        <v>600</v>
      </c>
      <c r="G869" s="8" t="s">
        <v>619</v>
      </c>
      <c r="H869" s="10" t="s">
        <v>310</v>
      </c>
      <c r="I869" s="29">
        <v>2.1750000000000003</v>
      </c>
      <c r="J869" s="11" t="s">
        <v>258</v>
      </c>
      <c r="K869" s="41" t="s">
        <v>650</v>
      </c>
      <c r="L869" s="47" t="s">
        <v>665</v>
      </c>
      <c r="M869" s="31" t="str">
        <f>_xlfn.XLOOKUP(Calculations[[#This Row],[For XLOOKUP]],Factors[For XLOOKUP],Factors[Factor],"")</f>
        <v>Σ.Ε. CO₂ eq</v>
      </c>
      <c r="N869" s="31">
        <f>_xlfn.XLOOKUP(Calculations[[#This Row],[For XLOOKUP]],Factors[For XLOOKUP],Factors[Value],"")</f>
        <v>2.8549618764799001</v>
      </c>
      <c r="O869" s="31" t="str">
        <f>_xlfn.XLOOKUP(Calculations[[#This Row],[For XLOOKUP]],Factors[For XLOOKUP],Factors[Units],"")</f>
        <v>tn CO2 eq/ tn</v>
      </c>
      <c r="P869" s="12" t="str">
        <f>_xlfn.XLOOKUP(Calculations[[#This Row],[For XLOOKUP]],Factors[For XLOOKUP],Factors[Source],"")</f>
        <v>Ecoinvent 3.11</v>
      </c>
      <c r="Q869" s="31" t="s">
        <v>1112</v>
      </c>
      <c r="R869" s="31" t="s">
        <v>1112</v>
      </c>
      <c r="S869" s="31" t="s">
        <v>1112</v>
      </c>
      <c r="T869" s="31" t="s">
        <v>1112</v>
      </c>
      <c r="U869" s="74">
        <v>6.2095420813437832</v>
      </c>
      <c r="V869" s="31" t="s">
        <v>1113</v>
      </c>
      <c r="W869" s="57">
        <v>6.2095420813437832</v>
      </c>
    </row>
    <row r="870" spans="1:23" x14ac:dyDescent="0.3">
      <c r="A870" s="8" t="s">
        <v>316</v>
      </c>
      <c r="B870" s="8" t="s">
        <v>599</v>
      </c>
      <c r="C870" s="9" t="s">
        <v>578</v>
      </c>
      <c r="D870" s="27" t="s">
        <v>1027</v>
      </c>
      <c r="E870" s="27"/>
      <c r="F870" s="9" t="s">
        <v>600</v>
      </c>
      <c r="G870" s="8" t="s">
        <v>619</v>
      </c>
      <c r="H870" s="10" t="s">
        <v>310</v>
      </c>
      <c r="I870" s="29">
        <v>4.0440000000000005</v>
      </c>
      <c r="J870" s="11" t="s">
        <v>258</v>
      </c>
      <c r="K870" s="41" t="s">
        <v>653</v>
      </c>
      <c r="L870" s="47" t="s">
        <v>665</v>
      </c>
      <c r="M870" s="31" t="str">
        <f>_xlfn.XLOOKUP(Calculations[[#This Row],[For XLOOKUP]],Factors[For XLOOKUP],Factors[Factor],"")</f>
        <v>Σ.Ε. CO₂ eq</v>
      </c>
      <c r="N870" s="31">
        <f>_xlfn.XLOOKUP(Calculations[[#This Row],[For XLOOKUP]],Factors[For XLOOKUP],Factors[Value],"")</f>
        <v>2.8549618764799001</v>
      </c>
      <c r="O870" s="31" t="str">
        <f>_xlfn.XLOOKUP(Calculations[[#This Row],[For XLOOKUP]],Factors[For XLOOKUP],Factors[Units],"")</f>
        <v>tn CO2 eq/ tn</v>
      </c>
      <c r="P870" s="12" t="str">
        <f>_xlfn.XLOOKUP(Calculations[[#This Row],[For XLOOKUP]],Factors[For XLOOKUP],Factors[Source],"")</f>
        <v>Ecoinvent 3.11</v>
      </c>
      <c r="Q870" s="31" t="s">
        <v>1112</v>
      </c>
      <c r="R870" s="31" t="s">
        <v>1112</v>
      </c>
      <c r="S870" s="31" t="s">
        <v>1112</v>
      </c>
      <c r="T870" s="31" t="s">
        <v>1112</v>
      </c>
      <c r="U870" s="74">
        <v>11.545465828484717</v>
      </c>
      <c r="V870" s="31" t="s">
        <v>1113</v>
      </c>
      <c r="W870" s="57">
        <v>11.545465828484717</v>
      </c>
    </row>
    <row r="871" spans="1:23" x14ac:dyDescent="0.3">
      <c r="A871" s="8" t="s">
        <v>316</v>
      </c>
      <c r="B871" s="8" t="s">
        <v>599</v>
      </c>
      <c r="C871" s="9" t="s">
        <v>578</v>
      </c>
      <c r="D871" s="9" t="s">
        <v>1027</v>
      </c>
      <c r="E871" s="27"/>
      <c r="F871" s="9" t="s">
        <v>600</v>
      </c>
      <c r="G871" s="8" t="s">
        <v>619</v>
      </c>
      <c r="H871" s="10" t="s">
        <v>310</v>
      </c>
      <c r="I871" s="29">
        <v>70.388542999999999</v>
      </c>
      <c r="J871" s="11" t="s">
        <v>258</v>
      </c>
      <c r="K871" s="41" t="s">
        <v>647</v>
      </c>
      <c r="L871" s="47" t="s">
        <v>665</v>
      </c>
      <c r="M871" s="31" t="str">
        <f>_xlfn.XLOOKUP(Calculations[[#This Row],[For XLOOKUP]],Factors[For XLOOKUP],Factors[Factor],"")</f>
        <v>Σ.Ε. CO₂ eq</v>
      </c>
      <c r="N871" s="31">
        <f>_xlfn.XLOOKUP(Calculations[[#This Row],[For XLOOKUP]],Factors[For XLOOKUP],Factors[Value],"")</f>
        <v>2.8549618764799001</v>
      </c>
      <c r="O871" s="31" t="str">
        <f>_xlfn.XLOOKUP(Calculations[[#This Row],[For XLOOKUP]],Factors[For XLOOKUP],Factors[Units],"")</f>
        <v>tn CO2 eq/ tn</v>
      </c>
      <c r="P871" s="12" t="str">
        <f>_xlfn.XLOOKUP(Calculations[[#This Row],[For XLOOKUP]],Factors[For XLOOKUP],Factors[Source],"")</f>
        <v>Ecoinvent 3.11</v>
      </c>
      <c r="Q871" s="31" t="s">
        <v>1112</v>
      </c>
      <c r="R871" s="31" t="s">
        <v>1112</v>
      </c>
      <c r="S871" s="31" t="s">
        <v>1112</v>
      </c>
      <c r="T871" s="31" t="s">
        <v>1112</v>
      </c>
      <c r="U871" s="74">
        <v>200.95660680596612</v>
      </c>
      <c r="V871" s="31" t="s">
        <v>1113</v>
      </c>
      <c r="W871" s="57">
        <v>200.95660680596612</v>
      </c>
    </row>
    <row r="872" spans="1:23" x14ac:dyDescent="0.3">
      <c r="A872" s="8" t="s">
        <v>316</v>
      </c>
      <c r="B872" s="8" t="s">
        <v>599</v>
      </c>
      <c r="C872" s="9" t="s">
        <v>297</v>
      </c>
      <c r="D872" s="9" t="s">
        <v>1027</v>
      </c>
      <c r="E872" s="27" t="s">
        <v>955</v>
      </c>
      <c r="F872" s="9" t="s">
        <v>600</v>
      </c>
      <c r="G872" s="8" t="s">
        <v>1068</v>
      </c>
      <c r="H872" s="10" t="s">
        <v>310</v>
      </c>
      <c r="I872" s="29">
        <v>8762.880000000001</v>
      </c>
      <c r="J872" s="11" t="s">
        <v>258</v>
      </c>
      <c r="K872" s="41" t="s">
        <v>649</v>
      </c>
      <c r="L872" s="47" t="s">
        <v>1085</v>
      </c>
      <c r="M872" s="31" t="str">
        <f>_xlfn.XLOOKUP(Calculations[[#This Row],[For XLOOKUP]],Factors[For XLOOKUP],Factors[Factor],"")</f>
        <v>Σ.Ε. CO₂ eq</v>
      </c>
      <c r="N872" s="31">
        <f>_xlfn.XLOOKUP(Calculations[[#This Row],[For XLOOKUP]],Factors[For XLOOKUP],Factors[Value],"")</f>
        <v>0.30864716705882861</v>
      </c>
      <c r="O872" s="31" t="str">
        <f>_xlfn.XLOOKUP(Calculations[[#This Row],[For XLOOKUP]],Factors[For XLOOKUP],Factors[Units],"")</f>
        <v>tn CO2 eq/ tn</v>
      </c>
      <c r="P872" s="12" t="str">
        <f>_xlfn.XLOOKUP(Calculations[[#This Row],[For XLOOKUP]],Factors[For XLOOKUP],Factors[Source],"")</f>
        <v>EPA 2024</v>
      </c>
      <c r="Q872" s="31" t="s">
        <v>1112</v>
      </c>
      <c r="R872" s="31" t="s">
        <v>1112</v>
      </c>
      <c r="S872" s="31" t="s">
        <v>1112</v>
      </c>
      <c r="T872" s="31" t="s">
        <v>1112</v>
      </c>
      <c r="U872" s="74">
        <v>2704.6380872764685</v>
      </c>
      <c r="V872" s="31" t="s">
        <v>1113</v>
      </c>
      <c r="W872" s="57">
        <v>2704.6380872764685</v>
      </c>
    </row>
    <row r="873" spans="1:23" x14ac:dyDescent="0.3">
      <c r="A873" s="8" t="s">
        <v>316</v>
      </c>
      <c r="B873" s="8" t="s">
        <v>599</v>
      </c>
      <c r="C873" s="9" t="s">
        <v>578</v>
      </c>
      <c r="D873" s="9" t="s">
        <v>1022</v>
      </c>
      <c r="E873" s="27" t="s">
        <v>1023</v>
      </c>
      <c r="F873" s="9" t="s">
        <v>600</v>
      </c>
      <c r="G873" s="8" t="s">
        <v>1068</v>
      </c>
      <c r="H873" s="10" t="s">
        <v>310</v>
      </c>
      <c r="I873" s="29">
        <v>75</v>
      </c>
      <c r="J873" s="11" t="s">
        <v>258</v>
      </c>
      <c r="K873" s="41" t="s">
        <v>650</v>
      </c>
      <c r="L873" s="47" t="s">
        <v>1048</v>
      </c>
      <c r="M873" s="31" t="str">
        <f>_xlfn.XLOOKUP(Calculations[[#This Row],[For XLOOKUP]],Factors[For XLOOKUP],Factors[Factor],"")</f>
        <v>Σ.Ε. CO₂ eq</v>
      </c>
      <c r="N873" s="31">
        <f>_xlfn.XLOOKUP(Calculations[[#This Row],[For XLOOKUP]],Factors[For XLOOKUP],Factors[Value],"")</f>
        <v>0.30864716705882861</v>
      </c>
      <c r="O873" s="31" t="str">
        <f>_xlfn.XLOOKUP(Calculations[[#This Row],[For XLOOKUP]],Factors[For XLOOKUP],Factors[Units],"")</f>
        <v>tn CO2 eq/ tn</v>
      </c>
      <c r="P873" s="12" t="str">
        <f>_xlfn.XLOOKUP(Calculations[[#This Row],[For XLOOKUP]],Factors[For XLOOKUP],Factors[Source],"")</f>
        <v>EPA 2024</v>
      </c>
      <c r="Q873" s="31" t="s">
        <v>1112</v>
      </c>
      <c r="R873" s="31" t="s">
        <v>1112</v>
      </c>
      <c r="S873" s="31" t="s">
        <v>1112</v>
      </c>
      <c r="T873" s="31" t="s">
        <v>1112</v>
      </c>
      <c r="U873" s="74">
        <v>23.148537529412145</v>
      </c>
      <c r="V873" s="31" t="s">
        <v>1113</v>
      </c>
      <c r="W873" s="57">
        <v>23.148537529412145</v>
      </c>
    </row>
    <row r="874" spans="1:23" x14ac:dyDescent="0.3">
      <c r="A874" s="8" t="s">
        <v>316</v>
      </c>
      <c r="B874" s="8" t="s">
        <v>599</v>
      </c>
      <c r="C874" s="9" t="s">
        <v>578</v>
      </c>
      <c r="D874" s="9" t="s">
        <v>1027</v>
      </c>
      <c r="E874" s="27"/>
      <c r="F874" s="9" t="s">
        <v>600</v>
      </c>
      <c r="G874" s="8" t="s">
        <v>1068</v>
      </c>
      <c r="H874" s="10" t="s">
        <v>310</v>
      </c>
      <c r="I874" s="29">
        <v>295.2</v>
      </c>
      <c r="J874" s="11" t="s">
        <v>258</v>
      </c>
      <c r="K874" s="41" t="s">
        <v>648</v>
      </c>
      <c r="L874" s="49" t="s">
        <v>666</v>
      </c>
      <c r="M874" s="31" t="str">
        <f>_xlfn.XLOOKUP(Calculations[[#This Row],[For XLOOKUP]],Factors[For XLOOKUP],Factors[Factor],"")</f>
        <v>Σ.Ε. CO₂ eq</v>
      </c>
      <c r="N874" s="31">
        <f>_xlfn.XLOOKUP(Calculations[[#This Row],[For XLOOKUP]],Factors[For XLOOKUP],Factors[Value],"")</f>
        <v>0.1543235835294143</v>
      </c>
      <c r="O874" s="31" t="str">
        <f>_xlfn.XLOOKUP(Calculations[[#This Row],[For XLOOKUP]],Factors[For XLOOKUP],Factors[Units],"")</f>
        <v>tn CO2 eq/ tn</v>
      </c>
      <c r="P874" s="12" t="str">
        <f>_xlfn.XLOOKUP(Calculations[[#This Row],[For XLOOKUP]],Factors[For XLOOKUP],Factors[Source],"")</f>
        <v>EPA 2024</v>
      </c>
      <c r="Q874" s="31" t="s">
        <v>1112</v>
      </c>
      <c r="R874" s="31" t="s">
        <v>1112</v>
      </c>
      <c r="S874" s="31" t="s">
        <v>1112</v>
      </c>
      <c r="T874" s="31" t="s">
        <v>1112</v>
      </c>
      <c r="U874" s="74">
        <v>45.556321857883098</v>
      </c>
      <c r="V874" s="31" t="s">
        <v>1113</v>
      </c>
      <c r="W874" s="57">
        <v>45.556321857883098</v>
      </c>
    </row>
    <row r="875" spans="1:23" x14ac:dyDescent="0.3">
      <c r="A875" s="8" t="s">
        <v>316</v>
      </c>
      <c r="B875" s="8" t="s">
        <v>599</v>
      </c>
      <c r="C875" s="9" t="s">
        <v>578</v>
      </c>
      <c r="D875" s="9" t="s">
        <v>1027</v>
      </c>
      <c r="E875" s="27"/>
      <c r="F875" s="9" t="s">
        <v>600</v>
      </c>
      <c r="G875" s="8" t="s">
        <v>1068</v>
      </c>
      <c r="H875" s="10" t="s">
        <v>310</v>
      </c>
      <c r="I875" s="29">
        <v>12767.42</v>
      </c>
      <c r="J875" s="11" t="s">
        <v>258</v>
      </c>
      <c r="K875" s="41" t="s">
        <v>652</v>
      </c>
      <c r="L875" s="47" t="s">
        <v>1086</v>
      </c>
      <c r="M875" s="31" t="str">
        <f>_xlfn.XLOOKUP(Calculations[[#This Row],[For XLOOKUP]],Factors[For XLOOKUP],Factors[Factor],"")</f>
        <v>Σ.Ε. CO₂ eq</v>
      </c>
      <c r="N875" s="31">
        <f>_xlfn.XLOOKUP(Calculations[[#This Row],[For XLOOKUP]],Factors[For XLOOKUP],Factors[Value],"")</f>
        <v>5.5115565546219401E-2</v>
      </c>
      <c r="O875" s="31" t="str">
        <f>_xlfn.XLOOKUP(Calculations[[#This Row],[For XLOOKUP]],Factors[For XLOOKUP],Factors[Units],"")</f>
        <v>tn CO2e/kg</v>
      </c>
      <c r="P875" s="12" t="str">
        <f>_xlfn.XLOOKUP(Calculations[[#This Row],[For XLOOKUP]],Factors[For XLOOKUP],Factors[Source],"")</f>
        <v>EPA 2024</v>
      </c>
      <c r="Q875" s="31" t="s">
        <v>1112</v>
      </c>
      <c r="R875" s="31" t="s">
        <v>1112</v>
      </c>
      <c r="S875" s="31" t="s">
        <v>1112</v>
      </c>
      <c r="T875" s="31" t="s">
        <v>1112</v>
      </c>
      <c r="U875" s="74">
        <v>703.68357386611251</v>
      </c>
      <c r="V875" s="31" t="s">
        <v>1113</v>
      </c>
      <c r="W875" s="57">
        <v>703.68357386611251</v>
      </c>
    </row>
    <row r="876" spans="1:23" x14ac:dyDescent="0.3">
      <c r="A876" s="8" t="s">
        <v>316</v>
      </c>
      <c r="B876" s="8" t="s">
        <v>599</v>
      </c>
      <c r="C876" s="9" t="s">
        <v>924</v>
      </c>
      <c r="D876" s="27" t="s">
        <v>1024</v>
      </c>
      <c r="E876" s="27" t="s">
        <v>915</v>
      </c>
      <c r="F876" s="9" t="s">
        <v>600</v>
      </c>
      <c r="G876" s="8" t="s">
        <v>1068</v>
      </c>
      <c r="H876" s="10" t="s">
        <v>310</v>
      </c>
      <c r="I876" s="29">
        <v>0.25</v>
      </c>
      <c r="J876" s="11" t="s">
        <v>258</v>
      </c>
      <c r="K876" s="41" t="s">
        <v>647</v>
      </c>
      <c r="L876" s="47" t="s">
        <v>666</v>
      </c>
      <c r="M876" s="31" t="str">
        <f>_xlfn.XLOOKUP(Calculations[[#This Row],[For XLOOKUP]],Factors[For XLOOKUP],Factors[Factor],"")</f>
        <v>Σ.Ε. CO₂ eq</v>
      </c>
      <c r="N876" s="31">
        <f>_xlfn.XLOOKUP(Calculations[[#This Row],[For XLOOKUP]],Factors[For XLOOKUP],Factors[Value],"")</f>
        <v>0.1543235835294143</v>
      </c>
      <c r="O876" s="31" t="str">
        <f>_xlfn.XLOOKUP(Calculations[[#This Row],[For XLOOKUP]],Factors[For XLOOKUP],Factors[Units],"")</f>
        <v>tn CO2 eq/ tn</v>
      </c>
      <c r="P876" s="12" t="str">
        <f>_xlfn.XLOOKUP(Calculations[[#This Row],[For XLOOKUP]],Factors[For XLOOKUP],Factors[Source],"")</f>
        <v>EPA 2024</v>
      </c>
      <c r="Q876" s="31" t="s">
        <v>1112</v>
      </c>
      <c r="R876" s="31" t="s">
        <v>1112</v>
      </c>
      <c r="S876" s="31" t="s">
        <v>1112</v>
      </c>
      <c r="T876" s="31" t="s">
        <v>1112</v>
      </c>
      <c r="U876" s="74">
        <v>3.8580895882353576E-2</v>
      </c>
      <c r="V876" s="31" t="s">
        <v>1113</v>
      </c>
      <c r="W876" s="57">
        <v>3.8580895882353576E-2</v>
      </c>
    </row>
    <row r="877" spans="1:23" x14ac:dyDescent="0.3">
      <c r="A877" s="8" t="s">
        <v>316</v>
      </c>
      <c r="B877" s="8" t="s">
        <v>599</v>
      </c>
      <c r="C877" s="9" t="s">
        <v>578</v>
      </c>
      <c r="D877" s="9" t="s">
        <v>1027</v>
      </c>
      <c r="E877" s="27"/>
      <c r="F877" s="9" t="s">
        <v>600</v>
      </c>
      <c r="G877" s="8" t="s">
        <v>1075</v>
      </c>
      <c r="H877" s="10" t="s">
        <v>310</v>
      </c>
      <c r="I877" s="64">
        <v>0</v>
      </c>
      <c r="J877" s="11" t="s">
        <v>258</v>
      </c>
      <c r="K877" s="41" t="s">
        <v>650</v>
      </c>
      <c r="L877" s="47" t="s">
        <v>667</v>
      </c>
      <c r="M877" s="31" t="str">
        <f>_xlfn.XLOOKUP(Calculations[[#This Row],[For XLOOKUP]],Factors[For XLOOKUP],Factors[Factor],"")</f>
        <v>Σ.Ε. CO₂ eq</v>
      </c>
      <c r="N877" s="31">
        <f>_xlfn.XLOOKUP(Calculations[[#This Row],[For XLOOKUP]],Factors[For XLOOKUP],Factors[Value],"")</f>
        <v>0.52033419999999997</v>
      </c>
      <c r="O877" s="31" t="str">
        <f>_xlfn.XLOOKUP(Calculations[[#This Row],[For XLOOKUP]],Factors[For XLOOKUP],Factors[Units],"")</f>
        <v>tn CO2 eq/ tn</v>
      </c>
      <c r="P877" s="12" t="str">
        <f>_xlfn.XLOOKUP(Calculations[[#This Row],[For XLOOKUP]],Factors[For XLOOKUP],Factors[Source],"")</f>
        <v>DEFRA 2024</v>
      </c>
      <c r="Q877" s="31" t="s">
        <v>1112</v>
      </c>
      <c r="R877" s="31" t="s">
        <v>1112</v>
      </c>
      <c r="S877" s="31" t="s">
        <v>1112</v>
      </c>
      <c r="T877" s="31" t="s">
        <v>1112</v>
      </c>
      <c r="U877" s="74">
        <v>0</v>
      </c>
      <c r="V877" s="31" t="s">
        <v>1113</v>
      </c>
      <c r="W877" s="57">
        <v>0</v>
      </c>
    </row>
    <row r="878" spans="1:23" x14ac:dyDescent="0.3">
      <c r="A878" s="8" t="s">
        <v>316</v>
      </c>
      <c r="B878" s="8" t="s">
        <v>599</v>
      </c>
      <c r="C878" s="9" t="s">
        <v>578</v>
      </c>
      <c r="D878" s="9" t="s">
        <v>1027</v>
      </c>
      <c r="E878" s="27"/>
      <c r="F878" s="9" t="s">
        <v>600</v>
      </c>
      <c r="G878" s="8" t="s">
        <v>1076</v>
      </c>
      <c r="H878" s="10" t="s">
        <v>310</v>
      </c>
      <c r="I878" s="29">
        <v>4152.1000000000004</v>
      </c>
      <c r="J878" s="11" t="s">
        <v>258</v>
      </c>
      <c r="K878" s="41" t="s">
        <v>649</v>
      </c>
      <c r="L878" s="47" t="s">
        <v>667</v>
      </c>
      <c r="M878" s="31" t="str">
        <f>_xlfn.XLOOKUP(Calculations[[#This Row],[For XLOOKUP]],Factors[For XLOOKUP],Factors[Factor],"")</f>
        <v>Σ.Ε. CO₂ eq</v>
      </c>
      <c r="N878" s="31">
        <f>_xlfn.XLOOKUP(Calculations[[#This Row],[For XLOOKUP]],Factors[For XLOOKUP],Factors[Value],"")</f>
        <v>0.52033419999999997</v>
      </c>
      <c r="O878" s="31" t="str">
        <f>_xlfn.XLOOKUP(Calculations[[#This Row],[For XLOOKUP]],Factors[For XLOOKUP],Factors[Units],"")</f>
        <v>tn CO2 eq/ tn</v>
      </c>
      <c r="P878" s="12" t="str">
        <f>_xlfn.XLOOKUP(Calculations[[#This Row],[For XLOOKUP]],Factors[For XLOOKUP],Factors[Source],"")</f>
        <v>DEFRA 2024</v>
      </c>
      <c r="Q878" s="31" t="s">
        <v>1112</v>
      </c>
      <c r="R878" s="31" t="s">
        <v>1112</v>
      </c>
      <c r="S878" s="31" t="s">
        <v>1112</v>
      </c>
      <c r="T878" s="31" t="s">
        <v>1112</v>
      </c>
      <c r="U878" s="74">
        <v>2160.4796318200001</v>
      </c>
      <c r="V878" s="31" t="s">
        <v>1113</v>
      </c>
      <c r="W878" s="57">
        <v>2160.4796318200001</v>
      </c>
    </row>
    <row r="879" spans="1:23" x14ac:dyDescent="0.3">
      <c r="A879" s="8" t="s">
        <v>316</v>
      </c>
      <c r="B879" s="8" t="s">
        <v>599</v>
      </c>
      <c r="C879" s="9" t="s">
        <v>578</v>
      </c>
      <c r="D879" s="27" t="s">
        <v>1027</v>
      </c>
      <c r="E879" s="27"/>
      <c r="F879" s="9" t="s">
        <v>600</v>
      </c>
      <c r="G879" s="8" t="s">
        <v>1077</v>
      </c>
      <c r="H879" s="10" t="s">
        <v>310</v>
      </c>
      <c r="I879" s="29">
        <v>2234.5</v>
      </c>
      <c r="J879" s="11" t="s">
        <v>258</v>
      </c>
      <c r="K879" s="41" t="s">
        <v>648</v>
      </c>
      <c r="L879" s="47" t="s">
        <v>835</v>
      </c>
      <c r="M879" s="31" t="str">
        <f>_xlfn.XLOOKUP(Calculations[[#This Row],[For XLOOKUP]],Factors[For XLOOKUP],Factors[Factor],"")</f>
        <v>Σ.Ε. CO₂ eq</v>
      </c>
      <c r="N879" s="31">
        <f>_xlfn.XLOOKUP(Calculations[[#This Row],[For XLOOKUP]],Factors[For XLOOKUP],Factors[Value],"")</f>
        <v>4.4319176903303399E-2</v>
      </c>
      <c r="O879" s="31" t="str">
        <f>_xlfn.XLOOKUP(Calculations[[#This Row],[For XLOOKUP]],Factors[For XLOOKUP],Factors[Units],"")</f>
        <v>tn CO2 eq/ tn</v>
      </c>
      <c r="P879" s="12" t="str">
        <f>_xlfn.XLOOKUP(Calculations[[#This Row],[For XLOOKUP]],Factors[For XLOOKUP],Factors[Source],"")</f>
        <v>Ecoinvent 3.11</v>
      </c>
      <c r="Q879" s="31" t="s">
        <v>1112</v>
      </c>
      <c r="R879" s="31" t="s">
        <v>1112</v>
      </c>
      <c r="S879" s="31" t="s">
        <v>1112</v>
      </c>
      <c r="T879" s="31" t="s">
        <v>1112</v>
      </c>
      <c r="U879" s="74">
        <v>99.031200790431441</v>
      </c>
      <c r="V879" s="31" t="s">
        <v>1113</v>
      </c>
      <c r="W879" s="57">
        <v>99.031200790431441</v>
      </c>
    </row>
    <row r="880" spans="1:23" x14ac:dyDescent="0.3">
      <c r="A880" s="8" t="s">
        <v>316</v>
      </c>
      <c r="B880" s="8" t="s">
        <v>599</v>
      </c>
      <c r="C880" s="9" t="s">
        <v>578</v>
      </c>
      <c r="D880" s="27" t="s">
        <v>1022</v>
      </c>
      <c r="E880" s="9" t="s">
        <v>922</v>
      </c>
      <c r="F880" s="9" t="s">
        <v>600</v>
      </c>
      <c r="G880" s="8" t="s">
        <v>620</v>
      </c>
      <c r="H880" s="10" t="s">
        <v>310</v>
      </c>
      <c r="I880" s="79">
        <v>1.07977386007469E-2</v>
      </c>
      <c r="J880" s="11" t="s">
        <v>258</v>
      </c>
      <c r="K880" s="41" t="s">
        <v>647</v>
      </c>
      <c r="L880" s="47" t="s">
        <v>668</v>
      </c>
      <c r="M880" s="31" t="str">
        <f>_xlfn.XLOOKUP(Calculations[[#This Row],[For XLOOKUP]],Factors[For XLOOKUP],Factors[Factor],"")</f>
        <v>Σ.Ε. CO₂ eq</v>
      </c>
      <c r="N880" s="31">
        <f>_xlfn.XLOOKUP(Calculations[[#This Row],[For XLOOKUP]],Factors[For XLOOKUP],Factors[Value],"")</f>
        <v>5.5115565546219394E-2</v>
      </c>
      <c r="O880" s="31" t="str">
        <f>_xlfn.XLOOKUP(Calculations[[#This Row],[For XLOOKUP]],Factors[For XLOOKUP],Factors[Units],"")</f>
        <v>tn CO2 eq/ tn</v>
      </c>
      <c r="P880" s="12" t="str">
        <f>_xlfn.XLOOKUP(Calculations[[#This Row],[For XLOOKUP]],Factors[For XLOOKUP],Factors[Source],"")</f>
        <v>EPA 2024</v>
      </c>
      <c r="Q880" s="31" t="s">
        <v>1112</v>
      </c>
      <c r="R880" s="31" t="s">
        <v>1112</v>
      </c>
      <c r="S880" s="31" t="s">
        <v>1112</v>
      </c>
      <c r="T880" s="31" t="s">
        <v>1112</v>
      </c>
      <c r="U880" s="74">
        <v>5.9512346960040904E-4</v>
      </c>
      <c r="V880" s="31" t="s">
        <v>1113</v>
      </c>
      <c r="W880" s="57">
        <v>5.9512346960040904E-4</v>
      </c>
    </row>
    <row r="881" spans="1:23" x14ac:dyDescent="0.3">
      <c r="A881" s="8" t="s">
        <v>316</v>
      </c>
      <c r="B881" s="8" t="s">
        <v>599</v>
      </c>
      <c r="C881" s="9" t="s">
        <v>578</v>
      </c>
      <c r="D881" s="27" t="s">
        <v>1024</v>
      </c>
      <c r="E881" s="27" t="s">
        <v>918</v>
      </c>
      <c r="F881" s="9" t="s">
        <v>600</v>
      </c>
      <c r="G881" s="8" t="s">
        <v>620</v>
      </c>
      <c r="H881" s="10" t="s">
        <v>310</v>
      </c>
      <c r="I881" s="79">
        <v>9.5634308713472393E-2</v>
      </c>
      <c r="J881" s="11" t="s">
        <v>258</v>
      </c>
      <c r="K881" s="41" t="s">
        <v>647</v>
      </c>
      <c r="L881" s="47" t="s">
        <v>668</v>
      </c>
      <c r="M881" s="31" t="str">
        <f>_xlfn.XLOOKUP(Calculations[[#This Row],[For XLOOKUP]],Factors[For XLOOKUP],Factors[Factor],"")</f>
        <v>Σ.Ε. CO₂ eq</v>
      </c>
      <c r="N881" s="31">
        <f>_xlfn.XLOOKUP(Calculations[[#This Row],[For XLOOKUP]],Factors[For XLOOKUP],Factors[Value],"")</f>
        <v>5.5115565546219394E-2</v>
      </c>
      <c r="O881" s="31" t="str">
        <f>_xlfn.XLOOKUP(Calculations[[#This Row],[For XLOOKUP]],Factors[For XLOOKUP],Factors[Units],"")</f>
        <v>tn CO2 eq/ tn</v>
      </c>
      <c r="P881" s="12" t="str">
        <f>_xlfn.XLOOKUP(Calculations[[#This Row],[For XLOOKUP]],Factors[For XLOOKUP],Factors[Source],"")</f>
        <v>EPA 2024</v>
      </c>
      <c r="Q881" s="31" t="s">
        <v>1112</v>
      </c>
      <c r="R881" s="31" t="s">
        <v>1112</v>
      </c>
      <c r="S881" s="31" t="s">
        <v>1112</v>
      </c>
      <c r="T881" s="31" t="s">
        <v>1112</v>
      </c>
      <c r="U881" s="74">
        <v>5.2709390103647686E-3</v>
      </c>
      <c r="V881" s="31" t="s">
        <v>1113</v>
      </c>
      <c r="W881" s="57">
        <v>5.2709390103647686E-3</v>
      </c>
    </row>
    <row r="882" spans="1:23" x14ac:dyDescent="0.3">
      <c r="A882" s="8" t="s">
        <v>316</v>
      </c>
      <c r="B882" s="8" t="s">
        <v>599</v>
      </c>
      <c r="C882" s="9" t="s">
        <v>578</v>
      </c>
      <c r="D882" s="27" t="s">
        <v>1025</v>
      </c>
      <c r="E882" s="27" t="s">
        <v>908</v>
      </c>
      <c r="F882" s="9" t="s">
        <v>600</v>
      </c>
      <c r="G882" s="8" t="s">
        <v>620</v>
      </c>
      <c r="H882" s="10" t="s">
        <v>310</v>
      </c>
      <c r="I882" s="79">
        <v>2.9261404173452701E-2</v>
      </c>
      <c r="J882" s="11" t="s">
        <v>258</v>
      </c>
      <c r="K882" s="41" t="s">
        <v>647</v>
      </c>
      <c r="L882" s="47" t="s">
        <v>668</v>
      </c>
      <c r="M882" s="31" t="str">
        <f>_xlfn.XLOOKUP(Calculations[[#This Row],[For XLOOKUP]],Factors[For XLOOKUP],Factors[Factor],"")</f>
        <v>Σ.Ε. CO₂ eq</v>
      </c>
      <c r="N882" s="31">
        <f>_xlfn.XLOOKUP(Calculations[[#This Row],[For XLOOKUP]],Factors[For XLOOKUP],Factors[Value],"")</f>
        <v>5.5115565546219394E-2</v>
      </c>
      <c r="O882" s="31" t="str">
        <f>_xlfn.XLOOKUP(Calculations[[#This Row],[For XLOOKUP]],Factors[For XLOOKUP],Factors[Units],"")</f>
        <v>tn CO2 eq/ tn</v>
      </c>
      <c r="P882" s="12" t="str">
        <f>_xlfn.XLOOKUP(Calculations[[#This Row],[For XLOOKUP]],Factors[For XLOOKUP],Factors[Source],"")</f>
        <v>EPA 2024</v>
      </c>
      <c r="Q882" s="31" t="s">
        <v>1112</v>
      </c>
      <c r="R882" s="31" t="s">
        <v>1112</v>
      </c>
      <c r="S882" s="31" t="s">
        <v>1112</v>
      </c>
      <c r="T882" s="31" t="s">
        <v>1112</v>
      </c>
      <c r="U882" s="74">
        <v>1.6127588396963502E-3</v>
      </c>
      <c r="V882" s="31" t="s">
        <v>1113</v>
      </c>
      <c r="W882" s="57">
        <v>1.6127588396963502E-3</v>
      </c>
    </row>
    <row r="883" spans="1:23" x14ac:dyDescent="0.3">
      <c r="A883" s="8" t="s">
        <v>316</v>
      </c>
      <c r="B883" s="8" t="s">
        <v>599</v>
      </c>
      <c r="C883" s="9" t="s">
        <v>578</v>
      </c>
      <c r="D883" s="27" t="s">
        <v>1025</v>
      </c>
      <c r="E883" s="27" t="s">
        <v>914</v>
      </c>
      <c r="F883" s="9" t="s">
        <v>600</v>
      </c>
      <c r="G883" s="8" t="s">
        <v>620</v>
      </c>
      <c r="H883" s="10" t="s">
        <v>310</v>
      </c>
      <c r="I883" s="79">
        <v>2.80460742876543E-3</v>
      </c>
      <c r="J883" s="11" t="s">
        <v>258</v>
      </c>
      <c r="K883" s="41" t="s">
        <v>647</v>
      </c>
      <c r="L883" s="47" t="s">
        <v>668</v>
      </c>
      <c r="M883" s="31" t="str">
        <f>_xlfn.XLOOKUP(Calculations[[#This Row],[For XLOOKUP]],Factors[For XLOOKUP],Factors[Factor],"")</f>
        <v>Σ.Ε. CO₂ eq</v>
      </c>
      <c r="N883" s="31">
        <f>_xlfn.XLOOKUP(Calculations[[#This Row],[For XLOOKUP]],Factors[For XLOOKUP],Factors[Value],"")</f>
        <v>5.5115565546219394E-2</v>
      </c>
      <c r="O883" s="31" t="str">
        <f>_xlfn.XLOOKUP(Calculations[[#This Row],[For XLOOKUP]],Factors[For XLOOKUP],Factors[Units],"")</f>
        <v>tn CO2 eq/ tn</v>
      </c>
      <c r="P883" s="12" t="str">
        <f>_xlfn.XLOOKUP(Calculations[[#This Row],[For XLOOKUP]],Factors[For XLOOKUP],Factors[Source],"")</f>
        <v>EPA 2024</v>
      </c>
      <c r="Q883" s="31" t="s">
        <v>1112</v>
      </c>
      <c r="R883" s="31" t="s">
        <v>1112</v>
      </c>
      <c r="S883" s="31" t="s">
        <v>1112</v>
      </c>
      <c r="T883" s="31" t="s">
        <v>1112</v>
      </c>
      <c r="U883" s="74">
        <v>1.545775245715349E-4</v>
      </c>
      <c r="V883" s="31" t="s">
        <v>1113</v>
      </c>
      <c r="W883" s="57">
        <v>1.545775245715349E-4</v>
      </c>
    </row>
    <row r="884" spans="1:23" x14ac:dyDescent="0.3">
      <c r="A884" s="8" t="s">
        <v>316</v>
      </c>
      <c r="B884" s="8" t="s">
        <v>599</v>
      </c>
      <c r="C884" s="9" t="s">
        <v>578</v>
      </c>
      <c r="D884" s="9" t="s">
        <v>1027</v>
      </c>
      <c r="E884" s="27"/>
      <c r="F884" s="9" t="s">
        <v>600</v>
      </c>
      <c r="G884" s="8" t="s">
        <v>620</v>
      </c>
      <c r="H884" s="10" t="s">
        <v>310</v>
      </c>
      <c r="I884" s="79">
        <v>5.1500000000000004E-2</v>
      </c>
      <c r="J884" s="11" t="s">
        <v>258</v>
      </c>
      <c r="K884" s="41" t="s">
        <v>647</v>
      </c>
      <c r="L884" s="47" t="s">
        <v>668</v>
      </c>
      <c r="M884" s="31" t="str">
        <f>_xlfn.XLOOKUP(Calculations[[#This Row],[For XLOOKUP]],Factors[For XLOOKUP],Factors[Factor],"")</f>
        <v>Σ.Ε. CO₂ eq</v>
      </c>
      <c r="N884" s="31">
        <f>_xlfn.XLOOKUP(Calculations[[#This Row],[For XLOOKUP]],Factors[For XLOOKUP],Factors[Value],"")</f>
        <v>5.5115565546219394E-2</v>
      </c>
      <c r="O884" s="31" t="str">
        <f>_xlfn.XLOOKUP(Calculations[[#This Row],[For XLOOKUP]],Factors[For XLOOKUP],Factors[Units],"")</f>
        <v>tn CO2 eq/ tn</v>
      </c>
      <c r="P884" s="12" t="str">
        <f>_xlfn.XLOOKUP(Calculations[[#This Row],[For XLOOKUP]],Factors[For XLOOKUP],Factors[Source],"")</f>
        <v>EPA 2024</v>
      </c>
      <c r="Q884" s="31" t="s">
        <v>1112</v>
      </c>
      <c r="R884" s="31" t="s">
        <v>1112</v>
      </c>
      <c r="S884" s="31" t="s">
        <v>1112</v>
      </c>
      <c r="T884" s="31" t="s">
        <v>1112</v>
      </c>
      <c r="U884" s="74">
        <v>2.838451625630299E-3</v>
      </c>
      <c r="V884" s="31" t="s">
        <v>1113</v>
      </c>
      <c r="W884" s="57">
        <v>2.838451625630299E-3</v>
      </c>
    </row>
    <row r="885" spans="1:23" x14ac:dyDescent="0.3">
      <c r="A885" s="8" t="s">
        <v>316</v>
      </c>
      <c r="B885" s="8" t="s">
        <v>599</v>
      </c>
      <c r="C885" s="9" t="s">
        <v>297</v>
      </c>
      <c r="D885" s="27" t="s">
        <v>1027</v>
      </c>
      <c r="E885" s="27" t="s">
        <v>955</v>
      </c>
      <c r="F885" s="9" t="s">
        <v>600</v>
      </c>
      <c r="G885" s="8" t="s">
        <v>621</v>
      </c>
      <c r="H885" s="10" t="s">
        <v>310</v>
      </c>
      <c r="I885" s="29">
        <v>286.94</v>
      </c>
      <c r="J885" s="11" t="s">
        <v>258</v>
      </c>
      <c r="K885" s="41" t="s">
        <v>651</v>
      </c>
      <c r="L885" s="47" t="s">
        <v>669</v>
      </c>
      <c r="M885" s="31" t="str">
        <f>_xlfn.XLOOKUP(Calculations[[#This Row],[For XLOOKUP]],Factors[For XLOOKUP],Factors[Factor],"")</f>
        <v>Σ.Ε. CO₂ eq</v>
      </c>
      <c r="N885" s="31">
        <f>_xlfn.XLOOKUP(Calculations[[#This Row],[For XLOOKUP]],Factors[For XLOOKUP],Factors[Value],"")</f>
        <v>1.1023113109243879E-2</v>
      </c>
      <c r="O885" s="31" t="str">
        <f>_xlfn.XLOOKUP(Calculations[[#This Row],[For XLOOKUP]],Factors[For XLOOKUP],Factors[Units],"")</f>
        <v>tn CO2 eq/ tn</v>
      </c>
      <c r="P885" s="12" t="str">
        <f>_xlfn.XLOOKUP(Calculations[[#This Row],[For XLOOKUP]],Factors[For XLOOKUP],Factors[Source],"")</f>
        <v>EPA 2024</v>
      </c>
      <c r="Q885" s="31" t="s">
        <v>1112</v>
      </c>
      <c r="R885" s="31" t="s">
        <v>1112</v>
      </c>
      <c r="S885" s="31" t="s">
        <v>1112</v>
      </c>
      <c r="T885" s="31" t="s">
        <v>1112</v>
      </c>
      <c r="U885" s="74">
        <v>3.1629720755664388</v>
      </c>
      <c r="V885" s="31" t="s">
        <v>1113</v>
      </c>
      <c r="W885" s="57">
        <v>3.1629720755664388</v>
      </c>
    </row>
    <row r="886" spans="1:23" x14ac:dyDescent="0.3">
      <c r="A886" s="8" t="s">
        <v>316</v>
      </c>
      <c r="B886" s="8" t="s">
        <v>599</v>
      </c>
      <c r="C886" s="9" t="s">
        <v>578</v>
      </c>
      <c r="D886" s="27" t="s">
        <v>1027</v>
      </c>
      <c r="E886" s="27"/>
      <c r="F886" s="9" t="s">
        <v>600</v>
      </c>
      <c r="G886" s="8" t="s">
        <v>621</v>
      </c>
      <c r="H886" s="10" t="s">
        <v>310</v>
      </c>
      <c r="I886" s="29">
        <v>124.81</v>
      </c>
      <c r="J886" s="11" t="s">
        <v>258</v>
      </c>
      <c r="K886" s="41" t="s">
        <v>652</v>
      </c>
      <c r="L886" s="47" t="s">
        <v>669</v>
      </c>
      <c r="M886" s="31" t="str">
        <f>_xlfn.XLOOKUP(Calculations[[#This Row],[For XLOOKUP]],Factors[For XLOOKUP],Factors[Factor],"")</f>
        <v>Σ.Ε. CO₂ eq</v>
      </c>
      <c r="N886" s="31">
        <f>_xlfn.XLOOKUP(Calculations[[#This Row],[For XLOOKUP]],Factors[For XLOOKUP],Factors[Value],"")</f>
        <v>1.1023113109243879E-2</v>
      </c>
      <c r="O886" s="31" t="str">
        <f>_xlfn.XLOOKUP(Calculations[[#This Row],[For XLOOKUP]],Factors[For XLOOKUP],Factors[Units],"")</f>
        <v>tn CO2 eq/ tn</v>
      </c>
      <c r="P886" s="12" t="str">
        <f>_xlfn.XLOOKUP(Calculations[[#This Row],[For XLOOKUP]],Factors[For XLOOKUP],Factors[Source],"")</f>
        <v>EPA 2024</v>
      </c>
      <c r="Q886" s="31" t="s">
        <v>1112</v>
      </c>
      <c r="R886" s="31" t="s">
        <v>1112</v>
      </c>
      <c r="S886" s="31" t="s">
        <v>1112</v>
      </c>
      <c r="T886" s="31" t="s">
        <v>1112</v>
      </c>
      <c r="U886" s="74">
        <v>1.3757947471647285</v>
      </c>
      <c r="V886" s="31" t="s">
        <v>1113</v>
      </c>
      <c r="W886" s="57">
        <v>1.3757947471647285</v>
      </c>
    </row>
    <row r="887" spans="1:23" x14ac:dyDescent="0.3">
      <c r="A887" s="8" t="s">
        <v>316</v>
      </c>
      <c r="B887" s="8" t="s">
        <v>599</v>
      </c>
      <c r="C887" s="9" t="s">
        <v>578</v>
      </c>
      <c r="D887" s="27" t="s">
        <v>1027</v>
      </c>
      <c r="E887" s="27"/>
      <c r="F887" s="9" t="s">
        <v>600</v>
      </c>
      <c r="G887" s="8" t="s">
        <v>621</v>
      </c>
      <c r="H887" s="10" t="s">
        <v>310</v>
      </c>
      <c r="I887" s="29">
        <v>134.71</v>
      </c>
      <c r="J887" s="11" t="s">
        <v>258</v>
      </c>
      <c r="K887" s="41" t="s">
        <v>649</v>
      </c>
      <c r="L887" s="47" t="s">
        <v>670</v>
      </c>
      <c r="M887" s="31" t="str">
        <f>_xlfn.XLOOKUP(Calculations[[#This Row],[For XLOOKUP]],Factors[For XLOOKUP],Factors[Factor],"")</f>
        <v>Σ.Ε. CO₂ eq</v>
      </c>
      <c r="N887" s="31">
        <f>_xlfn.XLOOKUP(Calculations[[#This Row],[For XLOOKUP]],Factors[For XLOOKUP],Factors[Value],"")</f>
        <v>2.2046226218487758E-2</v>
      </c>
      <c r="O887" s="31" t="str">
        <f>_xlfn.XLOOKUP(Calculations[[#This Row],[For XLOOKUP]],Factors[For XLOOKUP],Factors[Units],"")</f>
        <v>tn CO2 eq/ tn</v>
      </c>
      <c r="P887" s="12" t="str">
        <f>_xlfn.XLOOKUP(Calculations[[#This Row],[For XLOOKUP]],Factors[For XLOOKUP],Factors[Source],"")</f>
        <v>EPA 2024</v>
      </c>
      <c r="Q887" s="31" t="s">
        <v>1112</v>
      </c>
      <c r="R887" s="31" t="s">
        <v>1112</v>
      </c>
      <c r="S887" s="31" t="s">
        <v>1112</v>
      </c>
      <c r="T887" s="31" t="s">
        <v>1112</v>
      </c>
      <c r="U887" s="74">
        <v>2.9698471338924861</v>
      </c>
      <c r="V887" s="31" t="s">
        <v>1113</v>
      </c>
      <c r="W887" s="57">
        <v>2.9698471338924861</v>
      </c>
    </row>
    <row r="888" spans="1:23" x14ac:dyDescent="0.3">
      <c r="A888" s="8" t="s">
        <v>316</v>
      </c>
      <c r="B888" s="8" t="s">
        <v>599</v>
      </c>
      <c r="C888" s="9" t="s">
        <v>578</v>
      </c>
      <c r="D888" s="27" t="s">
        <v>1027</v>
      </c>
      <c r="E888" s="27"/>
      <c r="F888" s="9" t="s">
        <v>600</v>
      </c>
      <c r="G888" s="8" t="s">
        <v>621</v>
      </c>
      <c r="H888" s="10" t="s">
        <v>310</v>
      </c>
      <c r="I888" s="29">
        <v>2991.29</v>
      </c>
      <c r="J888" s="11" t="s">
        <v>258</v>
      </c>
      <c r="K888" s="41" t="s">
        <v>650</v>
      </c>
      <c r="L888" s="47" t="s">
        <v>670</v>
      </c>
      <c r="M888" s="31" t="str">
        <f>_xlfn.XLOOKUP(Calculations[[#This Row],[For XLOOKUP]],Factors[For XLOOKUP],Factors[Factor],"")</f>
        <v>Σ.Ε. CO₂ eq</v>
      </c>
      <c r="N888" s="31">
        <f>_xlfn.XLOOKUP(Calculations[[#This Row],[For XLOOKUP]],Factors[For XLOOKUP],Factors[Value],"")</f>
        <v>2.2046226218487758E-2</v>
      </c>
      <c r="O888" s="31" t="str">
        <f>_xlfn.XLOOKUP(Calculations[[#This Row],[For XLOOKUP]],Factors[For XLOOKUP],Factors[Units],"")</f>
        <v>tn CO2 eq/ tn</v>
      </c>
      <c r="P888" s="12" t="str">
        <f>_xlfn.XLOOKUP(Calculations[[#This Row],[For XLOOKUP]],Factors[For XLOOKUP],Factors[Source],"")</f>
        <v>EPA 2024</v>
      </c>
      <c r="Q888" s="31" t="s">
        <v>1112</v>
      </c>
      <c r="R888" s="31" t="s">
        <v>1112</v>
      </c>
      <c r="S888" s="31" t="s">
        <v>1112</v>
      </c>
      <c r="T888" s="31" t="s">
        <v>1112</v>
      </c>
      <c r="U888" s="74">
        <v>65.946656025100239</v>
      </c>
      <c r="V888" s="31" t="s">
        <v>1113</v>
      </c>
      <c r="W888" s="57">
        <v>65.946656025100239</v>
      </c>
    </row>
    <row r="889" spans="1:23" x14ac:dyDescent="0.3">
      <c r="A889" s="8" t="s">
        <v>316</v>
      </c>
      <c r="B889" s="8" t="s">
        <v>599</v>
      </c>
      <c r="C889" s="9" t="s">
        <v>578</v>
      </c>
      <c r="D889" s="9" t="s">
        <v>1027</v>
      </c>
      <c r="E889" s="27"/>
      <c r="F889" s="9" t="s">
        <v>600</v>
      </c>
      <c r="G889" s="8" t="s">
        <v>621</v>
      </c>
      <c r="H889" s="10" t="s">
        <v>310</v>
      </c>
      <c r="I889" s="29">
        <v>13162.050000000001</v>
      </c>
      <c r="J889" s="11" t="s">
        <v>258</v>
      </c>
      <c r="K889" s="41" t="s">
        <v>653</v>
      </c>
      <c r="L889" s="47" t="s">
        <v>670</v>
      </c>
      <c r="M889" s="31" t="str">
        <f>_xlfn.XLOOKUP(Calculations[[#This Row],[For XLOOKUP]],Factors[For XLOOKUP],Factors[Factor],"")</f>
        <v>Σ.Ε. CO₂ eq</v>
      </c>
      <c r="N889" s="31">
        <f>_xlfn.XLOOKUP(Calculations[[#This Row],[For XLOOKUP]],Factors[For XLOOKUP],Factors[Value],"")</f>
        <v>2.2046226218487758E-2</v>
      </c>
      <c r="O889" s="31" t="str">
        <f>_xlfn.XLOOKUP(Calculations[[#This Row],[For XLOOKUP]],Factors[For XLOOKUP],Factors[Units],"")</f>
        <v>tn CO2 eq/ tn</v>
      </c>
      <c r="P889" s="12" t="str">
        <f>_xlfn.XLOOKUP(Calculations[[#This Row],[For XLOOKUP]],Factors[For XLOOKUP],Factors[Source],"")</f>
        <v>EPA 2024</v>
      </c>
      <c r="Q889" s="31" t="s">
        <v>1112</v>
      </c>
      <c r="R889" s="31" t="s">
        <v>1112</v>
      </c>
      <c r="S889" s="31" t="s">
        <v>1112</v>
      </c>
      <c r="T889" s="31" t="s">
        <v>1112</v>
      </c>
      <c r="U889" s="74">
        <v>290.17353179904683</v>
      </c>
      <c r="V889" s="31" t="s">
        <v>1113</v>
      </c>
      <c r="W889" s="57">
        <v>290.17353179904683</v>
      </c>
    </row>
    <row r="890" spans="1:23" x14ac:dyDescent="0.3">
      <c r="A890" s="8" t="s">
        <v>316</v>
      </c>
      <c r="B890" s="8" t="s">
        <v>599</v>
      </c>
      <c r="C890" s="9" t="s">
        <v>578</v>
      </c>
      <c r="D890" s="9" t="s">
        <v>1027</v>
      </c>
      <c r="E890" s="27"/>
      <c r="F890" s="9" t="s">
        <v>600</v>
      </c>
      <c r="G890" s="8" t="s">
        <v>621</v>
      </c>
      <c r="H890" s="10" t="s">
        <v>310</v>
      </c>
      <c r="I890" s="29">
        <v>24038.468499999999</v>
      </c>
      <c r="J890" s="11" t="s">
        <v>258</v>
      </c>
      <c r="K890" s="41" t="s">
        <v>647</v>
      </c>
      <c r="L890" s="47" t="s">
        <v>668</v>
      </c>
      <c r="M890" s="31" t="str">
        <f>_xlfn.XLOOKUP(Calculations[[#This Row],[For XLOOKUP]],Factors[For XLOOKUP],Factors[Factor],"")</f>
        <v>Σ.Ε. CO₂ eq</v>
      </c>
      <c r="N890" s="31">
        <f>_xlfn.XLOOKUP(Calculations[[#This Row],[For XLOOKUP]],Factors[For XLOOKUP],Factors[Value],"")</f>
        <v>5.5115565546219394E-2</v>
      </c>
      <c r="O890" s="31" t="str">
        <f>_xlfn.XLOOKUP(Calculations[[#This Row],[For XLOOKUP]],Factors[For XLOOKUP],Factors[Units],"")</f>
        <v>tn CO2 eq/ tn</v>
      </c>
      <c r="P890" s="12" t="str">
        <f>_xlfn.XLOOKUP(Calculations[[#This Row],[For XLOOKUP]],Factors[For XLOOKUP],Factors[Source],"")</f>
        <v>EPA 2024</v>
      </c>
      <c r="Q890" s="31" t="s">
        <v>1112</v>
      </c>
      <c r="R890" s="31" t="s">
        <v>1112</v>
      </c>
      <c r="S890" s="31" t="s">
        <v>1112</v>
      </c>
      <c r="T890" s="31" t="s">
        <v>1112</v>
      </c>
      <c r="U890" s="74">
        <v>1324.8937862424802</v>
      </c>
      <c r="V890" s="31" t="s">
        <v>1113</v>
      </c>
      <c r="W890" s="57">
        <v>1324.8937862424802</v>
      </c>
    </row>
    <row r="891" spans="1:23" x14ac:dyDescent="0.3">
      <c r="A891" s="8" t="s">
        <v>316</v>
      </c>
      <c r="B891" s="8" t="s">
        <v>599</v>
      </c>
      <c r="C891" s="9" t="s">
        <v>578</v>
      </c>
      <c r="D891" s="9" t="s">
        <v>1025</v>
      </c>
      <c r="E891" s="9" t="s">
        <v>912</v>
      </c>
      <c r="F891" s="9" t="s">
        <v>600</v>
      </c>
      <c r="G891" s="8" t="s">
        <v>622</v>
      </c>
      <c r="H891" s="10" t="s">
        <v>310</v>
      </c>
      <c r="I891" s="29">
        <v>85067.86</v>
      </c>
      <c r="J891" s="11" t="s">
        <v>258</v>
      </c>
      <c r="K891" s="41" t="s">
        <v>647</v>
      </c>
      <c r="L891" s="47" t="s">
        <v>654</v>
      </c>
      <c r="M891" s="31" t="str">
        <f>_xlfn.XLOOKUP(Calculations[[#This Row],[For XLOOKUP]],Factors[For XLOOKUP],Factors[Factor],"")</f>
        <v>Σ.Ε. CO₂ eq</v>
      </c>
      <c r="N891" s="31">
        <f>_xlfn.XLOOKUP(Calculations[[#This Row],[For XLOOKUP]],Factors[For XLOOKUP],Factors[Value],"")</f>
        <v>9.8485E-4</v>
      </c>
      <c r="O891" s="31" t="str">
        <f>_xlfn.XLOOKUP(Calculations[[#This Row],[For XLOOKUP]],Factors[For XLOOKUP],Factors[Units],"")</f>
        <v>tn CO2 eq/ tn</v>
      </c>
      <c r="P891" s="12" t="str">
        <f>_xlfn.XLOOKUP(Calculations[[#This Row],[For XLOOKUP]],Factors[For XLOOKUP],Factors[Source],"")</f>
        <v>DEFRA 2024</v>
      </c>
      <c r="Q891" s="31" t="s">
        <v>1112</v>
      </c>
      <c r="R891" s="31" t="s">
        <v>1112</v>
      </c>
      <c r="S891" s="31" t="s">
        <v>1112</v>
      </c>
      <c r="T891" s="31" t="s">
        <v>1112</v>
      </c>
      <c r="U891" s="74">
        <v>83.779081921</v>
      </c>
      <c r="V891" s="31" t="s">
        <v>1113</v>
      </c>
      <c r="W891" s="57">
        <v>83.779081921</v>
      </c>
    </row>
    <row r="892" spans="1:23" x14ac:dyDescent="0.3">
      <c r="A892" s="8" t="s">
        <v>316</v>
      </c>
      <c r="B892" s="8" t="s">
        <v>599</v>
      </c>
      <c r="C892" s="9" t="s">
        <v>578</v>
      </c>
      <c r="D892" s="9" t="s">
        <v>1025</v>
      </c>
      <c r="E892" s="27" t="s">
        <v>927</v>
      </c>
      <c r="F892" s="9" t="s">
        <v>600</v>
      </c>
      <c r="G892" s="8" t="s">
        <v>622</v>
      </c>
      <c r="H892" s="10" t="s">
        <v>310</v>
      </c>
      <c r="I892" s="29">
        <v>80000</v>
      </c>
      <c r="J892" s="11" t="s">
        <v>258</v>
      </c>
      <c r="K892" s="41" t="s">
        <v>647</v>
      </c>
      <c r="L892" s="47" t="s">
        <v>654</v>
      </c>
      <c r="M892" s="31" t="str">
        <f>_xlfn.XLOOKUP(Calculations[[#This Row],[For XLOOKUP]],Factors[For XLOOKUP],Factors[Factor],"")</f>
        <v>Σ.Ε. CO₂ eq</v>
      </c>
      <c r="N892" s="31">
        <f>_xlfn.XLOOKUP(Calculations[[#This Row],[For XLOOKUP]],Factors[For XLOOKUP],Factors[Value],"")</f>
        <v>9.8485E-4</v>
      </c>
      <c r="O892" s="31" t="str">
        <f>_xlfn.XLOOKUP(Calculations[[#This Row],[For XLOOKUP]],Factors[For XLOOKUP],Factors[Units],"")</f>
        <v>tn CO2 eq/ tn</v>
      </c>
      <c r="P892" s="12" t="str">
        <f>_xlfn.XLOOKUP(Calculations[[#This Row],[For XLOOKUP]],Factors[For XLOOKUP],Factors[Source],"")</f>
        <v>DEFRA 2024</v>
      </c>
      <c r="Q892" s="31" t="s">
        <v>1112</v>
      </c>
      <c r="R892" s="31" t="s">
        <v>1112</v>
      </c>
      <c r="S892" s="31" t="s">
        <v>1112</v>
      </c>
      <c r="T892" s="31" t="s">
        <v>1112</v>
      </c>
      <c r="U892" s="74">
        <v>78.787999999999997</v>
      </c>
      <c r="V892" s="31" t="s">
        <v>1113</v>
      </c>
      <c r="W892" s="57">
        <v>78.787999999999997</v>
      </c>
    </row>
    <row r="893" spans="1:23" x14ac:dyDescent="0.3">
      <c r="A893" s="8" t="s">
        <v>316</v>
      </c>
      <c r="B893" s="8" t="s">
        <v>599</v>
      </c>
      <c r="C893" s="9" t="s">
        <v>578</v>
      </c>
      <c r="D893" s="9" t="s">
        <v>1027</v>
      </c>
      <c r="E893" s="27"/>
      <c r="F893" s="9" t="s">
        <v>600</v>
      </c>
      <c r="G893" s="8" t="s">
        <v>622</v>
      </c>
      <c r="H893" s="10" t="s">
        <v>310</v>
      </c>
      <c r="I893" s="29">
        <v>0</v>
      </c>
      <c r="J893" s="11" t="s">
        <v>258</v>
      </c>
      <c r="K893" s="41" t="s">
        <v>647</v>
      </c>
      <c r="L893" s="47" t="s">
        <v>654</v>
      </c>
      <c r="M893" s="31" t="str">
        <f>_xlfn.XLOOKUP(Calculations[[#This Row],[For XLOOKUP]],Factors[For XLOOKUP],Factors[Factor],"")</f>
        <v>Σ.Ε. CO₂ eq</v>
      </c>
      <c r="N893" s="31">
        <f>_xlfn.XLOOKUP(Calculations[[#This Row],[For XLOOKUP]],Factors[For XLOOKUP],Factors[Value],"")</f>
        <v>9.8485E-4</v>
      </c>
      <c r="O893" s="31" t="str">
        <f>_xlfn.XLOOKUP(Calculations[[#This Row],[For XLOOKUP]],Factors[For XLOOKUP],Factors[Units],"")</f>
        <v>tn CO2 eq/ tn</v>
      </c>
      <c r="P893" s="12" t="str">
        <f>_xlfn.XLOOKUP(Calculations[[#This Row],[For XLOOKUP]],Factors[For XLOOKUP],Factors[Source],"")</f>
        <v>DEFRA 2024</v>
      </c>
      <c r="Q893" s="31" t="s">
        <v>1112</v>
      </c>
      <c r="R893" s="31" t="s">
        <v>1112</v>
      </c>
      <c r="S893" s="31" t="s">
        <v>1112</v>
      </c>
      <c r="T893" s="31" t="s">
        <v>1112</v>
      </c>
      <c r="U893" s="74">
        <v>0</v>
      </c>
      <c r="V893" s="31" t="s">
        <v>1113</v>
      </c>
      <c r="W893" s="57">
        <v>0</v>
      </c>
    </row>
    <row r="894" spans="1:23" x14ac:dyDescent="0.3">
      <c r="A894" s="8" t="s">
        <v>316</v>
      </c>
      <c r="B894" s="8" t="s">
        <v>599</v>
      </c>
      <c r="C894" s="9" t="s">
        <v>578</v>
      </c>
      <c r="D894" s="9" t="s">
        <v>1027</v>
      </c>
      <c r="E894" s="27"/>
      <c r="F894" s="9" t="s">
        <v>600</v>
      </c>
      <c r="G894" s="8" t="s">
        <v>623</v>
      </c>
      <c r="H894" s="10" t="s">
        <v>310</v>
      </c>
      <c r="I894" s="29">
        <v>22.919999999999998</v>
      </c>
      <c r="J894" s="11" t="s">
        <v>258</v>
      </c>
      <c r="K894" s="41" t="s">
        <v>647</v>
      </c>
      <c r="L894" s="47" t="s">
        <v>671</v>
      </c>
      <c r="M894" s="31" t="str">
        <f>_xlfn.XLOOKUP(Calculations[[#This Row],[For XLOOKUP]],Factors[For XLOOKUP],Factors[Factor],"")</f>
        <v>Σ.Ε. CO₂ eq</v>
      </c>
      <c r="N894" s="31">
        <f>_xlfn.XLOOKUP(Calculations[[#This Row],[For XLOOKUP]],Factors[For XLOOKUP],Factors[Value],"")</f>
        <v>0.11023113109243879</v>
      </c>
      <c r="O894" s="31" t="str">
        <f>_xlfn.XLOOKUP(Calculations[[#This Row],[For XLOOKUP]],Factors[For XLOOKUP],Factors[Units],"")</f>
        <v>tn CO2 eq/ tn</v>
      </c>
      <c r="P894" s="12" t="str">
        <f>_xlfn.XLOOKUP(Calculations[[#This Row],[For XLOOKUP]],Factors[For XLOOKUP],Factors[Source],"")</f>
        <v>EPA 2024</v>
      </c>
      <c r="Q894" s="31" t="s">
        <v>1112</v>
      </c>
      <c r="R894" s="31" t="s">
        <v>1112</v>
      </c>
      <c r="S894" s="31" t="s">
        <v>1112</v>
      </c>
      <c r="T894" s="31" t="s">
        <v>1112</v>
      </c>
      <c r="U894" s="74">
        <v>2.5264975246386969</v>
      </c>
      <c r="V894" s="31" t="s">
        <v>1113</v>
      </c>
      <c r="W894" s="57">
        <v>2.5264975246386969</v>
      </c>
    </row>
    <row r="895" spans="1:23" x14ac:dyDescent="0.3">
      <c r="A895" s="8" t="s">
        <v>316</v>
      </c>
      <c r="B895" s="8" t="s">
        <v>599</v>
      </c>
      <c r="C895" s="9" t="s">
        <v>578</v>
      </c>
      <c r="D895" s="9" t="s">
        <v>1027</v>
      </c>
      <c r="E895" s="27"/>
      <c r="F895" s="9" t="s">
        <v>600</v>
      </c>
      <c r="G895" s="8" t="s">
        <v>624</v>
      </c>
      <c r="H895" s="10" t="s">
        <v>310</v>
      </c>
      <c r="I895" s="29">
        <v>770.94</v>
      </c>
      <c r="J895" s="11" t="s">
        <v>258</v>
      </c>
      <c r="K895" s="41" t="s">
        <v>651</v>
      </c>
      <c r="L895" s="47" t="s">
        <v>672</v>
      </c>
      <c r="M895" s="31" t="str">
        <f>_xlfn.XLOOKUP(Calculations[[#This Row],[For XLOOKUP]],Factors[For XLOOKUP],Factors[Factor],"")</f>
        <v>Σ.Ε. CO₂ eq</v>
      </c>
      <c r="N895" s="31">
        <f>_xlfn.XLOOKUP(Calculations[[#This Row],[For XLOOKUP]],Factors[For XLOOKUP],Factors[Value],"")</f>
        <v>5.5115565546219394E-2</v>
      </c>
      <c r="O895" s="31" t="str">
        <f>_xlfn.XLOOKUP(Calculations[[#This Row],[For XLOOKUP]],Factors[For XLOOKUP],Factors[Units],"")</f>
        <v>tn CO2 eq/ tn</v>
      </c>
      <c r="P895" s="12" t="str">
        <f>_xlfn.XLOOKUP(Calculations[[#This Row],[For XLOOKUP]],Factors[For XLOOKUP],Factors[Source],"")</f>
        <v>EPA 2024</v>
      </c>
      <c r="Q895" s="31" t="s">
        <v>1112</v>
      </c>
      <c r="R895" s="31" t="s">
        <v>1112</v>
      </c>
      <c r="S895" s="31" t="s">
        <v>1112</v>
      </c>
      <c r="T895" s="31" t="s">
        <v>1112</v>
      </c>
      <c r="U895" s="74">
        <v>42.490794102202386</v>
      </c>
      <c r="V895" s="31" t="s">
        <v>1113</v>
      </c>
      <c r="W895" s="57">
        <v>42.490794102202386</v>
      </c>
    </row>
    <row r="896" spans="1:23" x14ac:dyDescent="0.3">
      <c r="A896" s="8" t="s">
        <v>316</v>
      </c>
      <c r="B896" s="8" t="s">
        <v>599</v>
      </c>
      <c r="C896" s="9" t="s">
        <v>578</v>
      </c>
      <c r="D896" s="9" t="s">
        <v>1027</v>
      </c>
      <c r="E896" s="27"/>
      <c r="F896" s="9" t="s">
        <v>600</v>
      </c>
      <c r="G896" s="8" t="s">
        <v>624</v>
      </c>
      <c r="H896" s="10" t="s">
        <v>310</v>
      </c>
      <c r="I896" s="29">
        <v>64.710000000000008</v>
      </c>
      <c r="J896" s="11" t="s">
        <v>258</v>
      </c>
      <c r="K896" s="41" t="s">
        <v>652</v>
      </c>
      <c r="L896" s="47" t="s">
        <v>672</v>
      </c>
      <c r="M896" s="31" t="str">
        <f>_xlfn.XLOOKUP(Calculations[[#This Row],[For XLOOKUP]],Factors[For XLOOKUP],Factors[Factor],"")</f>
        <v>Σ.Ε. CO₂ eq</v>
      </c>
      <c r="N896" s="31">
        <f>_xlfn.XLOOKUP(Calculations[[#This Row],[For XLOOKUP]],Factors[For XLOOKUP],Factors[Value],"")</f>
        <v>5.5115565546219394E-2</v>
      </c>
      <c r="O896" s="31" t="str">
        <f>_xlfn.XLOOKUP(Calculations[[#This Row],[For XLOOKUP]],Factors[For XLOOKUP],Factors[Units],"")</f>
        <v>tn CO2 eq/ tn</v>
      </c>
      <c r="P896" s="12" t="str">
        <f>_xlfn.XLOOKUP(Calculations[[#This Row],[For XLOOKUP]],Factors[For XLOOKUP],Factors[Source],"")</f>
        <v>EPA 2024</v>
      </c>
      <c r="Q896" s="31" t="s">
        <v>1112</v>
      </c>
      <c r="R896" s="31" t="s">
        <v>1112</v>
      </c>
      <c r="S896" s="31" t="s">
        <v>1112</v>
      </c>
      <c r="T896" s="31" t="s">
        <v>1112</v>
      </c>
      <c r="U896" s="74">
        <v>3.5665282464958574</v>
      </c>
      <c r="V896" s="31" t="s">
        <v>1113</v>
      </c>
      <c r="W896" s="57">
        <v>3.5665282464958574</v>
      </c>
    </row>
    <row r="897" spans="1:23" x14ac:dyDescent="0.3">
      <c r="A897" s="8" t="s">
        <v>316</v>
      </c>
      <c r="B897" s="8" t="s">
        <v>599</v>
      </c>
      <c r="C897" s="9" t="s">
        <v>578</v>
      </c>
      <c r="D897" s="9" t="s">
        <v>1027</v>
      </c>
      <c r="E897" s="27"/>
      <c r="F897" s="9" t="s">
        <v>600</v>
      </c>
      <c r="G897" s="8" t="s">
        <v>625</v>
      </c>
      <c r="H897" s="10" t="s">
        <v>310</v>
      </c>
      <c r="I897" s="29">
        <v>3137.42</v>
      </c>
      <c r="J897" s="11" t="s">
        <v>258</v>
      </c>
      <c r="K897" s="41" t="s">
        <v>652</v>
      </c>
      <c r="L897" s="47" t="s">
        <v>672</v>
      </c>
      <c r="M897" s="31" t="str">
        <f>_xlfn.XLOOKUP(Calculations[[#This Row],[For XLOOKUP]],Factors[For XLOOKUP],Factors[Factor],"")</f>
        <v>Σ.Ε. CO₂ eq</v>
      </c>
      <c r="N897" s="31">
        <f>_xlfn.XLOOKUP(Calculations[[#This Row],[For XLOOKUP]],Factors[For XLOOKUP],Factors[Value],"")</f>
        <v>5.5115565546219394E-2</v>
      </c>
      <c r="O897" s="31" t="str">
        <f>_xlfn.XLOOKUP(Calculations[[#This Row],[For XLOOKUP]],Factors[For XLOOKUP],Factors[Units],"")</f>
        <v>tn CO2 eq/ tn</v>
      </c>
      <c r="P897" s="12" t="str">
        <f>_xlfn.XLOOKUP(Calculations[[#This Row],[For XLOOKUP]],Factors[For XLOOKUP],Factors[Source],"")</f>
        <v>EPA 2024</v>
      </c>
      <c r="Q897" s="31" t="s">
        <v>1112</v>
      </c>
      <c r="R897" s="31" t="s">
        <v>1112</v>
      </c>
      <c r="S897" s="31" t="s">
        <v>1112</v>
      </c>
      <c r="T897" s="31" t="s">
        <v>1112</v>
      </c>
      <c r="U897" s="74">
        <v>172.92067765601965</v>
      </c>
      <c r="V897" s="31" t="s">
        <v>1113</v>
      </c>
      <c r="W897" s="57">
        <v>172.92067765601965</v>
      </c>
    </row>
    <row r="898" spans="1:23" x14ac:dyDescent="0.3">
      <c r="A898" s="8" t="s">
        <v>316</v>
      </c>
      <c r="B898" s="8" t="s">
        <v>599</v>
      </c>
      <c r="C898" s="9" t="s">
        <v>578</v>
      </c>
      <c r="D898" s="9" t="s">
        <v>1027</v>
      </c>
      <c r="E898" s="27"/>
      <c r="F898" s="9" t="s">
        <v>600</v>
      </c>
      <c r="G898" s="7" t="s">
        <v>626</v>
      </c>
      <c r="H898" s="10" t="s">
        <v>310</v>
      </c>
      <c r="I898" s="29">
        <v>9.0999999999999998E-2</v>
      </c>
      <c r="J898" s="11" t="s">
        <v>258</v>
      </c>
      <c r="K898" s="41" t="s">
        <v>650</v>
      </c>
      <c r="L898" s="10" t="s">
        <v>667</v>
      </c>
      <c r="M898" s="12" t="str">
        <f>_xlfn.XLOOKUP(Calculations[[#This Row],[For XLOOKUP]],Factors[For XLOOKUP],Factors[Factor],"")</f>
        <v>Σ.Ε. CO₂ eq</v>
      </c>
      <c r="N898" s="12">
        <f>_xlfn.XLOOKUP(Calculations[[#This Row],[For XLOOKUP]],Factors[For XLOOKUP],Factors[Value],"")</f>
        <v>0.52033419999999997</v>
      </c>
      <c r="O898" s="12" t="str">
        <f>_xlfn.XLOOKUP(Calculations[[#This Row],[For XLOOKUP]],Factors[For XLOOKUP],Factors[Units],"")</f>
        <v>tn CO2 eq/ tn</v>
      </c>
      <c r="P898" s="12" t="str">
        <f>_xlfn.XLOOKUP(Calculations[[#This Row],[For XLOOKUP]],Factors[For XLOOKUP],Factors[Source],"")</f>
        <v>DEFRA 2024</v>
      </c>
      <c r="Q898" s="12" t="s">
        <v>1112</v>
      </c>
      <c r="R898" s="12" t="s">
        <v>1112</v>
      </c>
      <c r="S898" s="12" t="s">
        <v>1112</v>
      </c>
      <c r="T898" s="12" t="s">
        <v>1112</v>
      </c>
      <c r="U898" s="75">
        <v>4.7350412199999997E-2</v>
      </c>
      <c r="V898" s="12" t="s">
        <v>1113</v>
      </c>
      <c r="W898" s="56">
        <v>4.7350412199999997E-2</v>
      </c>
    </row>
    <row r="899" spans="1:23" x14ac:dyDescent="0.3">
      <c r="A899" s="8" t="s">
        <v>316</v>
      </c>
      <c r="B899" s="8" t="s">
        <v>599</v>
      </c>
      <c r="C899" s="9" t="s">
        <v>578</v>
      </c>
      <c r="D899" s="9" t="s">
        <v>1027</v>
      </c>
      <c r="E899" s="27"/>
      <c r="F899" s="9" t="s">
        <v>600</v>
      </c>
      <c r="G899" s="8" t="s">
        <v>1078</v>
      </c>
      <c r="H899" s="10" t="s">
        <v>310</v>
      </c>
      <c r="I899" s="29">
        <v>13.120000000000001</v>
      </c>
      <c r="J899" s="11" t="s">
        <v>258</v>
      </c>
      <c r="K899" s="41" t="s">
        <v>648</v>
      </c>
      <c r="L899" s="47" t="s">
        <v>654</v>
      </c>
      <c r="M899" s="31" t="str">
        <f>_xlfn.XLOOKUP(Calculations[[#This Row],[For XLOOKUP]],Factors[For XLOOKUP],Factors[Factor],"")</f>
        <v>Σ.Ε. CO₂ eq</v>
      </c>
      <c r="N899" s="31">
        <f>_xlfn.XLOOKUP(Calculations[[#This Row],[For XLOOKUP]],Factors[For XLOOKUP],Factors[Value],"")</f>
        <v>9.8485E-4</v>
      </c>
      <c r="O899" s="31" t="str">
        <f>_xlfn.XLOOKUP(Calculations[[#This Row],[For XLOOKUP]],Factors[For XLOOKUP],Factors[Units],"")</f>
        <v>tn CO2 eq/ tn</v>
      </c>
      <c r="P899" s="12" t="str">
        <f>_xlfn.XLOOKUP(Calculations[[#This Row],[For XLOOKUP]],Factors[For XLOOKUP],Factors[Source],"")</f>
        <v>DEFRA 2024</v>
      </c>
      <c r="Q899" s="31" t="s">
        <v>1112</v>
      </c>
      <c r="R899" s="31" t="s">
        <v>1112</v>
      </c>
      <c r="S899" s="31" t="s">
        <v>1112</v>
      </c>
      <c r="T899" s="31" t="s">
        <v>1112</v>
      </c>
      <c r="U899" s="74">
        <v>1.2921232000000001E-2</v>
      </c>
      <c r="V899" s="31" t="s">
        <v>1113</v>
      </c>
      <c r="W899" s="57">
        <v>1.2921232000000001E-2</v>
      </c>
    </row>
    <row r="900" spans="1:23" x14ac:dyDescent="0.3">
      <c r="A900" s="8" t="s">
        <v>316</v>
      </c>
      <c r="B900" s="8" t="s">
        <v>599</v>
      </c>
      <c r="C900" s="9" t="s">
        <v>578</v>
      </c>
      <c r="D900" s="9" t="s">
        <v>1027</v>
      </c>
      <c r="E900" s="27"/>
      <c r="F900" s="9" t="s">
        <v>600</v>
      </c>
      <c r="G900" s="8" t="s">
        <v>1079</v>
      </c>
      <c r="H900" s="10" t="s">
        <v>310</v>
      </c>
      <c r="I900" s="29">
        <v>1.8393280000000001</v>
      </c>
      <c r="J900" s="11" t="s">
        <v>258</v>
      </c>
      <c r="K900" s="41" t="s">
        <v>651</v>
      </c>
      <c r="L900" s="47" t="s">
        <v>846</v>
      </c>
      <c r="M900" s="31" t="str">
        <f>_xlfn.XLOOKUP(Calculations[[#This Row],[For XLOOKUP]],Factors[For XLOOKUP],Factors[Factor],"")</f>
        <v>Σ.Ε. CO₂ eq</v>
      </c>
      <c r="N900" s="31">
        <f>_xlfn.XLOOKUP(Calculations[[#This Row],[For XLOOKUP]],Factors[For XLOOKUP],Factors[Value],"")</f>
        <v>6.4106099999999997E-3</v>
      </c>
      <c r="O900" s="31" t="str">
        <f>_xlfn.XLOOKUP(Calculations[[#This Row],[For XLOOKUP]],Factors[For XLOOKUP],Factors[Units],"")</f>
        <v>tn CO2 eq/ tn</v>
      </c>
      <c r="P900" s="12" t="str">
        <f>_xlfn.XLOOKUP(Calculations[[#This Row],[For XLOOKUP]],Factors[For XLOOKUP],Factors[Source],"")</f>
        <v>DEFRA 2024</v>
      </c>
      <c r="Q900" s="31" t="s">
        <v>1112</v>
      </c>
      <c r="R900" s="31" t="s">
        <v>1112</v>
      </c>
      <c r="S900" s="31" t="s">
        <v>1112</v>
      </c>
      <c r="T900" s="31" t="s">
        <v>1112</v>
      </c>
      <c r="U900" s="74">
        <v>1.179121447008E-2</v>
      </c>
      <c r="V900" s="31" t="s">
        <v>1113</v>
      </c>
      <c r="W900" s="57">
        <v>1.179121447008E-2</v>
      </c>
    </row>
    <row r="901" spans="1:23" x14ac:dyDescent="0.3">
      <c r="A901" s="8" t="s">
        <v>316</v>
      </c>
      <c r="B901" s="8" t="s">
        <v>599</v>
      </c>
      <c r="C901" s="9" t="s">
        <v>578</v>
      </c>
      <c r="D901" s="9" t="s">
        <v>1027</v>
      </c>
      <c r="E901" s="27"/>
      <c r="F901" s="9" t="s">
        <v>600</v>
      </c>
      <c r="G901" s="8" t="s">
        <v>1079</v>
      </c>
      <c r="H901" s="10" t="s">
        <v>310</v>
      </c>
      <c r="I901" s="29">
        <v>1.7753140000000001</v>
      </c>
      <c r="J901" s="11" t="s">
        <v>258</v>
      </c>
      <c r="K901" s="41" t="s">
        <v>650</v>
      </c>
      <c r="L901" s="47" t="s">
        <v>846</v>
      </c>
      <c r="M901" s="31" t="str">
        <f>_xlfn.XLOOKUP(Calculations[[#This Row],[For XLOOKUP]],Factors[For XLOOKUP],Factors[Factor],"")</f>
        <v>Σ.Ε. CO₂ eq</v>
      </c>
      <c r="N901" s="31">
        <f>_xlfn.XLOOKUP(Calculations[[#This Row],[For XLOOKUP]],Factors[For XLOOKUP],Factors[Value],"")</f>
        <v>6.4106099999999997E-3</v>
      </c>
      <c r="O901" s="31" t="str">
        <f>_xlfn.XLOOKUP(Calculations[[#This Row],[For XLOOKUP]],Factors[For XLOOKUP],Factors[Units],"")</f>
        <v>tn CO2 eq/ tn</v>
      </c>
      <c r="P901" s="12" t="str">
        <f>_xlfn.XLOOKUP(Calculations[[#This Row],[For XLOOKUP]],Factors[For XLOOKUP],Factors[Source],"")</f>
        <v>DEFRA 2024</v>
      </c>
      <c r="Q901" s="31" t="s">
        <v>1112</v>
      </c>
      <c r="R901" s="31" t="s">
        <v>1112</v>
      </c>
      <c r="S901" s="31" t="s">
        <v>1112</v>
      </c>
      <c r="T901" s="31" t="s">
        <v>1112</v>
      </c>
      <c r="U901" s="74">
        <v>1.138084568154E-2</v>
      </c>
      <c r="V901" s="31" t="s">
        <v>1113</v>
      </c>
      <c r="W901" s="57">
        <v>1.138084568154E-2</v>
      </c>
    </row>
    <row r="902" spans="1:23" x14ac:dyDescent="0.3">
      <c r="A902" s="8" t="s">
        <v>316</v>
      </c>
      <c r="B902" s="8" t="s">
        <v>599</v>
      </c>
      <c r="C902" s="9" t="s">
        <v>578</v>
      </c>
      <c r="D902" s="9" t="s">
        <v>1027</v>
      </c>
      <c r="E902" s="27"/>
      <c r="F902" s="9" t="s">
        <v>600</v>
      </c>
      <c r="G902" s="8" t="s">
        <v>1080</v>
      </c>
      <c r="H902" s="10" t="s">
        <v>310</v>
      </c>
      <c r="I902" s="29">
        <v>4683.0051000000003</v>
      </c>
      <c r="J902" s="11" t="s">
        <v>258</v>
      </c>
      <c r="K902" s="41" t="s">
        <v>651</v>
      </c>
      <c r="L902" s="47" t="s">
        <v>1051</v>
      </c>
      <c r="M902" s="31" t="str">
        <f>_xlfn.XLOOKUP(Calculations[[#This Row],[For XLOOKUP]],Factors[For XLOOKUP],Factors[Factor],"")</f>
        <v>Σ.Ε. CO₂ eq</v>
      </c>
      <c r="N902" s="31">
        <f>_xlfn.XLOOKUP(Calculations[[#This Row],[For XLOOKUP]],Factors[For XLOOKUP],Factors[Value],"")</f>
        <v>2.4404656276834</v>
      </c>
      <c r="O902" s="31" t="str">
        <f>_xlfn.XLOOKUP(Calculations[[#This Row],[For XLOOKUP]],Factors[For XLOOKUP],Factors[Units],"")</f>
        <v>tn CO2 eq/ tn</v>
      </c>
      <c r="P902" s="12" t="str">
        <f>_xlfn.XLOOKUP(Calculations[[#This Row],[For XLOOKUP]],Factors[For XLOOKUP],Factors[Source],"")</f>
        <v>Ecoinvent 3.11</v>
      </c>
      <c r="Q902" s="31" t="s">
        <v>1112</v>
      </c>
      <c r="R902" s="31" t="s">
        <v>1112</v>
      </c>
      <c r="S902" s="31" t="s">
        <v>1112</v>
      </c>
      <c r="T902" s="31" t="s">
        <v>1112</v>
      </c>
      <c r="U902" s="74">
        <v>11428.712980816064</v>
      </c>
      <c r="V902" s="31" t="s">
        <v>1113</v>
      </c>
      <c r="W902" s="57">
        <v>11428.712980816064</v>
      </c>
    </row>
    <row r="903" spans="1:23" x14ac:dyDescent="0.3">
      <c r="A903" s="8" t="s">
        <v>316</v>
      </c>
      <c r="B903" s="8" t="s">
        <v>599</v>
      </c>
      <c r="C903" s="9" t="s">
        <v>578</v>
      </c>
      <c r="D903" s="9" t="s">
        <v>1027</v>
      </c>
      <c r="E903" s="27"/>
      <c r="F903" s="9" t="s">
        <v>600</v>
      </c>
      <c r="G903" s="8" t="s">
        <v>627</v>
      </c>
      <c r="H903" s="10" t="s">
        <v>310</v>
      </c>
      <c r="I903" s="29">
        <v>437.15000000000003</v>
      </c>
      <c r="J903" s="11" t="s">
        <v>258</v>
      </c>
      <c r="K903" s="41" t="s">
        <v>653</v>
      </c>
      <c r="L903" s="47" t="s">
        <v>1050</v>
      </c>
      <c r="M903" s="31" t="str">
        <f>_xlfn.XLOOKUP(Calculations[[#This Row],[For XLOOKUP]],Factors[For XLOOKUP],Factors[Factor],"")</f>
        <v>Σ.Ε. CO₂ eq</v>
      </c>
      <c r="N903" s="31">
        <f>_xlfn.XLOOKUP(Calculations[[#This Row],[For XLOOKUP]],Factors[For XLOOKUP],Factors[Value],"")</f>
        <v>2.2046226218487758E-2</v>
      </c>
      <c r="O903" s="31" t="str">
        <f>_xlfn.XLOOKUP(Calculations[[#This Row],[For XLOOKUP]],Factors[For XLOOKUP],Factors[Units],"")</f>
        <v>tn CO2 eq/ tn</v>
      </c>
      <c r="P903" s="12" t="str">
        <f>_xlfn.XLOOKUP(Calculations[[#This Row],[For XLOOKUP]],Factors[For XLOOKUP],Factors[Source],"")</f>
        <v>EPA 2024</v>
      </c>
      <c r="Q903" s="31" t="s">
        <v>1112</v>
      </c>
      <c r="R903" s="31" t="s">
        <v>1112</v>
      </c>
      <c r="S903" s="31" t="s">
        <v>1112</v>
      </c>
      <c r="T903" s="31" t="s">
        <v>1112</v>
      </c>
      <c r="U903" s="74">
        <v>9.6375077914119238</v>
      </c>
      <c r="V903" s="31" t="s">
        <v>1113</v>
      </c>
      <c r="W903" s="57">
        <v>9.6375077914119238</v>
      </c>
    </row>
    <row r="904" spans="1:23" x14ac:dyDescent="0.3">
      <c r="A904" s="8" t="s">
        <v>316</v>
      </c>
      <c r="B904" s="8" t="s">
        <v>599</v>
      </c>
      <c r="C904" s="9" t="s">
        <v>578</v>
      </c>
      <c r="D904" s="9" t="s">
        <v>1022</v>
      </c>
      <c r="E904" s="27" t="s">
        <v>923</v>
      </c>
      <c r="F904" s="9" t="s">
        <v>600</v>
      </c>
      <c r="G904" s="8" t="s">
        <v>628</v>
      </c>
      <c r="H904" s="10" t="s">
        <v>310</v>
      </c>
      <c r="I904" s="29">
        <v>4.3600000000000002E-3</v>
      </c>
      <c r="J904" s="11" t="s">
        <v>258</v>
      </c>
      <c r="K904" s="41" t="s">
        <v>653</v>
      </c>
      <c r="L904" s="47" t="s">
        <v>674</v>
      </c>
      <c r="M904" s="31" t="str">
        <f>_xlfn.XLOOKUP(Calculations[[#This Row],[For XLOOKUP]],Factors[For XLOOKUP],Factors[Factor],"")</f>
        <v>Σ.Ε. CO₂ eq</v>
      </c>
      <c r="N904" s="31">
        <f>_xlfn.XLOOKUP(Calculations[[#This Row],[For XLOOKUP]],Factors[For XLOOKUP],Factors[Value],"")</f>
        <v>0.19841603596638982</v>
      </c>
      <c r="O904" s="31" t="str">
        <f>_xlfn.XLOOKUP(Calculations[[#This Row],[For XLOOKUP]],Factors[For XLOOKUP],Factors[Units],"")</f>
        <v>tn CO2 eq/ tn</v>
      </c>
      <c r="P904" s="12" t="str">
        <f>_xlfn.XLOOKUP(Calculations[[#This Row],[For XLOOKUP]],Factors[For XLOOKUP],Factors[Source],"")</f>
        <v>EPA 2024</v>
      </c>
      <c r="Q904" s="31" t="s">
        <v>1112</v>
      </c>
      <c r="R904" s="31" t="s">
        <v>1112</v>
      </c>
      <c r="S904" s="31" t="s">
        <v>1112</v>
      </c>
      <c r="T904" s="31" t="s">
        <v>1112</v>
      </c>
      <c r="U904" s="74">
        <v>8.6509391681345962E-4</v>
      </c>
      <c r="V904" s="31" t="s">
        <v>1113</v>
      </c>
      <c r="W904" s="57">
        <v>8.6509391681345962E-4</v>
      </c>
    </row>
    <row r="905" spans="1:23" x14ac:dyDescent="0.3">
      <c r="A905" s="8" t="s">
        <v>316</v>
      </c>
      <c r="B905" s="8" t="s">
        <v>599</v>
      </c>
      <c r="C905" s="9" t="s">
        <v>578</v>
      </c>
      <c r="D905" s="9" t="s">
        <v>1025</v>
      </c>
      <c r="E905" s="27" t="s">
        <v>913</v>
      </c>
      <c r="F905" s="9" t="s">
        <v>600</v>
      </c>
      <c r="G905" s="8" t="s">
        <v>628</v>
      </c>
      <c r="H905" s="10" t="s">
        <v>310</v>
      </c>
      <c r="I905" s="29">
        <v>0.89900000000000002</v>
      </c>
      <c r="J905" s="11" t="s">
        <v>258</v>
      </c>
      <c r="K905" s="41" t="s">
        <v>647</v>
      </c>
      <c r="L905" s="47" t="s">
        <v>674</v>
      </c>
      <c r="M905" s="31" t="str">
        <f>_xlfn.XLOOKUP(Calculations[[#This Row],[For XLOOKUP]],Factors[For XLOOKUP],Factors[Factor],"")</f>
        <v>Σ.Ε. CO₂ eq</v>
      </c>
      <c r="N905" s="31">
        <f>_xlfn.XLOOKUP(Calculations[[#This Row],[For XLOOKUP]],Factors[For XLOOKUP],Factors[Value],"")</f>
        <v>0.19841603596638982</v>
      </c>
      <c r="O905" s="31" t="str">
        <f>_xlfn.XLOOKUP(Calculations[[#This Row],[For XLOOKUP]],Factors[For XLOOKUP],Factors[Units],"")</f>
        <v>tn CO2 eq/ tn</v>
      </c>
      <c r="P905" s="12" t="str">
        <f>_xlfn.XLOOKUP(Calculations[[#This Row],[For XLOOKUP]],Factors[For XLOOKUP],Factors[Source],"")</f>
        <v>EPA 2024</v>
      </c>
      <c r="Q905" s="31" t="s">
        <v>1112</v>
      </c>
      <c r="R905" s="31" t="s">
        <v>1112</v>
      </c>
      <c r="S905" s="31" t="s">
        <v>1112</v>
      </c>
      <c r="T905" s="31" t="s">
        <v>1112</v>
      </c>
      <c r="U905" s="74">
        <v>0.17837601633378444</v>
      </c>
      <c r="V905" s="31" t="s">
        <v>1113</v>
      </c>
      <c r="W905" s="57">
        <v>0.17837601633378444</v>
      </c>
    </row>
    <row r="906" spans="1:23" x14ac:dyDescent="0.3">
      <c r="A906" s="8" t="s">
        <v>316</v>
      </c>
      <c r="B906" s="8" t="s">
        <v>599</v>
      </c>
      <c r="C906" s="9" t="s">
        <v>578</v>
      </c>
      <c r="D906" s="9" t="s">
        <v>1027</v>
      </c>
      <c r="E906" s="27"/>
      <c r="F906" s="9" t="s">
        <v>600</v>
      </c>
      <c r="G906" s="8" t="s">
        <v>628</v>
      </c>
      <c r="H906" s="10" t="s">
        <v>310</v>
      </c>
      <c r="I906" s="29">
        <v>18.57</v>
      </c>
      <c r="J906" s="11" t="s">
        <v>258</v>
      </c>
      <c r="K906" s="41" t="s">
        <v>647</v>
      </c>
      <c r="L906" s="47" t="s">
        <v>674</v>
      </c>
      <c r="M906" s="31" t="str">
        <f>_xlfn.XLOOKUP(Calculations[[#This Row],[For XLOOKUP]],Factors[For XLOOKUP],Factors[Factor],"")</f>
        <v>Σ.Ε. CO₂ eq</v>
      </c>
      <c r="N906" s="31">
        <f>_xlfn.XLOOKUP(Calculations[[#This Row],[For XLOOKUP]],Factors[For XLOOKUP],Factors[Value],"")</f>
        <v>0.19841603596638982</v>
      </c>
      <c r="O906" s="31" t="str">
        <f>_xlfn.XLOOKUP(Calculations[[#This Row],[For XLOOKUP]],Factors[For XLOOKUP],Factors[Units],"")</f>
        <v>tn CO2 eq/ tn</v>
      </c>
      <c r="P906" s="12" t="str">
        <f>_xlfn.XLOOKUP(Calculations[[#This Row],[For XLOOKUP]],Factors[For XLOOKUP],Factors[Source],"")</f>
        <v>EPA 2024</v>
      </c>
      <c r="Q906" s="31" t="s">
        <v>1112</v>
      </c>
      <c r="R906" s="31" t="s">
        <v>1112</v>
      </c>
      <c r="S906" s="31" t="s">
        <v>1112</v>
      </c>
      <c r="T906" s="31" t="s">
        <v>1112</v>
      </c>
      <c r="U906" s="74">
        <v>3.684585787895859</v>
      </c>
      <c r="V906" s="31" t="s">
        <v>1113</v>
      </c>
      <c r="W906" s="57">
        <v>3.684585787895859</v>
      </c>
    </row>
    <row r="907" spans="1:23" x14ac:dyDescent="0.3">
      <c r="A907" s="8" t="s">
        <v>316</v>
      </c>
      <c r="B907" s="8" t="s">
        <v>599</v>
      </c>
      <c r="C907" s="9" t="s">
        <v>578</v>
      </c>
      <c r="D907" s="9" t="s">
        <v>1025</v>
      </c>
      <c r="E907" s="27" t="s">
        <v>913</v>
      </c>
      <c r="F907" s="9" t="s">
        <v>600</v>
      </c>
      <c r="G907" s="8" t="s">
        <v>629</v>
      </c>
      <c r="H907" s="10" t="s">
        <v>310</v>
      </c>
      <c r="I907" s="29">
        <v>603.61</v>
      </c>
      <c r="J907" s="11" t="s">
        <v>258</v>
      </c>
      <c r="K907" s="41" t="s">
        <v>647</v>
      </c>
      <c r="L907" s="47" t="s">
        <v>654</v>
      </c>
      <c r="M907" s="31" t="str">
        <f>_xlfn.XLOOKUP(Calculations[[#This Row],[For XLOOKUP]],Factors[For XLOOKUP],Factors[Factor],"")</f>
        <v>Σ.Ε. CO₂ eq</v>
      </c>
      <c r="N907" s="31">
        <f>_xlfn.XLOOKUP(Calculations[[#This Row],[For XLOOKUP]],Factors[For XLOOKUP],Factors[Value],"")</f>
        <v>9.8485E-4</v>
      </c>
      <c r="O907" s="31" t="str">
        <f>_xlfn.XLOOKUP(Calculations[[#This Row],[For XLOOKUP]],Factors[For XLOOKUP],Factors[Units],"")</f>
        <v>tn CO2 eq/ tn</v>
      </c>
      <c r="P907" s="12" t="str">
        <f>_xlfn.XLOOKUP(Calculations[[#This Row],[For XLOOKUP]],Factors[For XLOOKUP],Factors[Source],"")</f>
        <v>DEFRA 2024</v>
      </c>
      <c r="Q907" s="31" t="s">
        <v>1112</v>
      </c>
      <c r="R907" s="31" t="s">
        <v>1112</v>
      </c>
      <c r="S907" s="31" t="s">
        <v>1112</v>
      </c>
      <c r="T907" s="31" t="s">
        <v>1112</v>
      </c>
      <c r="U907" s="74">
        <v>0.59446530850000001</v>
      </c>
      <c r="V907" s="31" t="s">
        <v>1113</v>
      </c>
      <c r="W907" s="57">
        <v>0.59446530850000001</v>
      </c>
    </row>
    <row r="908" spans="1:23" x14ac:dyDescent="0.3">
      <c r="A908" s="8" t="s">
        <v>316</v>
      </c>
      <c r="B908" s="8" t="s">
        <v>599</v>
      </c>
      <c r="C908" s="9" t="s">
        <v>578</v>
      </c>
      <c r="D908" s="9" t="s">
        <v>1027</v>
      </c>
      <c r="E908" s="27"/>
      <c r="F908" s="9" t="s">
        <v>600</v>
      </c>
      <c r="G908" s="8" t="s">
        <v>629</v>
      </c>
      <c r="H908" s="10" t="s">
        <v>310</v>
      </c>
      <c r="I908" s="29">
        <v>328.25</v>
      </c>
      <c r="J908" s="11" t="s">
        <v>258</v>
      </c>
      <c r="K908" s="41" t="s">
        <v>647</v>
      </c>
      <c r="L908" s="47" t="s">
        <v>654</v>
      </c>
      <c r="M908" s="31" t="str">
        <f>_xlfn.XLOOKUP(Calculations[[#This Row],[For XLOOKUP]],Factors[For XLOOKUP],Factors[Factor],"")</f>
        <v>Σ.Ε. CO₂ eq</v>
      </c>
      <c r="N908" s="31">
        <f>_xlfn.XLOOKUP(Calculations[[#This Row],[For XLOOKUP]],Factors[For XLOOKUP],Factors[Value],"")</f>
        <v>9.8485E-4</v>
      </c>
      <c r="O908" s="31" t="str">
        <f>_xlfn.XLOOKUP(Calculations[[#This Row],[For XLOOKUP]],Factors[For XLOOKUP],Factors[Units],"")</f>
        <v>tn CO2 eq/ tn</v>
      </c>
      <c r="P908" s="12" t="str">
        <f>_xlfn.XLOOKUP(Calculations[[#This Row],[For XLOOKUP]],Factors[For XLOOKUP],Factors[Source],"")</f>
        <v>DEFRA 2024</v>
      </c>
      <c r="Q908" s="31" t="s">
        <v>1112</v>
      </c>
      <c r="R908" s="31" t="s">
        <v>1112</v>
      </c>
      <c r="S908" s="31" t="s">
        <v>1112</v>
      </c>
      <c r="T908" s="31" t="s">
        <v>1112</v>
      </c>
      <c r="U908" s="74">
        <v>0.32327701250000002</v>
      </c>
      <c r="V908" s="31" t="s">
        <v>1113</v>
      </c>
      <c r="W908" s="57">
        <v>0.32327701250000002</v>
      </c>
    </row>
    <row r="909" spans="1:23" x14ac:dyDescent="0.3">
      <c r="A909" s="8" t="s">
        <v>316</v>
      </c>
      <c r="B909" s="8" t="s">
        <v>599</v>
      </c>
      <c r="C909" s="9" t="s">
        <v>578</v>
      </c>
      <c r="D909" s="9" t="s">
        <v>1027</v>
      </c>
      <c r="E909" s="27"/>
      <c r="F909" s="9" t="s">
        <v>600</v>
      </c>
      <c r="G909" s="8" t="s">
        <v>630</v>
      </c>
      <c r="H909" s="10" t="s">
        <v>310</v>
      </c>
      <c r="I909" s="29">
        <v>277.45999999999998</v>
      </c>
      <c r="J909" s="11" t="s">
        <v>258</v>
      </c>
      <c r="K909" s="41" t="s">
        <v>650</v>
      </c>
      <c r="L909" s="47" t="s">
        <v>835</v>
      </c>
      <c r="M909" s="31" t="str">
        <f>_xlfn.XLOOKUP(Calculations[[#This Row],[For XLOOKUP]],Factors[For XLOOKUP],Factors[Factor],"")</f>
        <v>Σ.Ε. CO₂ eq</v>
      </c>
      <c r="N909" s="31">
        <f>_xlfn.XLOOKUP(Calculations[[#This Row],[For XLOOKUP]],Factors[For XLOOKUP],Factors[Value],"")</f>
        <v>4.4319176903303399E-2</v>
      </c>
      <c r="O909" s="31" t="str">
        <f>_xlfn.XLOOKUP(Calculations[[#This Row],[For XLOOKUP]],Factors[For XLOOKUP],Factors[Units],"")</f>
        <v>tn CO2 eq/ tn</v>
      </c>
      <c r="P909" s="12" t="str">
        <f>_xlfn.XLOOKUP(Calculations[[#This Row],[For XLOOKUP]],Factors[For XLOOKUP],Factors[Source],"")</f>
        <v>Ecoinvent 3.11</v>
      </c>
      <c r="Q909" s="31" t="s">
        <v>1112</v>
      </c>
      <c r="R909" s="31" t="s">
        <v>1112</v>
      </c>
      <c r="S909" s="31" t="s">
        <v>1112</v>
      </c>
      <c r="T909" s="31" t="s">
        <v>1112</v>
      </c>
      <c r="U909" s="74">
        <v>12.29679882359056</v>
      </c>
      <c r="V909" s="31" t="s">
        <v>1113</v>
      </c>
      <c r="W909" s="57">
        <v>12.29679882359056</v>
      </c>
    </row>
    <row r="910" spans="1:23" x14ac:dyDescent="0.3">
      <c r="A910" s="8" t="s">
        <v>316</v>
      </c>
      <c r="B910" s="8" t="s">
        <v>599</v>
      </c>
      <c r="C910" s="9" t="s">
        <v>578</v>
      </c>
      <c r="D910" s="9" t="s">
        <v>1022</v>
      </c>
      <c r="E910" s="27" t="s">
        <v>923</v>
      </c>
      <c r="F910" s="9" t="s">
        <v>600</v>
      </c>
      <c r="G910" s="8" t="s">
        <v>631</v>
      </c>
      <c r="H910" s="10" t="s">
        <v>310</v>
      </c>
      <c r="I910" s="29">
        <v>3.46E-3</v>
      </c>
      <c r="J910" s="11" t="s">
        <v>258</v>
      </c>
      <c r="K910" s="41" t="s">
        <v>653</v>
      </c>
      <c r="L910" s="47" t="s">
        <v>675</v>
      </c>
      <c r="M910" s="31" t="str">
        <f>_xlfn.XLOOKUP(Calculations[[#This Row],[For XLOOKUP]],Factors[For XLOOKUP],Factors[Factor],"")</f>
        <v>Σ.Ε. CO₂ eq</v>
      </c>
      <c r="N910" s="31">
        <f>_xlfn.XLOOKUP(Calculations[[#This Row],[For XLOOKUP]],Factors[For XLOOKUP],Factors[Value],"")</f>
        <v>6.4106099999999997E-3</v>
      </c>
      <c r="O910" s="31" t="str">
        <f>_xlfn.XLOOKUP(Calculations[[#This Row],[For XLOOKUP]],Factors[For XLOOKUP],Factors[Units],"")</f>
        <v>tn CO2 eq/ tn</v>
      </c>
      <c r="P910" s="12" t="str">
        <f>_xlfn.XLOOKUP(Calculations[[#This Row],[For XLOOKUP]],Factors[For XLOOKUP],Factors[Source],"")</f>
        <v>DEFRA 2024</v>
      </c>
      <c r="Q910" s="31" t="s">
        <v>1112</v>
      </c>
      <c r="R910" s="31" t="s">
        <v>1112</v>
      </c>
      <c r="S910" s="31" t="s">
        <v>1112</v>
      </c>
      <c r="T910" s="31" t="s">
        <v>1112</v>
      </c>
      <c r="U910" s="74">
        <v>2.21807106E-5</v>
      </c>
      <c r="V910" s="31" t="s">
        <v>1113</v>
      </c>
      <c r="W910" s="57">
        <v>2.21807106E-5</v>
      </c>
    </row>
    <row r="911" spans="1:23" x14ac:dyDescent="0.3">
      <c r="A911" s="8" t="s">
        <v>316</v>
      </c>
      <c r="B911" s="8" t="s">
        <v>599</v>
      </c>
      <c r="C911" s="9" t="s">
        <v>578</v>
      </c>
      <c r="D911" s="9" t="s">
        <v>1025</v>
      </c>
      <c r="E911" s="27" t="s">
        <v>913</v>
      </c>
      <c r="F911" s="9" t="s">
        <v>600</v>
      </c>
      <c r="G911" s="8" t="s">
        <v>631</v>
      </c>
      <c r="H911" s="10" t="s">
        <v>310</v>
      </c>
      <c r="I911" s="29">
        <v>4.3000000000000003E-2</v>
      </c>
      <c r="J911" s="11" t="s">
        <v>258</v>
      </c>
      <c r="K911" s="41" t="s">
        <v>647</v>
      </c>
      <c r="L911" s="47" t="s">
        <v>675</v>
      </c>
      <c r="M911" s="31" t="str">
        <f>_xlfn.XLOOKUP(Calculations[[#This Row],[For XLOOKUP]],Factors[For XLOOKUP],Factors[Factor],"")</f>
        <v>Σ.Ε. CO₂ eq</v>
      </c>
      <c r="N911" s="31">
        <f>_xlfn.XLOOKUP(Calculations[[#This Row],[For XLOOKUP]],Factors[For XLOOKUP],Factors[Value],"")</f>
        <v>6.4106099999999997E-3</v>
      </c>
      <c r="O911" s="31" t="str">
        <f>_xlfn.XLOOKUP(Calculations[[#This Row],[For XLOOKUP]],Factors[For XLOOKUP],Factors[Units],"")</f>
        <v>tn CO2 eq/ tn</v>
      </c>
      <c r="P911" s="12" t="str">
        <f>_xlfn.XLOOKUP(Calculations[[#This Row],[For XLOOKUP]],Factors[For XLOOKUP],Factors[Source],"")</f>
        <v>DEFRA 2024</v>
      </c>
      <c r="Q911" s="31" t="s">
        <v>1112</v>
      </c>
      <c r="R911" s="31" t="s">
        <v>1112</v>
      </c>
      <c r="S911" s="31" t="s">
        <v>1112</v>
      </c>
      <c r="T911" s="31" t="s">
        <v>1112</v>
      </c>
      <c r="U911" s="74">
        <v>2.7565622999999999E-4</v>
      </c>
      <c r="V911" s="31" t="s">
        <v>1113</v>
      </c>
      <c r="W911" s="57">
        <v>2.7565622999999999E-4</v>
      </c>
    </row>
    <row r="912" spans="1:23" x14ac:dyDescent="0.3">
      <c r="A912" s="8" t="s">
        <v>316</v>
      </c>
      <c r="B912" s="8" t="s">
        <v>599</v>
      </c>
      <c r="C912" s="9" t="s">
        <v>578</v>
      </c>
      <c r="D912" s="9" t="s">
        <v>1025</v>
      </c>
      <c r="E912" s="27" t="s">
        <v>909</v>
      </c>
      <c r="F912" s="9" t="s">
        <v>600</v>
      </c>
      <c r="G912" s="8" t="s">
        <v>631</v>
      </c>
      <c r="H912" s="10" t="s">
        <v>310</v>
      </c>
      <c r="I912" s="29">
        <v>8.539999999999999E-3</v>
      </c>
      <c r="J912" s="11" t="s">
        <v>258</v>
      </c>
      <c r="K912" s="41" t="s">
        <v>653</v>
      </c>
      <c r="L912" s="47" t="s">
        <v>675</v>
      </c>
      <c r="M912" s="31" t="str">
        <f>_xlfn.XLOOKUP(Calculations[[#This Row],[For XLOOKUP]],Factors[For XLOOKUP],Factors[Factor],"")</f>
        <v>Σ.Ε. CO₂ eq</v>
      </c>
      <c r="N912" s="31">
        <f>_xlfn.XLOOKUP(Calculations[[#This Row],[For XLOOKUP]],Factors[For XLOOKUP],Factors[Value],"")</f>
        <v>6.4106099999999997E-3</v>
      </c>
      <c r="O912" s="31" t="str">
        <f>_xlfn.XLOOKUP(Calculations[[#This Row],[For XLOOKUP]],Factors[For XLOOKUP],Factors[Units],"")</f>
        <v>tn CO2 eq/ tn</v>
      </c>
      <c r="P912" s="12" t="str">
        <f>_xlfn.XLOOKUP(Calculations[[#This Row],[For XLOOKUP]],Factors[For XLOOKUP],Factors[Source],"")</f>
        <v>DEFRA 2024</v>
      </c>
      <c r="Q912" s="31" t="s">
        <v>1112</v>
      </c>
      <c r="R912" s="31" t="s">
        <v>1112</v>
      </c>
      <c r="S912" s="31" t="s">
        <v>1112</v>
      </c>
      <c r="T912" s="31" t="s">
        <v>1112</v>
      </c>
      <c r="U912" s="74">
        <v>5.4746609399999993E-5</v>
      </c>
      <c r="V912" s="31" t="s">
        <v>1113</v>
      </c>
      <c r="W912" s="57">
        <v>5.4746609399999993E-5</v>
      </c>
    </row>
    <row r="913" spans="1:23" x14ac:dyDescent="0.3">
      <c r="A913" s="8" t="s">
        <v>316</v>
      </c>
      <c r="B913" s="8" t="s">
        <v>599</v>
      </c>
      <c r="C913" s="9" t="s">
        <v>578</v>
      </c>
      <c r="D913" s="9" t="s">
        <v>1027</v>
      </c>
      <c r="E913" s="27"/>
      <c r="F913" s="9" t="s">
        <v>600</v>
      </c>
      <c r="G913" s="8" t="s">
        <v>631</v>
      </c>
      <c r="H913" s="10" t="s">
        <v>310</v>
      </c>
      <c r="I913" s="29">
        <v>3.0800000000000001E-2</v>
      </c>
      <c r="J913" s="11" t="s">
        <v>258</v>
      </c>
      <c r="K913" s="41" t="s">
        <v>647</v>
      </c>
      <c r="L913" s="47" t="s">
        <v>675</v>
      </c>
      <c r="M913" s="31" t="str">
        <f>_xlfn.XLOOKUP(Calculations[[#This Row],[For XLOOKUP]],Factors[For XLOOKUP],Factors[Factor],"")</f>
        <v>Σ.Ε. CO₂ eq</v>
      </c>
      <c r="N913" s="31">
        <f>_xlfn.XLOOKUP(Calculations[[#This Row],[For XLOOKUP]],Factors[For XLOOKUP],Factors[Value],"")</f>
        <v>6.4106099999999997E-3</v>
      </c>
      <c r="O913" s="31" t="str">
        <f>_xlfn.XLOOKUP(Calculations[[#This Row],[For XLOOKUP]],Factors[For XLOOKUP],Factors[Units],"")</f>
        <v>tn CO2 eq/ tn</v>
      </c>
      <c r="P913" s="12" t="str">
        <f>_xlfn.XLOOKUP(Calculations[[#This Row],[For XLOOKUP]],Factors[For XLOOKUP],Factors[Source],"")</f>
        <v>DEFRA 2024</v>
      </c>
      <c r="Q913" s="31" t="s">
        <v>1112</v>
      </c>
      <c r="R913" s="31" t="s">
        <v>1112</v>
      </c>
      <c r="S913" s="31" t="s">
        <v>1112</v>
      </c>
      <c r="T913" s="31" t="s">
        <v>1112</v>
      </c>
      <c r="U913" s="74">
        <v>1.9744678799999999E-4</v>
      </c>
      <c r="V913" s="31" t="s">
        <v>1113</v>
      </c>
      <c r="W913" s="57">
        <v>1.9744678799999999E-4</v>
      </c>
    </row>
    <row r="914" spans="1:23" x14ac:dyDescent="0.3">
      <c r="A914" s="8" t="s">
        <v>316</v>
      </c>
      <c r="B914" s="8" t="s">
        <v>599</v>
      </c>
      <c r="C914" s="9" t="s">
        <v>578</v>
      </c>
      <c r="D914" s="9" t="s">
        <v>1022</v>
      </c>
      <c r="E914" s="27" t="s">
        <v>922</v>
      </c>
      <c r="F914" s="9" t="s">
        <v>600</v>
      </c>
      <c r="G914" s="8" t="s">
        <v>632</v>
      </c>
      <c r="H914" s="10" t="s">
        <v>310</v>
      </c>
      <c r="I914" s="29">
        <v>0.26596535079734501</v>
      </c>
      <c r="J914" s="11" t="s">
        <v>258</v>
      </c>
      <c r="K914" s="41" t="s">
        <v>647</v>
      </c>
      <c r="L914" s="47" t="s">
        <v>676</v>
      </c>
      <c r="M914" s="31" t="str">
        <f>_xlfn.XLOOKUP(Calculations[[#This Row],[For XLOOKUP]],Factors[For XLOOKUP],Factors[Factor],"")</f>
        <v>Σ.Ε. CO₂ eq</v>
      </c>
      <c r="N914" s="31">
        <f>_xlfn.XLOOKUP(Calculations[[#This Row],[For XLOOKUP]],Factors[For XLOOKUP],Factors[Value],"")</f>
        <v>6.4106099999999997E-3</v>
      </c>
      <c r="O914" s="31" t="str">
        <f>_xlfn.XLOOKUP(Calculations[[#This Row],[For XLOOKUP]],Factors[For XLOOKUP],Factors[Units],"")</f>
        <v>tn CO2 eq/ tn</v>
      </c>
      <c r="P914" s="12" t="str">
        <f>_xlfn.XLOOKUP(Calculations[[#This Row],[For XLOOKUP]],Factors[For XLOOKUP],Factors[Source],"")</f>
        <v>DEFRA 2024</v>
      </c>
      <c r="Q914" s="31" t="s">
        <v>1112</v>
      </c>
      <c r="R914" s="31" t="s">
        <v>1112</v>
      </c>
      <c r="S914" s="31" t="s">
        <v>1112</v>
      </c>
      <c r="T914" s="31" t="s">
        <v>1112</v>
      </c>
      <c r="U914" s="74">
        <v>1.7050001374749677E-3</v>
      </c>
      <c r="V914" s="31" t="s">
        <v>1113</v>
      </c>
      <c r="W914" s="57">
        <v>1.7050001374749677E-3</v>
      </c>
    </row>
    <row r="915" spans="1:23" x14ac:dyDescent="0.3">
      <c r="A915" s="8" t="s">
        <v>316</v>
      </c>
      <c r="B915" s="8" t="s">
        <v>599</v>
      </c>
      <c r="C915" s="9" t="s">
        <v>578</v>
      </c>
      <c r="D915" s="9" t="s">
        <v>1024</v>
      </c>
      <c r="E915" s="27" t="s">
        <v>918</v>
      </c>
      <c r="F915" s="9" t="s">
        <v>600</v>
      </c>
      <c r="G915" s="8" t="s">
        <v>632</v>
      </c>
      <c r="H915" s="10" t="s">
        <v>310</v>
      </c>
      <c r="I915" s="29">
        <v>2.3556240251528999</v>
      </c>
      <c r="J915" s="11" t="s">
        <v>258</v>
      </c>
      <c r="K915" s="41" t="s">
        <v>647</v>
      </c>
      <c r="L915" s="47" t="s">
        <v>676</v>
      </c>
      <c r="M915" s="31" t="str">
        <f>_xlfn.XLOOKUP(Calculations[[#This Row],[For XLOOKUP]],Factors[For XLOOKUP],Factors[Factor],"")</f>
        <v>Σ.Ε. CO₂ eq</v>
      </c>
      <c r="N915" s="31">
        <f>_xlfn.XLOOKUP(Calculations[[#This Row],[For XLOOKUP]],Factors[For XLOOKUP],Factors[Value],"")</f>
        <v>6.4106099999999997E-3</v>
      </c>
      <c r="O915" s="31" t="str">
        <f>_xlfn.XLOOKUP(Calculations[[#This Row],[For XLOOKUP]],Factors[For XLOOKUP],Factors[Units],"")</f>
        <v>tn CO2 eq/ tn</v>
      </c>
      <c r="P915" s="12" t="str">
        <f>_xlfn.XLOOKUP(Calculations[[#This Row],[For XLOOKUP]],Factors[For XLOOKUP],Factors[Source],"")</f>
        <v>DEFRA 2024</v>
      </c>
      <c r="Q915" s="31" t="s">
        <v>1112</v>
      </c>
      <c r="R915" s="31" t="s">
        <v>1112</v>
      </c>
      <c r="S915" s="31" t="s">
        <v>1112</v>
      </c>
      <c r="T915" s="31" t="s">
        <v>1112</v>
      </c>
      <c r="U915" s="74">
        <v>1.5100986931885432E-2</v>
      </c>
      <c r="V915" s="31" t="s">
        <v>1113</v>
      </c>
      <c r="W915" s="57">
        <v>1.5100986931885432E-2</v>
      </c>
    </row>
    <row r="916" spans="1:23" x14ac:dyDescent="0.3">
      <c r="A916" s="8" t="s">
        <v>316</v>
      </c>
      <c r="B916" s="8" t="s">
        <v>599</v>
      </c>
      <c r="C916" s="9" t="s">
        <v>578</v>
      </c>
      <c r="D916" s="9" t="s">
        <v>1025</v>
      </c>
      <c r="E916" s="27" t="s">
        <v>908</v>
      </c>
      <c r="F916" s="9" t="s">
        <v>600</v>
      </c>
      <c r="G916" s="8" t="s">
        <v>632</v>
      </c>
      <c r="H916" s="10" t="s">
        <v>310</v>
      </c>
      <c r="I916" s="29">
        <v>0.7207545870092551</v>
      </c>
      <c r="J916" s="11" t="s">
        <v>258</v>
      </c>
      <c r="K916" s="41" t="s">
        <v>647</v>
      </c>
      <c r="L916" s="47" t="s">
        <v>676</v>
      </c>
      <c r="M916" s="31" t="str">
        <f>_xlfn.XLOOKUP(Calculations[[#This Row],[For XLOOKUP]],Factors[For XLOOKUP],Factors[Factor],"")</f>
        <v>Σ.Ε. CO₂ eq</v>
      </c>
      <c r="N916" s="31">
        <f>_xlfn.XLOOKUP(Calculations[[#This Row],[For XLOOKUP]],Factors[For XLOOKUP],Factors[Value],"")</f>
        <v>6.4106099999999997E-3</v>
      </c>
      <c r="O916" s="31" t="str">
        <f>_xlfn.XLOOKUP(Calculations[[#This Row],[For XLOOKUP]],Factors[For XLOOKUP],Factors[Units],"")</f>
        <v>tn CO2 eq/ tn</v>
      </c>
      <c r="P916" s="12" t="str">
        <f>_xlfn.XLOOKUP(Calculations[[#This Row],[For XLOOKUP]],Factors[For XLOOKUP],Factors[Source],"")</f>
        <v>DEFRA 2024</v>
      </c>
      <c r="Q916" s="31" t="s">
        <v>1112</v>
      </c>
      <c r="R916" s="31" t="s">
        <v>1112</v>
      </c>
      <c r="S916" s="31" t="s">
        <v>1112</v>
      </c>
      <c r="T916" s="31" t="s">
        <v>1112</v>
      </c>
      <c r="U916" s="74">
        <v>4.6204765630274008E-3</v>
      </c>
      <c r="V916" s="31" t="s">
        <v>1113</v>
      </c>
      <c r="W916" s="57">
        <v>4.6204765630274008E-3</v>
      </c>
    </row>
    <row r="917" spans="1:23" x14ac:dyDescent="0.3">
      <c r="A917" s="8" t="s">
        <v>316</v>
      </c>
      <c r="B917" s="8" t="s">
        <v>599</v>
      </c>
      <c r="C917" s="9" t="s">
        <v>578</v>
      </c>
      <c r="D917" s="9" t="s">
        <v>1025</v>
      </c>
      <c r="E917" s="27" t="s">
        <v>913</v>
      </c>
      <c r="F917" s="9" t="s">
        <v>600</v>
      </c>
      <c r="G917" s="8" t="s">
        <v>632</v>
      </c>
      <c r="H917" s="10" t="s">
        <v>310</v>
      </c>
      <c r="I917" s="29">
        <v>1.3</v>
      </c>
      <c r="J917" s="11" t="s">
        <v>258</v>
      </c>
      <c r="K917" s="41" t="s">
        <v>647</v>
      </c>
      <c r="L917" s="47" t="s">
        <v>676</v>
      </c>
      <c r="M917" s="31" t="str">
        <f>_xlfn.XLOOKUP(Calculations[[#This Row],[For XLOOKUP]],Factors[For XLOOKUP],Factors[Factor],"")</f>
        <v>Σ.Ε. CO₂ eq</v>
      </c>
      <c r="N917" s="31">
        <f>_xlfn.XLOOKUP(Calculations[[#This Row],[For XLOOKUP]],Factors[For XLOOKUP],Factors[Value],"")</f>
        <v>6.4106099999999997E-3</v>
      </c>
      <c r="O917" s="31" t="str">
        <f>_xlfn.XLOOKUP(Calculations[[#This Row],[For XLOOKUP]],Factors[For XLOOKUP],Factors[Units],"")</f>
        <v>tn CO2 eq/ tn</v>
      </c>
      <c r="P917" s="12" t="str">
        <f>_xlfn.XLOOKUP(Calculations[[#This Row],[For XLOOKUP]],Factors[For XLOOKUP],Factors[Source],"")</f>
        <v>DEFRA 2024</v>
      </c>
      <c r="Q917" s="31" t="s">
        <v>1112</v>
      </c>
      <c r="R917" s="31" t="s">
        <v>1112</v>
      </c>
      <c r="S917" s="31" t="s">
        <v>1112</v>
      </c>
      <c r="T917" s="31" t="s">
        <v>1112</v>
      </c>
      <c r="U917" s="74">
        <v>8.3337930000000008E-3</v>
      </c>
      <c r="V917" s="31" t="s">
        <v>1113</v>
      </c>
      <c r="W917" s="57">
        <v>8.3337930000000008E-3</v>
      </c>
    </row>
    <row r="918" spans="1:23" x14ac:dyDescent="0.3">
      <c r="A918" s="8" t="s">
        <v>316</v>
      </c>
      <c r="B918" s="8" t="s">
        <v>599</v>
      </c>
      <c r="C918" s="9" t="s">
        <v>578</v>
      </c>
      <c r="D918" s="9" t="s">
        <v>1025</v>
      </c>
      <c r="E918" s="27" t="s">
        <v>948</v>
      </c>
      <c r="F918" s="9" t="s">
        <v>600</v>
      </c>
      <c r="G918" s="8" t="s">
        <v>632</v>
      </c>
      <c r="H918" s="10" t="s">
        <v>310</v>
      </c>
      <c r="I918" s="29">
        <v>0.35000000000000003</v>
      </c>
      <c r="J918" s="11" t="s">
        <v>258</v>
      </c>
      <c r="K918" s="41" t="s">
        <v>647</v>
      </c>
      <c r="L918" s="47" t="s">
        <v>676</v>
      </c>
      <c r="M918" s="31" t="str">
        <f>_xlfn.XLOOKUP(Calculations[[#This Row],[For XLOOKUP]],Factors[For XLOOKUP],Factors[Factor],"")</f>
        <v>Σ.Ε. CO₂ eq</v>
      </c>
      <c r="N918" s="31">
        <f>_xlfn.XLOOKUP(Calculations[[#This Row],[For XLOOKUP]],Factors[For XLOOKUP],Factors[Value],"")</f>
        <v>6.4106099999999997E-3</v>
      </c>
      <c r="O918" s="31" t="str">
        <f>_xlfn.XLOOKUP(Calculations[[#This Row],[For XLOOKUP]],Factors[For XLOOKUP],Factors[Units],"")</f>
        <v>tn CO2 eq/ tn</v>
      </c>
      <c r="P918" s="12" t="str">
        <f>_xlfn.XLOOKUP(Calculations[[#This Row],[For XLOOKUP]],Factors[For XLOOKUP],Factors[Source],"")</f>
        <v>DEFRA 2024</v>
      </c>
      <c r="Q918" s="31" t="s">
        <v>1112</v>
      </c>
      <c r="R918" s="31" t="s">
        <v>1112</v>
      </c>
      <c r="S918" s="31" t="s">
        <v>1112</v>
      </c>
      <c r="T918" s="31" t="s">
        <v>1112</v>
      </c>
      <c r="U918" s="74">
        <v>2.2437135000000002E-3</v>
      </c>
      <c r="V918" s="31" t="s">
        <v>1113</v>
      </c>
      <c r="W918" s="57">
        <v>2.2437135000000002E-3</v>
      </c>
    </row>
    <row r="919" spans="1:23" x14ac:dyDescent="0.3">
      <c r="A919" s="8" t="s">
        <v>316</v>
      </c>
      <c r="B919" s="8" t="s">
        <v>599</v>
      </c>
      <c r="C919" s="9" t="s">
        <v>578</v>
      </c>
      <c r="D919" s="9" t="s">
        <v>1025</v>
      </c>
      <c r="E919" s="27" t="s">
        <v>914</v>
      </c>
      <c r="F919" s="9" t="s">
        <v>600</v>
      </c>
      <c r="G919" s="8" t="s">
        <v>632</v>
      </c>
      <c r="H919" s="10" t="s">
        <v>310</v>
      </c>
      <c r="I919" s="29">
        <v>6.9081909298011696E-2</v>
      </c>
      <c r="J919" s="11" t="s">
        <v>258</v>
      </c>
      <c r="K919" s="41" t="s">
        <v>647</v>
      </c>
      <c r="L919" s="47" t="s">
        <v>676</v>
      </c>
      <c r="M919" s="31" t="str">
        <f>_xlfn.XLOOKUP(Calculations[[#This Row],[For XLOOKUP]],Factors[For XLOOKUP],Factors[Factor],"")</f>
        <v>Σ.Ε. CO₂ eq</v>
      </c>
      <c r="N919" s="31">
        <f>_xlfn.XLOOKUP(Calculations[[#This Row],[For XLOOKUP]],Factors[For XLOOKUP],Factors[Value],"")</f>
        <v>6.4106099999999997E-3</v>
      </c>
      <c r="O919" s="31" t="str">
        <f>_xlfn.XLOOKUP(Calculations[[#This Row],[For XLOOKUP]],Factors[For XLOOKUP],Factors[Units],"")</f>
        <v>tn CO2 eq/ tn</v>
      </c>
      <c r="P919" s="12" t="str">
        <f>_xlfn.XLOOKUP(Calculations[[#This Row],[For XLOOKUP]],Factors[For XLOOKUP],Factors[Source],"")</f>
        <v>DEFRA 2024</v>
      </c>
      <c r="Q919" s="31" t="s">
        <v>1112</v>
      </c>
      <c r="R919" s="31" t="s">
        <v>1112</v>
      </c>
      <c r="S919" s="31" t="s">
        <v>1112</v>
      </c>
      <c r="T919" s="31" t="s">
        <v>1112</v>
      </c>
      <c r="U919" s="74">
        <v>4.4285717856492674E-4</v>
      </c>
      <c r="V919" s="31" t="s">
        <v>1113</v>
      </c>
      <c r="W919" s="57">
        <v>4.4285717856492674E-4</v>
      </c>
    </row>
    <row r="920" spans="1:23" x14ac:dyDescent="0.3">
      <c r="A920" s="8" t="s">
        <v>316</v>
      </c>
      <c r="B920" s="8" t="s">
        <v>599</v>
      </c>
      <c r="C920" s="9" t="s">
        <v>578</v>
      </c>
      <c r="D920" s="27" t="s">
        <v>1027</v>
      </c>
      <c r="E920" s="27"/>
      <c r="F920" s="9" t="s">
        <v>600</v>
      </c>
      <c r="G920" s="8" t="s">
        <v>632</v>
      </c>
      <c r="H920" s="10" t="s">
        <v>310</v>
      </c>
      <c r="I920" s="29">
        <v>145.42857000000001</v>
      </c>
      <c r="J920" s="11" t="s">
        <v>258</v>
      </c>
      <c r="K920" s="41" t="s">
        <v>647</v>
      </c>
      <c r="L920" s="47" t="s">
        <v>676</v>
      </c>
      <c r="M920" s="31" t="str">
        <f>_xlfn.XLOOKUP(Calculations[[#This Row],[For XLOOKUP]],Factors[For XLOOKUP],Factors[Factor],"")</f>
        <v>Σ.Ε. CO₂ eq</v>
      </c>
      <c r="N920" s="31">
        <f>_xlfn.XLOOKUP(Calculations[[#This Row],[For XLOOKUP]],Factors[For XLOOKUP],Factors[Value],"")</f>
        <v>6.4106099999999997E-3</v>
      </c>
      <c r="O920" s="31" t="str">
        <f>_xlfn.XLOOKUP(Calculations[[#This Row],[For XLOOKUP]],Factors[For XLOOKUP],Factors[Units],"")</f>
        <v>tn CO2 eq/ tn</v>
      </c>
      <c r="P920" s="12" t="str">
        <f>_xlfn.XLOOKUP(Calculations[[#This Row],[For XLOOKUP]],Factors[For XLOOKUP],Factors[Source],"")</f>
        <v>DEFRA 2024</v>
      </c>
      <c r="Q920" s="31" t="s">
        <v>1112</v>
      </c>
      <c r="R920" s="31" t="s">
        <v>1112</v>
      </c>
      <c r="S920" s="31" t="s">
        <v>1112</v>
      </c>
      <c r="T920" s="31" t="s">
        <v>1112</v>
      </c>
      <c r="U920" s="74">
        <v>0.93228584512769996</v>
      </c>
      <c r="V920" s="31" t="s">
        <v>1113</v>
      </c>
      <c r="W920" s="57">
        <v>0.93228584512769996</v>
      </c>
    </row>
    <row r="921" spans="1:23" x14ac:dyDescent="0.3">
      <c r="A921" s="8" t="s">
        <v>316</v>
      </c>
      <c r="B921" s="8" t="s">
        <v>599</v>
      </c>
      <c r="C921" s="9" t="s">
        <v>298</v>
      </c>
      <c r="D921" s="27" t="s">
        <v>1027</v>
      </c>
      <c r="E921" s="27" t="s">
        <v>956</v>
      </c>
      <c r="F921" s="9" t="s">
        <v>600</v>
      </c>
      <c r="G921" s="8" t="s">
        <v>633</v>
      </c>
      <c r="H921" s="10" t="s">
        <v>310</v>
      </c>
      <c r="I921" s="29">
        <v>3.96</v>
      </c>
      <c r="J921" s="11" t="s">
        <v>258</v>
      </c>
      <c r="K921" s="41" t="s">
        <v>647</v>
      </c>
      <c r="L921" s="47" t="s">
        <v>677</v>
      </c>
      <c r="M921" s="31" t="str">
        <f>_xlfn.XLOOKUP(Calculations[[#This Row],[For XLOOKUP]],Factors[For XLOOKUP],Factors[Factor],"")</f>
        <v>Σ.Ε. CO₂ eq</v>
      </c>
      <c r="N921" s="31">
        <f>_xlfn.XLOOKUP(Calculations[[#This Row],[For XLOOKUP]],Factors[For XLOOKUP],Factors[Value],"")</f>
        <v>0.63934056033614495</v>
      </c>
      <c r="O921" s="31" t="str">
        <f>_xlfn.XLOOKUP(Calculations[[#This Row],[For XLOOKUP]],Factors[For XLOOKUP],Factors[Units],"")</f>
        <v>tn CO2 eq/ tn</v>
      </c>
      <c r="P921" s="12" t="str">
        <f>_xlfn.XLOOKUP(Calculations[[#This Row],[For XLOOKUP]],Factors[For XLOOKUP],Factors[Source],"")</f>
        <v>EPA 2024</v>
      </c>
      <c r="Q921" s="31" t="s">
        <v>1112</v>
      </c>
      <c r="R921" s="31" t="s">
        <v>1112</v>
      </c>
      <c r="S921" s="31" t="s">
        <v>1112</v>
      </c>
      <c r="T921" s="31" t="s">
        <v>1112</v>
      </c>
      <c r="U921" s="74">
        <v>2.531788618931134</v>
      </c>
      <c r="V921" s="31" t="s">
        <v>1113</v>
      </c>
      <c r="W921" s="57">
        <v>2.531788618931134</v>
      </c>
    </row>
    <row r="922" spans="1:23" x14ac:dyDescent="0.3">
      <c r="A922" s="8" t="s">
        <v>316</v>
      </c>
      <c r="B922" s="8" t="s">
        <v>599</v>
      </c>
      <c r="C922" s="9" t="s">
        <v>578</v>
      </c>
      <c r="D922" s="27" t="s">
        <v>1022</v>
      </c>
      <c r="E922" s="27" t="s">
        <v>922</v>
      </c>
      <c r="F922" s="9" t="s">
        <v>600</v>
      </c>
      <c r="G922" s="8" t="s">
        <v>633</v>
      </c>
      <c r="H922" s="10" t="s">
        <v>310</v>
      </c>
      <c r="I922" s="29">
        <v>0.56831567086701706</v>
      </c>
      <c r="J922" s="11" t="s">
        <v>258</v>
      </c>
      <c r="K922" s="41" t="s">
        <v>649</v>
      </c>
      <c r="L922" s="47" t="s">
        <v>677</v>
      </c>
      <c r="M922" s="31" t="str">
        <f>_xlfn.XLOOKUP(Calculations[[#This Row],[For XLOOKUP]],Factors[For XLOOKUP],Factors[Factor],"")</f>
        <v>Σ.Ε. CO₂ eq</v>
      </c>
      <c r="N922" s="31">
        <f>_xlfn.XLOOKUP(Calculations[[#This Row],[For XLOOKUP]],Factors[For XLOOKUP],Factors[Value],"")</f>
        <v>0.63934056033614495</v>
      </c>
      <c r="O922" s="31" t="str">
        <f>_xlfn.XLOOKUP(Calculations[[#This Row],[For XLOOKUP]],Factors[For XLOOKUP],Factors[Units],"")</f>
        <v>tn CO2 eq/ tn</v>
      </c>
      <c r="P922" s="12" t="str">
        <f>_xlfn.XLOOKUP(Calculations[[#This Row],[For XLOOKUP]],Factors[For XLOOKUP],Factors[Source],"")</f>
        <v>EPA 2024</v>
      </c>
      <c r="Q922" s="31" t="s">
        <v>1112</v>
      </c>
      <c r="R922" s="31" t="s">
        <v>1112</v>
      </c>
      <c r="S922" s="31" t="s">
        <v>1112</v>
      </c>
      <c r="T922" s="31" t="s">
        <v>1112</v>
      </c>
      <c r="U922" s="74">
        <v>0.36334725945993079</v>
      </c>
      <c r="V922" s="31" t="s">
        <v>1113</v>
      </c>
      <c r="W922" s="57">
        <v>0.36334725945993079</v>
      </c>
    </row>
    <row r="923" spans="1:23" x14ac:dyDescent="0.3">
      <c r="A923" s="8" t="s">
        <v>316</v>
      </c>
      <c r="B923" s="8" t="s">
        <v>599</v>
      </c>
      <c r="C923" s="9" t="s">
        <v>578</v>
      </c>
      <c r="D923" s="27" t="s">
        <v>1022</v>
      </c>
      <c r="E923" s="27" t="s">
        <v>923</v>
      </c>
      <c r="F923" s="9" t="s">
        <v>600</v>
      </c>
      <c r="G923" s="8" t="s">
        <v>633</v>
      </c>
      <c r="H923" s="10" t="s">
        <v>310</v>
      </c>
      <c r="I923" s="29">
        <v>3.5000000000000001E-3</v>
      </c>
      <c r="J923" s="11" t="s">
        <v>258</v>
      </c>
      <c r="K923" s="41" t="s">
        <v>649</v>
      </c>
      <c r="L923" s="47" t="s">
        <v>677</v>
      </c>
      <c r="M923" s="31" t="str">
        <f>_xlfn.XLOOKUP(Calculations[[#This Row],[For XLOOKUP]],Factors[For XLOOKUP],Factors[Factor],"")</f>
        <v>Σ.Ε. CO₂ eq</v>
      </c>
      <c r="N923" s="31">
        <f>_xlfn.XLOOKUP(Calculations[[#This Row],[For XLOOKUP]],Factors[For XLOOKUP],Factors[Value],"")</f>
        <v>0.63934056033614495</v>
      </c>
      <c r="O923" s="31" t="str">
        <f>_xlfn.XLOOKUP(Calculations[[#This Row],[For XLOOKUP]],Factors[For XLOOKUP],Factors[Units],"")</f>
        <v>tn CO2 eq/ tn</v>
      </c>
      <c r="P923" s="12" t="str">
        <f>_xlfn.XLOOKUP(Calculations[[#This Row],[For XLOOKUP]],Factors[For XLOOKUP],Factors[Source],"")</f>
        <v>EPA 2024</v>
      </c>
      <c r="Q923" s="31" t="s">
        <v>1112</v>
      </c>
      <c r="R923" s="31" t="s">
        <v>1112</v>
      </c>
      <c r="S923" s="31" t="s">
        <v>1112</v>
      </c>
      <c r="T923" s="31" t="s">
        <v>1112</v>
      </c>
      <c r="U923" s="74">
        <v>2.2376919611765073E-3</v>
      </c>
      <c r="V923" s="31" t="s">
        <v>1113</v>
      </c>
      <c r="W923" s="57">
        <v>2.2376919611765073E-3</v>
      </c>
    </row>
    <row r="924" spans="1:23" x14ac:dyDescent="0.3">
      <c r="A924" s="8" t="s">
        <v>316</v>
      </c>
      <c r="B924" s="8" t="s">
        <v>599</v>
      </c>
      <c r="C924" s="9" t="s">
        <v>578</v>
      </c>
      <c r="D924" s="27" t="s">
        <v>1024</v>
      </c>
      <c r="E924" s="27" t="s">
        <v>918</v>
      </c>
      <c r="F924" s="9" t="s">
        <v>600</v>
      </c>
      <c r="G924" s="8" t="s">
        <v>633</v>
      </c>
      <c r="H924" s="10" t="s">
        <v>310</v>
      </c>
      <c r="I924" s="119">
        <v>5.03350547036219</v>
      </c>
      <c r="J924" s="121" t="s">
        <v>258</v>
      </c>
      <c r="K924" s="27" t="s">
        <v>649</v>
      </c>
      <c r="L924" s="49" t="s">
        <v>677</v>
      </c>
      <c r="M924" s="31" t="str">
        <f>_xlfn.XLOOKUP(Calculations[[#This Row],[For XLOOKUP]],Factors[For XLOOKUP],Factors[Factor],"")</f>
        <v>Σ.Ε. CO₂ eq</v>
      </c>
      <c r="N924" s="31">
        <f>_xlfn.XLOOKUP(Calculations[[#This Row],[For XLOOKUP]],Factors[For XLOOKUP],Factors[Value],"")</f>
        <v>0.63934056033614495</v>
      </c>
      <c r="O924" s="31" t="str">
        <f>_xlfn.XLOOKUP(Calculations[[#This Row],[For XLOOKUP]],Factors[For XLOOKUP],Factors[Units],"")</f>
        <v>tn CO2 eq/ tn</v>
      </c>
      <c r="P924" s="12" t="str">
        <f>_xlfn.XLOOKUP(Calculations[[#This Row],[For XLOOKUP]],Factors[For XLOOKUP],Factors[Source],"")</f>
        <v>EPA 2024</v>
      </c>
      <c r="Q924" s="31" t="s">
        <v>1112</v>
      </c>
      <c r="R924" s="31" t="s">
        <v>1112</v>
      </c>
      <c r="S924" s="31" t="s">
        <v>1112</v>
      </c>
      <c r="T924" s="31" t="s">
        <v>1112</v>
      </c>
      <c r="U924" s="74">
        <v>3.2181242078764134</v>
      </c>
      <c r="V924" s="31" t="s">
        <v>1113</v>
      </c>
      <c r="W924" s="57">
        <v>3.2181242078764134</v>
      </c>
    </row>
    <row r="925" spans="1:23" x14ac:dyDescent="0.3">
      <c r="A925" s="8" t="s">
        <v>316</v>
      </c>
      <c r="B925" s="8" t="s">
        <v>599</v>
      </c>
      <c r="C925" s="9" t="s">
        <v>578</v>
      </c>
      <c r="D925" s="27" t="s">
        <v>1025</v>
      </c>
      <c r="E925" s="27" t="s">
        <v>912</v>
      </c>
      <c r="F925" s="9" t="s">
        <v>600</v>
      </c>
      <c r="G925" s="8" t="s">
        <v>633</v>
      </c>
      <c r="H925" s="10" t="s">
        <v>310</v>
      </c>
      <c r="I925" s="119">
        <v>118.00556</v>
      </c>
      <c r="J925" s="121" t="s">
        <v>258</v>
      </c>
      <c r="K925" s="27" t="s">
        <v>649</v>
      </c>
      <c r="L925" s="49" t="s">
        <v>677</v>
      </c>
      <c r="M925" s="31" t="str">
        <f>_xlfn.XLOOKUP(Calculations[[#This Row],[For XLOOKUP]],Factors[For XLOOKUP],Factors[Factor],"")</f>
        <v>Σ.Ε. CO₂ eq</v>
      </c>
      <c r="N925" s="31">
        <f>_xlfn.XLOOKUP(Calculations[[#This Row],[For XLOOKUP]],Factors[For XLOOKUP],Factors[Value],"")</f>
        <v>0.63934056033614495</v>
      </c>
      <c r="O925" s="31" t="str">
        <f>_xlfn.XLOOKUP(Calculations[[#This Row],[For XLOOKUP]],Factors[For XLOOKUP],Factors[Units],"")</f>
        <v>tn CO2 eq/ tn</v>
      </c>
      <c r="P925" s="12" t="str">
        <f>_xlfn.XLOOKUP(Calculations[[#This Row],[For XLOOKUP]],Factors[For XLOOKUP],Factors[Source],"")</f>
        <v>EPA 2024</v>
      </c>
      <c r="Q925" s="31" t="s">
        <v>1112</v>
      </c>
      <c r="R925" s="31" t="s">
        <v>1112</v>
      </c>
      <c r="S925" s="31" t="s">
        <v>1112</v>
      </c>
      <c r="T925" s="31" t="s">
        <v>1112</v>
      </c>
      <c r="U925" s="74">
        <v>75.445740853180581</v>
      </c>
      <c r="V925" s="31" t="s">
        <v>1113</v>
      </c>
      <c r="W925" s="57">
        <v>75.445740853180581</v>
      </c>
    </row>
    <row r="926" spans="1:23" x14ac:dyDescent="0.3">
      <c r="A926" s="8" t="s">
        <v>316</v>
      </c>
      <c r="B926" s="8" t="s">
        <v>599</v>
      </c>
      <c r="C926" s="9" t="s">
        <v>578</v>
      </c>
      <c r="D926" s="27" t="s">
        <v>1025</v>
      </c>
      <c r="E926" s="27" t="s">
        <v>912</v>
      </c>
      <c r="F926" s="9" t="s">
        <v>600</v>
      </c>
      <c r="G926" s="8" t="s">
        <v>633</v>
      </c>
      <c r="H926" s="10" t="s">
        <v>310</v>
      </c>
      <c r="I926" s="29">
        <v>2.335</v>
      </c>
      <c r="J926" s="11" t="s">
        <v>258</v>
      </c>
      <c r="K926" s="41" t="s">
        <v>653</v>
      </c>
      <c r="L926" s="47" t="s">
        <v>679</v>
      </c>
      <c r="M926" s="31" t="str">
        <f>_xlfn.XLOOKUP(Calculations[[#This Row],[For XLOOKUP]],Factors[For XLOOKUP],Factors[Factor],"")</f>
        <v>Σ.Ε. CO₂ eq</v>
      </c>
      <c r="N926" s="31">
        <f>_xlfn.XLOOKUP(Calculations[[#This Row],[For XLOOKUP]],Factors[For XLOOKUP],Factors[Value],"")</f>
        <v>2.2046226218487758E-2</v>
      </c>
      <c r="O926" s="31" t="str">
        <f>_xlfn.XLOOKUP(Calculations[[#This Row],[For XLOOKUP]],Factors[For XLOOKUP],Factors[Units],"")</f>
        <v>tn CO2 eq/ tn</v>
      </c>
      <c r="P926" s="12" t="str">
        <f>_xlfn.XLOOKUP(Calculations[[#This Row],[For XLOOKUP]],Factors[For XLOOKUP],Factors[Source],"")</f>
        <v>EPA 2024</v>
      </c>
      <c r="Q926" s="31" t="s">
        <v>1112</v>
      </c>
      <c r="R926" s="31" t="s">
        <v>1112</v>
      </c>
      <c r="S926" s="31" t="s">
        <v>1112</v>
      </c>
      <c r="T926" s="31" t="s">
        <v>1112</v>
      </c>
      <c r="U926" s="74">
        <v>5.1477938220168912E-2</v>
      </c>
      <c r="V926" s="31" t="s">
        <v>1113</v>
      </c>
      <c r="W926" s="57">
        <v>5.1477938220168912E-2</v>
      </c>
    </row>
    <row r="927" spans="1:23" x14ac:dyDescent="0.3">
      <c r="A927" s="8" t="s">
        <v>316</v>
      </c>
      <c r="B927" s="8" t="s">
        <v>599</v>
      </c>
      <c r="C927" s="9" t="s">
        <v>578</v>
      </c>
      <c r="D927" s="27" t="s">
        <v>1025</v>
      </c>
      <c r="E927" s="27" t="s">
        <v>908</v>
      </c>
      <c r="F927" s="9" t="s">
        <v>600</v>
      </c>
      <c r="G927" s="8" t="s">
        <v>633</v>
      </c>
      <c r="H927" s="10" t="s">
        <v>310</v>
      </c>
      <c r="I927" s="29">
        <v>1.5401108656396201</v>
      </c>
      <c r="J927" s="11" t="s">
        <v>258</v>
      </c>
      <c r="K927" s="41" t="s">
        <v>649</v>
      </c>
      <c r="L927" s="47" t="s">
        <v>677</v>
      </c>
      <c r="M927" s="31" t="str">
        <f>_xlfn.XLOOKUP(Calculations[[#This Row],[For XLOOKUP]],Factors[For XLOOKUP],Factors[Factor],"")</f>
        <v>Σ.Ε. CO₂ eq</v>
      </c>
      <c r="N927" s="31">
        <f>_xlfn.XLOOKUP(Calculations[[#This Row],[For XLOOKUP]],Factors[For XLOOKUP],Factors[Value],"")</f>
        <v>0.63934056033614495</v>
      </c>
      <c r="O927" s="31" t="str">
        <f>_xlfn.XLOOKUP(Calculations[[#This Row],[For XLOOKUP]],Factors[For XLOOKUP],Factors[Units],"")</f>
        <v>tn CO2 eq/ tn</v>
      </c>
      <c r="P927" s="12" t="str">
        <f>_xlfn.XLOOKUP(Calculations[[#This Row],[For XLOOKUP]],Factors[For XLOOKUP],Factors[Source],"")</f>
        <v>EPA 2024</v>
      </c>
      <c r="Q927" s="31" t="s">
        <v>1112</v>
      </c>
      <c r="R927" s="31" t="s">
        <v>1112</v>
      </c>
      <c r="S927" s="31" t="s">
        <v>1112</v>
      </c>
      <c r="T927" s="31" t="s">
        <v>1112</v>
      </c>
      <c r="U927" s="74">
        <v>0.98465534381781994</v>
      </c>
      <c r="V927" s="31" t="s">
        <v>1113</v>
      </c>
      <c r="W927" s="57">
        <v>0.98465534381781994</v>
      </c>
    </row>
    <row r="928" spans="1:23" x14ac:dyDescent="0.3">
      <c r="A928" s="8" t="s">
        <v>316</v>
      </c>
      <c r="B928" s="8" t="s">
        <v>599</v>
      </c>
      <c r="C928" s="9" t="s">
        <v>578</v>
      </c>
      <c r="D928" s="27" t="s">
        <v>1025</v>
      </c>
      <c r="E928" s="27" t="s">
        <v>914</v>
      </c>
      <c r="F928" s="9" t="s">
        <v>600</v>
      </c>
      <c r="G928" s="8" t="s">
        <v>633</v>
      </c>
      <c r="H928" s="10" t="s">
        <v>310</v>
      </c>
      <c r="I928" s="29">
        <v>0.14761445996545899</v>
      </c>
      <c r="J928" s="11" t="s">
        <v>258</v>
      </c>
      <c r="K928" s="41" t="s">
        <v>649</v>
      </c>
      <c r="L928" s="47" t="s">
        <v>677</v>
      </c>
      <c r="M928" s="31" t="str">
        <f>_xlfn.XLOOKUP(Calculations[[#This Row],[For XLOOKUP]],Factors[For XLOOKUP],Factors[Factor],"")</f>
        <v>Σ.Ε. CO₂ eq</v>
      </c>
      <c r="N928" s="31">
        <f>_xlfn.XLOOKUP(Calculations[[#This Row],[For XLOOKUP]],Factors[For XLOOKUP],Factors[Value],"")</f>
        <v>0.63934056033614495</v>
      </c>
      <c r="O928" s="31" t="str">
        <f>_xlfn.XLOOKUP(Calculations[[#This Row],[For XLOOKUP]],Factors[For XLOOKUP],Factors[Units],"")</f>
        <v>tn CO2 eq/ tn</v>
      </c>
      <c r="P928" s="12" t="str">
        <f>_xlfn.XLOOKUP(Calculations[[#This Row],[For XLOOKUP]],Factors[For XLOOKUP],Factors[Source],"")</f>
        <v>EPA 2024</v>
      </c>
      <c r="Q928" s="31" t="s">
        <v>1112</v>
      </c>
      <c r="R928" s="31" t="s">
        <v>1112</v>
      </c>
      <c r="S928" s="31" t="s">
        <v>1112</v>
      </c>
      <c r="T928" s="31" t="s">
        <v>1112</v>
      </c>
      <c r="U928" s="74">
        <v>9.4375911548033986E-2</v>
      </c>
      <c r="V928" s="31" t="s">
        <v>1113</v>
      </c>
      <c r="W928" s="57">
        <v>9.4375911548033986E-2</v>
      </c>
    </row>
    <row r="929" spans="1:23" x14ac:dyDescent="0.3">
      <c r="A929" s="8" t="s">
        <v>316</v>
      </c>
      <c r="B929" s="8" t="s">
        <v>599</v>
      </c>
      <c r="C929" s="9" t="s">
        <v>578</v>
      </c>
      <c r="D929" s="27" t="s">
        <v>1025</v>
      </c>
      <c r="E929" s="27" t="s">
        <v>909</v>
      </c>
      <c r="F929" s="9" t="s">
        <v>600</v>
      </c>
      <c r="G929" s="8" t="s">
        <v>633</v>
      </c>
      <c r="H929" s="10" t="s">
        <v>310</v>
      </c>
      <c r="I929" s="29">
        <v>8.5000000000000006E-3</v>
      </c>
      <c r="J929" s="11" t="s">
        <v>258</v>
      </c>
      <c r="K929" s="41" t="s">
        <v>649</v>
      </c>
      <c r="L929" s="47" t="s">
        <v>677</v>
      </c>
      <c r="M929" s="31" t="str">
        <f>_xlfn.XLOOKUP(Calculations[[#This Row],[For XLOOKUP]],Factors[For XLOOKUP],Factors[Factor],"")</f>
        <v>Σ.Ε. CO₂ eq</v>
      </c>
      <c r="N929" s="31">
        <f>_xlfn.XLOOKUP(Calculations[[#This Row],[For XLOOKUP]],Factors[For XLOOKUP],Factors[Value],"")</f>
        <v>0.63934056033614495</v>
      </c>
      <c r="O929" s="31" t="str">
        <f>_xlfn.XLOOKUP(Calculations[[#This Row],[For XLOOKUP]],Factors[For XLOOKUP],Factors[Units],"")</f>
        <v>tn CO2 eq/ tn</v>
      </c>
      <c r="P929" s="12" t="str">
        <f>_xlfn.XLOOKUP(Calculations[[#This Row],[For XLOOKUP]],Factors[For XLOOKUP],Factors[Source],"")</f>
        <v>EPA 2024</v>
      </c>
      <c r="Q929" s="31" t="s">
        <v>1112</v>
      </c>
      <c r="R929" s="31" t="s">
        <v>1112</v>
      </c>
      <c r="S929" s="31" t="s">
        <v>1112</v>
      </c>
      <c r="T929" s="31" t="s">
        <v>1112</v>
      </c>
      <c r="U929" s="74">
        <v>5.4343947628572326E-3</v>
      </c>
      <c r="V929" s="31" t="s">
        <v>1113</v>
      </c>
      <c r="W929" s="57">
        <v>5.4343947628572326E-3</v>
      </c>
    </row>
    <row r="930" spans="1:23" x14ac:dyDescent="0.3">
      <c r="A930" s="8" t="s">
        <v>316</v>
      </c>
      <c r="B930" s="8" t="s">
        <v>599</v>
      </c>
      <c r="C930" s="9" t="s">
        <v>578</v>
      </c>
      <c r="D930" s="9" t="s">
        <v>1027</v>
      </c>
      <c r="E930" s="9"/>
      <c r="F930" s="9" t="s">
        <v>600</v>
      </c>
      <c r="G930" s="8" t="s">
        <v>633</v>
      </c>
      <c r="H930" s="10" t="s">
        <v>310</v>
      </c>
      <c r="I930" s="29">
        <v>17.599</v>
      </c>
      <c r="J930" s="11" t="s">
        <v>258</v>
      </c>
      <c r="K930" s="41" t="s">
        <v>649</v>
      </c>
      <c r="L930" s="47" t="s">
        <v>677</v>
      </c>
      <c r="M930" s="31" t="str">
        <f>_xlfn.XLOOKUP(Calculations[[#This Row],[For XLOOKUP]],Factors[For XLOOKUP],Factors[Factor],"")</f>
        <v>Σ.Ε. CO₂ eq</v>
      </c>
      <c r="N930" s="31">
        <f>_xlfn.XLOOKUP(Calculations[[#This Row],[For XLOOKUP]],Factors[For XLOOKUP],Factors[Value],"")</f>
        <v>0.63934056033614495</v>
      </c>
      <c r="O930" s="31" t="str">
        <f>_xlfn.XLOOKUP(Calculations[[#This Row],[For XLOOKUP]],Factors[For XLOOKUP],Factors[Units],"")</f>
        <v>tn CO2 eq/ tn</v>
      </c>
      <c r="P930" s="12" t="str">
        <f>_xlfn.XLOOKUP(Calculations[[#This Row],[For XLOOKUP]],Factors[For XLOOKUP],Factors[Source],"")</f>
        <v>EPA 2024</v>
      </c>
      <c r="Q930" s="31" t="s">
        <v>1112</v>
      </c>
      <c r="R930" s="31" t="s">
        <v>1112</v>
      </c>
      <c r="S930" s="31" t="s">
        <v>1112</v>
      </c>
      <c r="T930" s="31" t="s">
        <v>1112</v>
      </c>
      <c r="U930" s="74">
        <v>11.251754521355815</v>
      </c>
      <c r="V930" s="31" t="s">
        <v>1113</v>
      </c>
      <c r="W930" s="57">
        <v>11.251754521355815</v>
      </c>
    </row>
    <row r="931" spans="1:23" x14ac:dyDescent="0.3">
      <c r="A931" s="8" t="s">
        <v>316</v>
      </c>
      <c r="B931" s="8" t="s">
        <v>599</v>
      </c>
      <c r="C931" s="9" t="s">
        <v>578</v>
      </c>
      <c r="D931" s="9" t="s">
        <v>1025</v>
      </c>
      <c r="E931" s="9" t="s">
        <v>909</v>
      </c>
      <c r="F931" s="9" t="s">
        <v>600</v>
      </c>
      <c r="G931" s="8" t="s">
        <v>1071</v>
      </c>
      <c r="H931" s="10" t="s">
        <v>310</v>
      </c>
      <c r="I931" s="29">
        <v>0.41000000000000003</v>
      </c>
      <c r="J931" s="11" t="s">
        <v>258</v>
      </c>
      <c r="K931" s="41" t="s">
        <v>650</v>
      </c>
      <c r="L931" s="47" t="s">
        <v>657</v>
      </c>
      <c r="M931" s="31" t="str">
        <f>_xlfn.XLOOKUP(Calculations[[#This Row],[For XLOOKUP]],Factors[For XLOOKUP],Factors[Factor],"")</f>
        <v>Σ.Ε. CO₂ eq</v>
      </c>
      <c r="N931" s="31">
        <f>_xlfn.XLOOKUP(Calculations[[#This Row],[For XLOOKUP]],Factors[For XLOOKUP],Factors[Value],"")</f>
        <v>6.4106099999999997E-3</v>
      </c>
      <c r="O931" s="31" t="str">
        <f>_xlfn.XLOOKUP(Calculations[[#This Row],[For XLOOKUP]],Factors[For XLOOKUP],Factors[Units],"")</f>
        <v>tn CO2 eq/ tn</v>
      </c>
      <c r="P931" s="12" t="str">
        <f>_xlfn.XLOOKUP(Calculations[[#This Row],[For XLOOKUP]],Factors[For XLOOKUP],Factors[Source],"")</f>
        <v>DEFRA 2024</v>
      </c>
      <c r="Q931" s="31" t="s">
        <v>1112</v>
      </c>
      <c r="R931" s="31" t="s">
        <v>1112</v>
      </c>
      <c r="S931" s="31" t="s">
        <v>1112</v>
      </c>
      <c r="T931" s="31" t="s">
        <v>1112</v>
      </c>
      <c r="U931" s="74">
        <v>2.6283501000000003E-3</v>
      </c>
      <c r="V931" s="31" t="s">
        <v>1113</v>
      </c>
      <c r="W931" s="57">
        <v>2.6283501000000003E-3</v>
      </c>
    </row>
    <row r="932" spans="1:23" x14ac:dyDescent="0.3">
      <c r="A932" s="8" t="s">
        <v>316</v>
      </c>
      <c r="B932" s="8" t="s">
        <v>599</v>
      </c>
      <c r="C932" s="9" t="s">
        <v>578</v>
      </c>
      <c r="D932" s="9" t="s">
        <v>1027</v>
      </c>
      <c r="E932" s="9"/>
      <c r="F932" s="9" t="s">
        <v>600</v>
      </c>
      <c r="G932" s="8" t="s">
        <v>1081</v>
      </c>
      <c r="H932" s="10" t="s">
        <v>310</v>
      </c>
      <c r="I932" s="29">
        <v>3.7</v>
      </c>
      <c r="J932" s="11" t="s">
        <v>258</v>
      </c>
      <c r="K932" s="41" t="s">
        <v>647</v>
      </c>
      <c r="L932" s="47" t="s">
        <v>676</v>
      </c>
      <c r="M932" s="31" t="str">
        <f>_xlfn.XLOOKUP(Calculations[[#This Row],[For XLOOKUP]],Factors[For XLOOKUP],Factors[Factor],"")</f>
        <v>Σ.Ε. CO₂ eq</v>
      </c>
      <c r="N932" s="31">
        <f>_xlfn.XLOOKUP(Calculations[[#This Row],[For XLOOKUP]],Factors[For XLOOKUP],Factors[Value],"")</f>
        <v>6.4106099999999997E-3</v>
      </c>
      <c r="O932" s="31" t="str">
        <f>_xlfn.XLOOKUP(Calculations[[#This Row],[For XLOOKUP]],Factors[For XLOOKUP],Factors[Units],"")</f>
        <v>tn CO2 eq/ tn</v>
      </c>
      <c r="P932" s="12" t="str">
        <f>_xlfn.XLOOKUP(Calculations[[#This Row],[For XLOOKUP]],Factors[For XLOOKUP],Factors[Source],"")</f>
        <v>DEFRA 2024</v>
      </c>
      <c r="Q932" s="31" t="s">
        <v>1112</v>
      </c>
      <c r="R932" s="31" t="s">
        <v>1112</v>
      </c>
      <c r="S932" s="31" t="s">
        <v>1112</v>
      </c>
      <c r="T932" s="31" t="s">
        <v>1112</v>
      </c>
      <c r="U932" s="74">
        <v>2.3719257000000001E-2</v>
      </c>
      <c r="V932" s="31" t="s">
        <v>1113</v>
      </c>
      <c r="W932" s="57">
        <v>2.3719257000000001E-2</v>
      </c>
    </row>
    <row r="933" spans="1:23" x14ac:dyDescent="0.3">
      <c r="A933" s="8" t="s">
        <v>316</v>
      </c>
      <c r="B933" s="8" t="s">
        <v>599</v>
      </c>
      <c r="C933" s="9" t="s">
        <v>297</v>
      </c>
      <c r="D933" s="27" t="s">
        <v>1027</v>
      </c>
      <c r="E933" s="27" t="s">
        <v>955</v>
      </c>
      <c r="F933" s="9" t="s">
        <v>600</v>
      </c>
      <c r="G933" s="8" t="s">
        <v>634</v>
      </c>
      <c r="H933" s="10" t="s">
        <v>310</v>
      </c>
      <c r="I933" s="29">
        <v>2492.84</v>
      </c>
      <c r="J933" s="11" t="s">
        <v>258</v>
      </c>
      <c r="K933" s="41" t="s">
        <v>647</v>
      </c>
      <c r="L933" s="47" t="s">
        <v>678</v>
      </c>
      <c r="M933" s="31" t="str">
        <f>_xlfn.XLOOKUP(Calculations[[#This Row],[For XLOOKUP]],Factors[For XLOOKUP],Factors[Factor],"")</f>
        <v>Σ.Ε. CO₂ eq</v>
      </c>
      <c r="N933" s="31">
        <f>_xlfn.XLOOKUP(Calculations[[#This Row],[For XLOOKUP]],Factors[For XLOOKUP],Factors[Value],"")</f>
        <v>0.24250848840336534</v>
      </c>
      <c r="O933" s="31" t="str">
        <f>_xlfn.XLOOKUP(Calculations[[#This Row],[For XLOOKUP]],Factors[For XLOOKUP],Factors[Units],"")</f>
        <v>tn CO2 eq/ tn</v>
      </c>
      <c r="P933" s="12" t="str">
        <f>_xlfn.XLOOKUP(Calculations[[#This Row],[For XLOOKUP]],Factors[For XLOOKUP],Factors[Source],"")</f>
        <v>EPA 2024</v>
      </c>
      <c r="Q933" s="31" t="s">
        <v>1112</v>
      </c>
      <c r="R933" s="31" t="s">
        <v>1112</v>
      </c>
      <c r="S933" s="31" t="s">
        <v>1112</v>
      </c>
      <c r="T933" s="31" t="s">
        <v>1112</v>
      </c>
      <c r="U933" s="74">
        <v>604.53486023144524</v>
      </c>
      <c r="V933" s="31" t="s">
        <v>1113</v>
      </c>
      <c r="W933" s="57">
        <v>604.53486023144524</v>
      </c>
    </row>
    <row r="934" spans="1:23" x14ac:dyDescent="0.3">
      <c r="A934" s="8" t="s">
        <v>316</v>
      </c>
      <c r="B934" s="8" t="s">
        <v>599</v>
      </c>
      <c r="C934" s="9" t="s">
        <v>578</v>
      </c>
      <c r="D934" s="9" t="s">
        <v>1022</v>
      </c>
      <c r="E934" s="9" t="s">
        <v>922</v>
      </c>
      <c r="F934" s="9" t="s">
        <v>600</v>
      </c>
      <c r="G934" s="8" t="s">
        <v>634</v>
      </c>
      <c r="H934" s="10" t="s">
        <v>310</v>
      </c>
      <c r="I934" s="29">
        <v>5.6830203161825903E-2</v>
      </c>
      <c r="J934" s="11" t="s">
        <v>258</v>
      </c>
      <c r="K934" s="41" t="s">
        <v>647</v>
      </c>
      <c r="L934" s="47" t="s">
        <v>678</v>
      </c>
      <c r="M934" s="31" t="str">
        <f>_xlfn.XLOOKUP(Calculations[[#This Row],[For XLOOKUP]],Factors[For XLOOKUP],Factors[Factor],"")</f>
        <v>Σ.Ε. CO₂ eq</v>
      </c>
      <c r="N934" s="31">
        <f>_xlfn.XLOOKUP(Calculations[[#This Row],[For XLOOKUP]],Factors[For XLOOKUP],Factors[Value],"")</f>
        <v>0.24250848840336534</v>
      </c>
      <c r="O934" s="31" t="str">
        <f>_xlfn.XLOOKUP(Calculations[[#This Row],[For XLOOKUP]],Factors[For XLOOKUP],Factors[Units],"")</f>
        <v>tn CO2 eq/ tn</v>
      </c>
      <c r="P934" s="12" t="str">
        <f>_xlfn.XLOOKUP(Calculations[[#This Row],[For XLOOKUP]],Factors[For XLOOKUP],Factors[Source],"")</f>
        <v>EPA 2024</v>
      </c>
      <c r="Q934" s="31" t="s">
        <v>1112</v>
      </c>
      <c r="R934" s="31" t="s">
        <v>1112</v>
      </c>
      <c r="S934" s="31" t="s">
        <v>1112</v>
      </c>
      <c r="T934" s="31" t="s">
        <v>1112</v>
      </c>
      <c r="U934" s="74">
        <v>1.3781806664430553E-2</v>
      </c>
      <c r="V934" s="31" t="s">
        <v>1113</v>
      </c>
      <c r="W934" s="57">
        <v>1.3781806664430553E-2</v>
      </c>
    </row>
    <row r="935" spans="1:23" x14ac:dyDescent="0.3">
      <c r="A935" s="8" t="s">
        <v>316</v>
      </c>
      <c r="B935" s="8" t="s">
        <v>599</v>
      </c>
      <c r="C935" s="9" t="s">
        <v>578</v>
      </c>
      <c r="D935" s="27" t="s">
        <v>1024</v>
      </c>
      <c r="E935" s="27" t="s">
        <v>918</v>
      </c>
      <c r="F935" s="9" t="s">
        <v>600</v>
      </c>
      <c r="G935" s="8" t="s">
        <v>634</v>
      </c>
      <c r="H935" s="10" t="s">
        <v>310</v>
      </c>
      <c r="I935" s="29">
        <v>0.50333846691301298</v>
      </c>
      <c r="J935" s="11" t="s">
        <v>258</v>
      </c>
      <c r="K935" s="41" t="s">
        <v>647</v>
      </c>
      <c r="L935" s="47" t="s">
        <v>678</v>
      </c>
      <c r="M935" s="31" t="str">
        <f>_xlfn.XLOOKUP(Calculations[[#This Row],[For XLOOKUP]],Factors[For XLOOKUP],Factors[Factor],"")</f>
        <v>Σ.Ε. CO₂ eq</v>
      </c>
      <c r="N935" s="31">
        <f>_xlfn.XLOOKUP(Calculations[[#This Row],[For XLOOKUP]],Factors[For XLOOKUP],Factors[Value],"")</f>
        <v>0.24250848840336534</v>
      </c>
      <c r="O935" s="31" t="str">
        <f>_xlfn.XLOOKUP(Calculations[[#This Row],[For XLOOKUP]],Factors[For XLOOKUP],Factors[Units],"")</f>
        <v>tn CO2 eq/ tn</v>
      </c>
      <c r="P935" s="12" t="str">
        <f>_xlfn.XLOOKUP(Calculations[[#This Row],[For XLOOKUP]],Factors[For XLOOKUP],Factors[Source],"")</f>
        <v>EPA 2024</v>
      </c>
      <c r="Q935" s="31" t="s">
        <v>1112</v>
      </c>
      <c r="R935" s="31" t="s">
        <v>1112</v>
      </c>
      <c r="S935" s="31" t="s">
        <v>1112</v>
      </c>
      <c r="T935" s="31" t="s">
        <v>1112</v>
      </c>
      <c r="U935" s="74">
        <v>0.1220638507663421</v>
      </c>
      <c r="V935" s="31" t="s">
        <v>1113</v>
      </c>
      <c r="W935" s="57">
        <v>0.1220638507663421</v>
      </c>
    </row>
    <row r="936" spans="1:23" x14ac:dyDescent="0.3">
      <c r="A936" s="8" t="s">
        <v>316</v>
      </c>
      <c r="B936" s="8" t="s">
        <v>599</v>
      </c>
      <c r="C936" s="9" t="s">
        <v>578</v>
      </c>
      <c r="D936" s="27" t="s">
        <v>1025</v>
      </c>
      <c r="E936" s="27" t="s">
        <v>908</v>
      </c>
      <c r="F936" s="9" t="s">
        <v>600</v>
      </c>
      <c r="G936" s="8" t="s">
        <v>634</v>
      </c>
      <c r="H936" s="10" t="s">
        <v>310</v>
      </c>
      <c r="I936" s="29">
        <v>0.154007390386593</v>
      </c>
      <c r="J936" s="11" t="s">
        <v>258</v>
      </c>
      <c r="K936" s="41" t="s">
        <v>647</v>
      </c>
      <c r="L936" s="47" t="s">
        <v>678</v>
      </c>
      <c r="M936" s="31" t="str">
        <f>_xlfn.XLOOKUP(Calculations[[#This Row],[For XLOOKUP]],Factors[For XLOOKUP],Factors[Factor],"")</f>
        <v>Σ.Ε. CO₂ eq</v>
      </c>
      <c r="N936" s="31">
        <f>_xlfn.XLOOKUP(Calculations[[#This Row],[For XLOOKUP]],Factors[For XLOOKUP],Factors[Value],"")</f>
        <v>0.24250848840336534</v>
      </c>
      <c r="O936" s="31" t="str">
        <f>_xlfn.XLOOKUP(Calculations[[#This Row],[For XLOOKUP]],Factors[For XLOOKUP],Factors[Units],"")</f>
        <v>tn CO2 eq/ tn</v>
      </c>
      <c r="P936" s="12" t="str">
        <f>_xlfn.XLOOKUP(Calculations[[#This Row],[For XLOOKUP]],Factors[For XLOOKUP],Factors[Source],"")</f>
        <v>EPA 2024</v>
      </c>
      <c r="Q936" s="31" t="s">
        <v>1112</v>
      </c>
      <c r="R936" s="31" t="s">
        <v>1112</v>
      </c>
      <c r="S936" s="31" t="s">
        <v>1112</v>
      </c>
      <c r="T936" s="31" t="s">
        <v>1112</v>
      </c>
      <c r="U936" s="74">
        <v>3.734809944559965E-2</v>
      </c>
      <c r="V936" s="31" t="s">
        <v>1113</v>
      </c>
      <c r="W936" s="57">
        <v>3.734809944559965E-2</v>
      </c>
    </row>
    <row r="937" spans="1:23" x14ac:dyDescent="0.3">
      <c r="A937" s="8" t="s">
        <v>316</v>
      </c>
      <c r="B937" s="8" t="s">
        <v>599</v>
      </c>
      <c r="C937" s="9" t="s">
        <v>578</v>
      </c>
      <c r="D937" s="9" t="s">
        <v>1025</v>
      </c>
      <c r="E937" s="27" t="s">
        <v>913</v>
      </c>
      <c r="F937" s="9" t="s">
        <v>600</v>
      </c>
      <c r="G937" s="8" t="s">
        <v>634</v>
      </c>
      <c r="H937" s="10" t="s">
        <v>310</v>
      </c>
      <c r="I937" s="29">
        <v>8.19</v>
      </c>
      <c r="J937" s="11" t="s">
        <v>258</v>
      </c>
      <c r="K937" s="41" t="s">
        <v>647</v>
      </c>
      <c r="L937" s="47" t="s">
        <v>678</v>
      </c>
      <c r="M937" s="31" t="str">
        <f>_xlfn.XLOOKUP(Calculations[[#This Row],[For XLOOKUP]],Factors[For XLOOKUP],Factors[Factor],"")</f>
        <v>Σ.Ε. CO₂ eq</v>
      </c>
      <c r="N937" s="31">
        <f>_xlfn.XLOOKUP(Calculations[[#This Row],[For XLOOKUP]],Factors[For XLOOKUP],Factors[Value],"")</f>
        <v>0.24250848840336534</v>
      </c>
      <c r="O937" s="31" t="str">
        <f>_xlfn.XLOOKUP(Calculations[[#This Row],[For XLOOKUP]],Factors[For XLOOKUP],Factors[Units],"")</f>
        <v>tn CO2 eq/ tn</v>
      </c>
      <c r="P937" s="12" t="str">
        <f>_xlfn.XLOOKUP(Calculations[[#This Row],[For XLOOKUP]],Factors[For XLOOKUP],Factors[Source],"")</f>
        <v>EPA 2024</v>
      </c>
      <c r="Q937" s="31" t="s">
        <v>1112</v>
      </c>
      <c r="R937" s="31" t="s">
        <v>1112</v>
      </c>
      <c r="S937" s="31" t="s">
        <v>1112</v>
      </c>
      <c r="T937" s="31" t="s">
        <v>1112</v>
      </c>
      <c r="U937" s="74">
        <v>1.9861445200235619</v>
      </c>
      <c r="V937" s="31" t="s">
        <v>1113</v>
      </c>
      <c r="W937" s="57">
        <v>1.9861445200235619</v>
      </c>
    </row>
    <row r="938" spans="1:23" x14ac:dyDescent="0.3">
      <c r="A938" s="8" t="s">
        <v>316</v>
      </c>
      <c r="B938" s="8" t="s">
        <v>599</v>
      </c>
      <c r="C938" s="9" t="s">
        <v>578</v>
      </c>
      <c r="D938" s="9" t="s">
        <v>1025</v>
      </c>
      <c r="E938" s="9" t="s">
        <v>948</v>
      </c>
      <c r="F938" s="9" t="s">
        <v>600</v>
      </c>
      <c r="G938" s="8" t="s">
        <v>634</v>
      </c>
      <c r="H938" s="10" t="s">
        <v>310</v>
      </c>
      <c r="I938" s="29">
        <v>0.26</v>
      </c>
      <c r="J938" s="11" t="s">
        <v>258</v>
      </c>
      <c r="K938" s="41" t="s">
        <v>647</v>
      </c>
      <c r="L938" s="47" t="s">
        <v>678</v>
      </c>
      <c r="M938" s="31" t="str">
        <f>_xlfn.XLOOKUP(Calculations[[#This Row],[For XLOOKUP]],Factors[For XLOOKUP],Factors[Factor],"")</f>
        <v>Σ.Ε. CO₂ eq</v>
      </c>
      <c r="N938" s="31">
        <f>_xlfn.XLOOKUP(Calculations[[#This Row],[For XLOOKUP]],Factors[For XLOOKUP],Factors[Value],"")</f>
        <v>0.24250848840336534</v>
      </c>
      <c r="O938" s="31" t="str">
        <f>_xlfn.XLOOKUP(Calculations[[#This Row],[For XLOOKUP]],Factors[For XLOOKUP],Factors[Units],"")</f>
        <v>tn CO2 eq/ tn</v>
      </c>
      <c r="P938" s="12" t="str">
        <f>_xlfn.XLOOKUP(Calculations[[#This Row],[For XLOOKUP]],Factors[For XLOOKUP],Factors[Source],"")</f>
        <v>EPA 2024</v>
      </c>
      <c r="Q938" s="31" t="s">
        <v>1112</v>
      </c>
      <c r="R938" s="31" t="s">
        <v>1112</v>
      </c>
      <c r="S938" s="31" t="s">
        <v>1112</v>
      </c>
      <c r="T938" s="31" t="s">
        <v>1112</v>
      </c>
      <c r="U938" s="74">
        <v>6.3052206984874987E-2</v>
      </c>
      <c r="V938" s="31" t="s">
        <v>1113</v>
      </c>
      <c r="W938" s="57">
        <v>6.3052206984874987E-2</v>
      </c>
    </row>
    <row r="939" spans="1:23" x14ac:dyDescent="0.3">
      <c r="A939" s="8" t="s">
        <v>316</v>
      </c>
      <c r="B939" s="8" t="s">
        <v>599</v>
      </c>
      <c r="C939" s="9" t="s">
        <v>578</v>
      </c>
      <c r="D939" s="27" t="s">
        <v>1025</v>
      </c>
      <c r="E939" s="27" t="s">
        <v>914</v>
      </c>
      <c r="F939" s="9" t="s">
        <v>600</v>
      </c>
      <c r="G939" s="8" t="s">
        <v>634</v>
      </c>
      <c r="H939" s="10" t="s">
        <v>310</v>
      </c>
      <c r="I939" s="29">
        <v>1.47610917303444E-2</v>
      </c>
      <c r="J939" s="11" t="s">
        <v>258</v>
      </c>
      <c r="K939" s="41" t="s">
        <v>647</v>
      </c>
      <c r="L939" s="47" t="s">
        <v>678</v>
      </c>
      <c r="M939" s="31" t="str">
        <f>_xlfn.XLOOKUP(Calculations[[#This Row],[For XLOOKUP]],Factors[For XLOOKUP],Factors[Factor],"")</f>
        <v>Σ.Ε. CO₂ eq</v>
      </c>
      <c r="N939" s="31">
        <f>_xlfn.XLOOKUP(Calculations[[#This Row],[For XLOOKUP]],Factors[For XLOOKUP],Factors[Value],"")</f>
        <v>0.24250848840336534</v>
      </c>
      <c r="O939" s="31" t="str">
        <f>_xlfn.XLOOKUP(Calculations[[#This Row],[For XLOOKUP]],Factors[For XLOOKUP],Factors[Units],"")</f>
        <v>tn CO2 eq/ tn</v>
      </c>
      <c r="P939" s="12" t="str">
        <f>_xlfn.XLOOKUP(Calculations[[#This Row],[For XLOOKUP]],Factors[For XLOOKUP],Factors[Source],"")</f>
        <v>EPA 2024</v>
      </c>
      <c r="Q939" s="31" t="s">
        <v>1112</v>
      </c>
      <c r="R939" s="31" t="s">
        <v>1112</v>
      </c>
      <c r="S939" s="31" t="s">
        <v>1112</v>
      </c>
      <c r="T939" s="31" t="s">
        <v>1112</v>
      </c>
      <c r="U939" s="74">
        <v>3.5796900427092367E-3</v>
      </c>
      <c r="V939" s="31" t="s">
        <v>1113</v>
      </c>
      <c r="W939" s="57">
        <v>3.5796900427092367E-3</v>
      </c>
    </row>
    <row r="940" spans="1:23" x14ac:dyDescent="0.3">
      <c r="A940" s="8" t="s">
        <v>316</v>
      </c>
      <c r="B940" s="8" t="s">
        <v>599</v>
      </c>
      <c r="C940" s="9" t="s">
        <v>578</v>
      </c>
      <c r="D940" s="27" t="s">
        <v>1027</v>
      </c>
      <c r="E940" s="27"/>
      <c r="F940" s="9" t="s">
        <v>600</v>
      </c>
      <c r="G940" s="8" t="s">
        <v>634</v>
      </c>
      <c r="H940" s="10" t="s">
        <v>310</v>
      </c>
      <c r="I940" s="29">
        <v>584.2010600000001</v>
      </c>
      <c r="J940" s="11" t="s">
        <v>258</v>
      </c>
      <c r="K940" s="41" t="s">
        <v>647</v>
      </c>
      <c r="L940" s="47" t="s">
        <v>678</v>
      </c>
      <c r="M940" s="31" t="str">
        <f>_xlfn.XLOOKUP(Calculations[[#This Row],[For XLOOKUP]],Factors[For XLOOKUP],Factors[Factor],"")</f>
        <v>Σ.Ε. CO₂ eq</v>
      </c>
      <c r="N940" s="31">
        <f>_xlfn.XLOOKUP(Calculations[[#This Row],[For XLOOKUP]],Factors[For XLOOKUP],Factors[Value],"")</f>
        <v>0.24250848840336534</v>
      </c>
      <c r="O940" s="31" t="str">
        <f>_xlfn.XLOOKUP(Calculations[[#This Row],[For XLOOKUP]],Factors[For XLOOKUP],Factors[Units],"")</f>
        <v>tn CO2 eq/ tn</v>
      </c>
      <c r="P940" s="12" t="str">
        <f>_xlfn.XLOOKUP(Calculations[[#This Row],[For XLOOKUP]],Factors[For XLOOKUP],Factors[Source],"")</f>
        <v>EPA 2024</v>
      </c>
      <c r="Q940" s="31" t="s">
        <v>1112</v>
      </c>
      <c r="R940" s="31" t="s">
        <v>1112</v>
      </c>
      <c r="S940" s="31" t="s">
        <v>1112</v>
      </c>
      <c r="T940" s="31" t="s">
        <v>1112</v>
      </c>
      <c r="U940" s="74">
        <v>141.67371598424376</v>
      </c>
      <c r="V940" s="31" t="s">
        <v>1113</v>
      </c>
      <c r="W940" s="57">
        <v>141.67371598424376</v>
      </c>
    </row>
    <row r="941" spans="1:23" x14ac:dyDescent="0.3">
      <c r="A941" s="8" t="s">
        <v>316</v>
      </c>
      <c r="B941" s="8" t="s">
        <v>599</v>
      </c>
      <c r="C941" s="9" t="s">
        <v>297</v>
      </c>
      <c r="D941" s="9" t="s">
        <v>1027</v>
      </c>
      <c r="E941" s="27" t="s">
        <v>955</v>
      </c>
      <c r="F941" s="9" t="s">
        <v>600</v>
      </c>
      <c r="G941" s="8" t="s">
        <v>635</v>
      </c>
      <c r="H941" s="10" t="s">
        <v>310</v>
      </c>
      <c r="I941" s="29">
        <v>1673.88</v>
      </c>
      <c r="J941" s="11" t="s">
        <v>258</v>
      </c>
      <c r="K941" s="41" t="s">
        <v>652</v>
      </c>
      <c r="L941" s="47" t="s">
        <v>833</v>
      </c>
      <c r="M941" s="31" t="str">
        <f>_xlfn.XLOOKUP(Calculations[[#This Row],[For XLOOKUP]],Factors[For XLOOKUP],Factors[Factor],"")</f>
        <v>Σ.Ε. CO₂ eq</v>
      </c>
      <c r="N941" s="31">
        <f>_xlfn.XLOOKUP(Calculations[[#This Row],[For XLOOKUP]],Factors[For XLOOKUP],Factors[Value],"")</f>
        <v>2.5794084675630673</v>
      </c>
      <c r="O941" s="31" t="str">
        <f>_xlfn.XLOOKUP(Calculations[[#This Row],[For XLOOKUP]],Factors[For XLOOKUP],Factors[Units],"")</f>
        <v>tn CO2 eq/ tn</v>
      </c>
      <c r="P941" s="12" t="str">
        <f>_xlfn.XLOOKUP(Calculations[[#This Row],[For XLOOKUP]],Factors[For XLOOKUP],Factors[Source],"")</f>
        <v>EPA 2024</v>
      </c>
      <c r="Q941" s="31" t="s">
        <v>1112</v>
      </c>
      <c r="R941" s="31" t="s">
        <v>1112</v>
      </c>
      <c r="S941" s="31" t="s">
        <v>1112</v>
      </c>
      <c r="T941" s="31" t="s">
        <v>1112</v>
      </c>
      <c r="U941" s="74">
        <v>4317.6202456844676</v>
      </c>
      <c r="V941" s="31" t="s">
        <v>1113</v>
      </c>
      <c r="W941" s="57">
        <v>4317.6202456844676</v>
      </c>
    </row>
    <row r="942" spans="1:23" x14ac:dyDescent="0.3">
      <c r="A942" s="8" t="s">
        <v>316</v>
      </c>
      <c r="B942" s="8" t="s">
        <v>599</v>
      </c>
      <c r="C942" s="9" t="s">
        <v>297</v>
      </c>
      <c r="D942" s="27" t="s">
        <v>1027</v>
      </c>
      <c r="E942" s="27" t="s">
        <v>955</v>
      </c>
      <c r="F942" s="9" t="s">
        <v>600</v>
      </c>
      <c r="G942" s="8" t="s">
        <v>635</v>
      </c>
      <c r="H942" s="10" t="s">
        <v>310</v>
      </c>
      <c r="I942" s="29">
        <v>2573.58</v>
      </c>
      <c r="J942" s="11" t="s">
        <v>258</v>
      </c>
      <c r="K942" s="41" t="s">
        <v>649</v>
      </c>
      <c r="L942" s="47" t="s">
        <v>836</v>
      </c>
      <c r="M942" s="31" t="str">
        <f>_xlfn.XLOOKUP(Calculations[[#This Row],[For XLOOKUP]],Factors[For XLOOKUP],Factors[Factor],"")</f>
        <v>Σ.Ε. CO₂ eq</v>
      </c>
      <c r="N942" s="31">
        <f>_xlfn.XLOOKUP(Calculations[[#This Row],[For XLOOKUP]],Factors[For XLOOKUP],Factors[Value],"")</f>
        <v>8.8838600000000004E-3</v>
      </c>
      <c r="O942" s="31" t="str">
        <f>_xlfn.XLOOKUP(Calculations[[#This Row],[For XLOOKUP]],Factors[For XLOOKUP],Factors[Units],"")</f>
        <v>tn CO2 eq/ tn</v>
      </c>
      <c r="P942" s="12" t="str">
        <f>_xlfn.XLOOKUP(Calculations[[#This Row],[For XLOOKUP]],Factors[For XLOOKUP],Factors[Source],"")</f>
        <v>DEFRA 2024</v>
      </c>
      <c r="Q942" s="31" t="s">
        <v>1112</v>
      </c>
      <c r="R942" s="31" t="s">
        <v>1112</v>
      </c>
      <c r="S942" s="31" t="s">
        <v>1112</v>
      </c>
      <c r="T942" s="31" t="s">
        <v>1112</v>
      </c>
      <c r="U942" s="74">
        <v>22.863324418800001</v>
      </c>
      <c r="V942" s="31" t="s">
        <v>1113</v>
      </c>
      <c r="W942" s="57">
        <v>22.863324418800001</v>
      </c>
    </row>
    <row r="943" spans="1:23" x14ac:dyDescent="0.3">
      <c r="A943" s="8" t="s">
        <v>316</v>
      </c>
      <c r="B943" s="8" t="s">
        <v>599</v>
      </c>
      <c r="C943" s="9" t="s">
        <v>297</v>
      </c>
      <c r="D943" s="27" t="s">
        <v>1027</v>
      </c>
      <c r="E943" s="27" t="s">
        <v>955</v>
      </c>
      <c r="F943" s="9" t="s">
        <v>600</v>
      </c>
      <c r="G943" s="8" t="s">
        <v>635</v>
      </c>
      <c r="H943" s="10" t="s">
        <v>310</v>
      </c>
      <c r="I943" s="29">
        <v>1881.1000000000001</v>
      </c>
      <c r="J943" s="11" t="s">
        <v>258</v>
      </c>
      <c r="K943" s="41" t="s">
        <v>647</v>
      </c>
      <c r="L943" s="47" t="s">
        <v>678</v>
      </c>
      <c r="M943" s="31" t="str">
        <f>_xlfn.XLOOKUP(Calculations[[#This Row],[For XLOOKUP]],Factors[For XLOOKUP],Factors[Factor],"")</f>
        <v>Σ.Ε. CO₂ eq</v>
      </c>
      <c r="N943" s="31">
        <f>_xlfn.XLOOKUP(Calculations[[#This Row],[For XLOOKUP]],Factors[For XLOOKUP],Factors[Value],"")</f>
        <v>0.24250848840336534</v>
      </c>
      <c r="O943" s="31" t="str">
        <f>_xlfn.XLOOKUP(Calculations[[#This Row],[For XLOOKUP]],Factors[For XLOOKUP],Factors[Units],"")</f>
        <v>tn CO2 eq/ tn</v>
      </c>
      <c r="P943" s="12" t="str">
        <f>_xlfn.XLOOKUP(Calculations[[#This Row],[For XLOOKUP]],Factors[For XLOOKUP],Factors[Source],"")</f>
        <v>EPA 2024</v>
      </c>
      <c r="Q943" s="31" t="s">
        <v>1112</v>
      </c>
      <c r="R943" s="31" t="s">
        <v>1112</v>
      </c>
      <c r="S943" s="31" t="s">
        <v>1112</v>
      </c>
      <c r="T943" s="31" t="s">
        <v>1112</v>
      </c>
      <c r="U943" s="74">
        <v>456.18271753557059</v>
      </c>
      <c r="V943" s="31" t="s">
        <v>1113</v>
      </c>
      <c r="W943" s="57">
        <v>456.18271753557059</v>
      </c>
    </row>
    <row r="944" spans="1:23" x14ac:dyDescent="0.3">
      <c r="A944" s="8" t="s">
        <v>316</v>
      </c>
      <c r="B944" s="8" t="s">
        <v>599</v>
      </c>
      <c r="C944" s="9" t="s">
        <v>578</v>
      </c>
      <c r="D944" s="9" t="s">
        <v>1027</v>
      </c>
      <c r="E944" s="9"/>
      <c r="F944" s="9" t="s">
        <v>600</v>
      </c>
      <c r="G944" s="8" t="s">
        <v>635</v>
      </c>
      <c r="H944" s="10" t="s">
        <v>310</v>
      </c>
      <c r="I944" s="29">
        <v>4351.29</v>
      </c>
      <c r="J944" s="11" t="s">
        <v>258</v>
      </c>
      <c r="K944" s="41" t="s">
        <v>649</v>
      </c>
      <c r="L944" s="47" t="s">
        <v>836</v>
      </c>
      <c r="M944" s="31" t="str">
        <f>_xlfn.XLOOKUP(Calculations[[#This Row],[For XLOOKUP]],Factors[For XLOOKUP],Factors[Factor],"")</f>
        <v>Σ.Ε. CO₂ eq</v>
      </c>
      <c r="N944" s="31">
        <f>_xlfn.XLOOKUP(Calculations[[#This Row],[For XLOOKUP]],Factors[For XLOOKUP],Factors[Value],"")</f>
        <v>8.8838600000000004E-3</v>
      </c>
      <c r="O944" s="31" t="str">
        <f>_xlfn.XLOOKUP(Calculations[[#This Row],[For XLOOKUP]],Factors[For XLOOKUP],Factors[Units],"")</f>
        <v>tn CO2 eq/ tn</v>
      </c>
      <c r="P944" s="12" t="str">
        <f>_xlfn.XLOOKUP(Calculations[[#This Row],[For XLOOKUP]],Factors[For XLOOKUP],Factors[Source],"")</f>
        <v>DEFRA 2024</v>
      </c>
      <c r="Q944" s="31" t="s">
        <v>1112</v>
      </c>
      <c r="R944" s="31" t="s">
        <v>1112</v>
      </c>
      <c r="S944" s="31" t="s">
        <v>1112</v>
      </c>
      <c r="T944" s="31" t="s">
        <v>1112</v>
      </c>
      <c r="U944" s="74">
        <v>38.656251179400002</v>
      </c>
      <c r="V944" s="31" t="s">
        <v>1113</v>
      </c>
      <c r="W944" s="57">
        <v>38.656251179400002</v>
      </c>
    </row>
    <row r="945" spans="1:23" x14ac:dyDescent="0.3">
      <c r="A945" s="8" t="s">
        <v>316</v>
      </c>
      <c r="B945" s="8" t="s">
        <v>599</v>
      </c>
      <c r="C945" s="9" t="s">
        <v>578</v>
      </c>
      <c r="D945" s="27" t="s">
        <v>1027</v>
      </c>
      <c r="E945" s="27"/>
      <c r="F945" s="9" t="s">
        <v>600</v>
      </c>
      <c r="G945" s="8" t="s">
        <v>635</v>
      </c>
      <c r="H945" s="10" t="s">
        <v>310</v>
      </c>
      <c r="I945" s="29">
        <v>2152.2179999999998</v>
      </c>
      <c r="J945" s="11" t="s">
        <v>258</v>
      </c>
      <c r="K945" s="41" t="s">
        <v>647</v>
      </c>
      <c r="L945" s="47" t="s">
        <v>678</v>
      </c>
      <c r="M945" s="31" t="str">
        <f>_xlfn.XLOOKUP(Calculations[[#This Row],[For XLOOKUP]],Factors[For XLOOKUP],Factors[Factor],"")</f>
        <v>Σ.Ε. CO₂ eq</v>
      </c>
      <c r="N945" s="31">
        <f>_xlfn.XLOOKUP(Calculations[[#This Row],[For XLOOKUP]],Factors[For XLOOKUP],Factors[Value],"")</f>
        <v>0.24250848840336534</v>
      </c>
      <c r="O945" s="31" t="str">
        <f>_xlfn.XLOOKUP(Calculations[[#This Row],[For XLOOKUP]],Factors[For XLOOKUP],Factors[Units],"")</f>
        <v>tn CO2 eq/ tn</v>
      </c>
      <c r="P945" s="12" t="str">
        <f>_xlfn.XLOOKUP(Calculations[[#This Row],[For XLOOKUP]],Factors[For XLOOKUP],Factors[Source],"")</f>
        <v>EPA 2024</v>
      </c>
      <c r="Q945" s="31" t="s">
        <v>1112</v>
      </c>
      <c r="R945" s="31" t="s">
        <v>1112</v>
      </c>
      <c r="S945" s="31" t="s">
        <v>1112</v>
      </c>
      <c r="T945" s="31" t="s">
        <v>1112</v>
      </c>
      <c r="U945" s="74">
        <v>521.93113389451412</v>
      </c>
      <c r="V945" s="31" t="s">
        <v>1113</v>
      </c>
      <c r="W945" s="57">
        <v>521.93113389451412</v>
      </c>
    </row>
    <row r="946" spans="1:23" x14ac:dyDescent="0.3">
      <c r="A946" s="8" t="s">
        <v>316</v>
      </c>
      <c r="B946" s="8" t="s">
        <v>599</v>
      </c>
      <c r="C946" s="9" t="s">
        <v>578</v>
      </c>
      <c r="D946" s="9" t="s">
        <v>1027</v>
      </c>
      <c r="E946" s="27"/>
      <c r="F946" s="9" t="s">
        <v>600</v>
      </c>
      <c r="G946" s="8" t="s">
        <v>1082</v>
      </c>
      <c r="H946" s="10" t="s">
        <v>310</v>
      </c>
      <c r="I946" s="29">
        <v>589.95349999999996</v>
      </c>
      <c r="J946" s="11" t="s">
        <v>258</v>
      </c>
      <c r="K946" s="41" t="s">
        <v>647</v>
      </c>
      <c r="L946" s="47" t="s">
        <v>680</v>
      </c>
      <c r="M946" s="31" t="str">
        <f>_xlfn.XLOOKUP(Calculations[[#This Row],[For XLOOKUP]],Factors[For XLOOKUP],Factors[Factor],"")</f>
        <v>Σ.Ε. CO₂ eq</v>
      </c>
      <c r="N946" s="31">
        <f>_xlfn.XLOOKUP(Calculations[[#This Row],[For XLOOKUP]],Factors[For XLOOKUP],Factors[Value],"")</f>
        <v>0.23148537529412144</v>
      </c>
      <c r="O946" s="31" t="str">
        <f>_xlfn.XLOOKUP(Calculations[[#This Row],[For XLOOKUP]],Factors[For XLOOKUP],Factors[Units],"")</f>
        <v>tn CO2 eq/ tn</v>
      </c>
      <c r="P946" s="12" t="str">
        <f>_xlfn.XLOOKUP(Calculations[[#This Row],[For XLOOKUP]],Factors[For XLOOKUP],Factors[Source],"")</f>
        <v>EPA 2024</v>
      </c>
      <c r="Q946" s="31" t="s">
        <v>1112</v>
      </c>
      <c r="R946" s="31" t="s">
        <v>1112</v>
      </c>
      <c r="S946" s="31" t="s">
        <v>1112</v>
      </c>
      <c r="T946" s="31" t="s">
        <v>1112</v>
      </c>
      <c r="U946" s="74">
        <v>136.56560735358048</v>
      </c>
      <c r="V946" s="31" t="s">
        <v>1113</v>
      </c>
      <c r="W946" s="57">
        <v>136.56560735358048</v>
      </c>
    </row>
    <row r="947" spans="1:23" x14ac:dyDescent="0.3">
      <c r="A947" s="8" t="s">
        <v>316</v>
      </c>
      <c r="B947" s="8" t="s">
        <v>599</v>
      </c>
      <c r="C947" s="9" t="s">
        <v>578</v>
      </c>
      <c r="D947" s="9" t="s">
        <v>1027</v>
      </c>
      <c r="E947" s="27"/>
      <c r="F947" s="9" t="s">
        <v>600</v>
      </c>
      <c r="G947" s="8" t="s">
        <v>636</v>
      </c>
      <c r="H947" s="10" t="s">
        <v>310</v>
      </c>
      <c r="I947" s="29">
        <v>1443.48</v>
      </c>
      <c r="J947" s="11" t="s">
        <v>258</v>
      </c>
      <c r="K947" s="41" t="s">
        <v>647</v>
      </c>
      <c r="L947" s="47" t="s">
        <v>678</v>
      </c>
      <c r="M947" s="31" t="str">
        <f>_xlfn.XLOOKUP(Calculations[[#This Row],[For XLOOKUP]],Factors[For XLOOKUP],Factors[Factor],"")</f>
        <v>Σ.Ε. CO₂ eq</v>
      </c>
      <c r="N947" s="31">
        <f>_xlfn.XLOOKUP(Calculations[[#This Row],[For XLOOKUP]],Factors[For XLOOKUP],Factors[Value],"")</f>
        <v>0.24250848840336534</v>
      </c>
      <c r="O947" s="31" t="str">
        <f>_xlfn.XLOOKUP(Calculations[[#This Row],[For XLOOKUP]],Factors[For XLOOKUP],Factors[Units],"")</f>
        <v>tn CO2 eq/ tn</v>
      </c>
      <c r="P947" s="12" t="str">
        <f>_xlfn.XLOOKUP(Calculations[[#This Row],[For XLOOKUP]],Factors[For XLOOKUP],Factors[Source],"")</f>
        <v>EPA 2024</v>
      </c>
      <c r="Q947" s="31" t="s">
        <v>1112</v>
      </c>
      <c r="R947" s="31" t="s">
        <v>1112</v>
      </c>
      <c r="S947" s="31" t="s">
        <v>1112</v>
      </c>
      <c r="T947" s="31" t="s">
        <v>1112</v>
      </c>
      <c r="U947" s="74">
        <v>350.0561528404898</v>
      </c>
      <c r="V947" s="31" t="s">
        <v>1113</v>
      </c>
      <c r="W947" s="57">
        <v>350.0561528404898</v>
      </c>
    </row>
    <row r="948" spans="1:23" x14ac:dyDescent="0.3">
      <c r="A948" s="8" t="s">
        <v>316</v>
      </c>
      <c r="B948" s="8" t="s">
        <v>599</v>
      </c>
      <c r="C948" s="9" t="s">
        <v>297</v>
      </c>
      <c r="D948" s="9" t="s">
        <v>1027</v>
      </c>
      <c r="E948" s="27" t="s">
        <v>955</v>
      </c>
      <c r="F948" s="9" t="s">
        <v>600</v>
      </c>
      <c r="G948" s="8" t="s">
        <v>637</v>
      </c>
      <c r="H948" s="10" t="s">
        <v>310</v>
      </c>
      <c r="I948" s="29">
        <v>3277.28</v>
      </c>
      <c r="J948" s="11" t="s">
        <v>258</v>
      </c>
      <c r="K948" s="41" t="s">
        <v>647</v>
      </c>
      <c r="L948" s="47" t="s">
        <v>837</v>
      </c>
      <c r="M948" s="31" t="str">
        <f>_xlfn.XLOOKUP(Calculations[[#This Row],[For XLOOKUP]],Factors[For XLOOKUP],Factors[Factor],"")</f>
        <v>Σ.Ε. CO₂ eq</v>
      </c>
      <c r="N948" s="31">
        <f>_xlfn.XLOOKUP(Calculations[[#This Row],[For XLOOKUP]],Factors[For XLOOKUP],Factors[Value],"")</f>
        <v>0.25353160151260923</v>
      </c>
      <c r="O948" s="31" t="str">
        <f>_xlfn.XLOOKUP(Calculations[[#This Row],[For XLOOKUP]],Factors[For XLOOKUP],Factors[Units],"")</f>
        <v>tn CO2 eq/ tn</v>
      </c>
      <c r="P948" s="12" t="str">
        <f>_xlfn.XLOOKUP(Calculations[[#This Row],[For XLOOKUP]],Factors[For XLOOKUP],Factors[Source],"")</f>
        <v>EPA 2024</v>
      </c>
      <c r="Q948" s="31" t="s">
        <v>1112</v>
      </c>
      <c r="R948" s="31" t="s">
        <v>1112</v>
      </c>
      <c r="S948" s="31" t="s">
        <v>1112</v>
      </c>
      <c r="T948" s="31" t="s">
        <v>1112</v>
      </c>
      <c r="U948" s="74">
        <v>830.89404700524403</v>
      </c>
      <c r="V948" s="31" t="s">
        <v>1113</v>
      </c>
      <c r="W948" s="57">
        <v>830.89404700524403</v>
      </c>
    </row>
    <row r="949" spans="1:23" x14ac:dyDescent="0.3">
      <c r="A949" s="8" t="s">
        <v>316</v>
      </c>
      <c r="B949" s="8" t="s">
        <v>599</v>
      </c>
      <c r="C949" s="9" t="s">
        <v>578</v>
      </c>
      <c r="D949" s="9" t="s">
        <v>1027</v>
      </c>
      <c r="E949" s="9"/>
      <c r="F949" s="9" t="s">
        <v>600</v>
      </c>
      <c r="G949" s="8" t="s">
        <v>637</v>
      </c>
      <c r="H949" s="10" t="s">
        <v>310</v>
      </c>
      <c r="I949" s="29">
        <v>7216.4790000000003</v>
      </c>
      <c r="J949" s="11" t="s">
        <v>258</v>
      </c>
      <c r="K949" s="41" t="s">
        <v>647</v>
      </c>
      <c r="L949" s="47" t="s">
        <v>837</v>
      </c>
      <c r="M949" s="31" t="str">
        <f>_xlfn.XLOOKUP(Calculations[[#This Row],[For XLOOKUP]],Factors[For XLOOKUP],Factors[Factor],"")</f>
        <v>Σ.Ε. CO₂ eq</v>
      </c>
      <c r="N949" s="31">
        <f>_xlfn.XLOOKUP(Calculations[[#This Row],[For XLOOKUP]],Factors[For XLOOKUP],Factors[Value],"")</f>
        <v>0.25353160151260923</v>
      </c>
      <c r="O949" s="31" t="str">
        <f>_xlfn.XLOOKUP(Calculations[[#This Row],[For XLOOKUP]],Factors[For XLOOKUP],Factors[Units],"")</f>
        <v>tn CO2 eq/ tn</v>
      </c>
      <c r="P949" s="12" t="str">
        <f>_xlfn.XLOOKUP(Calculations[[#This Row],[For XLOOKUP]],Factors[For XLOOKUP],Factors[Source],"")</f>
        <v>EPA 2024</v>
      </c>
      <c r="Q949" s="31" t="s">
        <v>1112</v>
      </c>
      <c r="R949" s="31" t="s">
        <v>1112</v>
      </c>
      <c r="S949" s="31" t="s">
        <v>1112</v>
      </c>
      <c r="T949" s="31" t="s">
        <v>1112</v>
      </c>
      <c r="U949" s="74">
        <v>1829.6054781521127</v>
      </c>
      <c r="V949" s="31" t="s">
        <v>1113</v>
      </c>
      <c r="W949" s="57">
        <v>1829.6054781521127</v>
      </c>
    </row>
    <row r="950" spans="1:23" x14ac:dyDescent="0.3">
      <c r="A950" s="8" t="s">
        <v>316</v>
      </c>
      <c r="B950" s="8" t="s">
        <v>599</v>
      </c>
      <c r="C950" s="9" t="s">
        <v>578</v>
      </c>
      <c r="D950" s="27" t="s">
        <v>1027</v>
      </c>
      <c r="E950" s="27"/>
      <c r="F950" s="9" t="s">
        <v>600</v>
      </c>
      <c r="G950" s="8" t="s">
        <v>638</v>
      </c>
      <c r="H950" s="10" t="s">
        <v>310</v>
      </c>
      <c r="I950" s="29">
        <v>2555.5299999999997</v>
      </c>
      <c r="J950" s="11" t="s">
        <v>258</v>
      </c>
      <c r="K950" s="41" t="s">
        <v>647</v>
      </c>
      <c r="L950" s="47" t="s">
        <v>678</v>
      </c>
      <c r="M950" s="31" t="str">
        <f>_xlfn.XLOOKUP(Calculations[[#This Row],[For XLOOKUP]],Factors[For XLOOKUP],Factors[Factor],"")</f>
        <v>Σ.Ε. CO₂ eq</v>
      </c>
      <c r="N950" s="31">
        <f>_xlfn.XLOOKUP(Calculations[[#This Row],[For XLOOKUP]],Factors[For XLOOKUP],Factors[Value],"")</f>
        <v>0.24250848840336534</v>
      </c>
      <c r="O950" s="31" t="str">
        <f>_xlfn.XLOOKUP(Calculations[[#This Row],[For XLOOKUP]],Factors[For XLOOKUP],Factors[Units],"")</f>
        <v>tn CO2 eq/ tn</v>
      </c>
      <c r="P950" s="12" t="str">
        <f>_xlfn.XLOOKUP(Calculations[[#This Row],[For XLOOKUP]],Factors[For XLOOKUP],Factors[Source],"")</f>
        <v>EPA 2024</v>
      </c>
      <c r="Q950" s="31" t="s">
        <v>1112</v>
      </c>
      <c r="R950" s="31" t="s">
        <v>1112</v>
      </c>
      <c r="S950" s="31" t="s">
        <v>1112</v>
      </c>
      <c r="T950" s="31" t="s">
        <v>1112</v>
      </c>
      <c r="U950" s="74">
        <v>619.73771736945218</v>
      </c>
      <c r="V950" s="31" t="s">
        <v>1113</v>
      </c>
      <c r="W950" s="57">
        <v>619.73771736945218</v>
      </c>
    </row>
    <row r="951" spans="1:23" x14ac:dyDescent="0.3">
      <c r="A951" s="8" t="s">
        <v>316</v>
      </c>
      <c r="B951" s="8" t="s">
        <v>599</v>
      </c>
      <c r="C951" s="9" t="s">
        <v>578</v>
      </c>
      <c r="D951" s="9" t="s">
        <v>1022</v>
      </c>
      <c r="E951" s="27" t="s">
        <v>923</v>
      </c>
      <c r="F951" s="9" t="s">
        <v>600</v>
      </c>
      <c r="G951" s="8" t="s">
        <v>1069</v>
      </c>
      <c r="H951" s="10" t="s">
        <v>310</v>
      </c>
      <c r="I951" s="29">
        <v>0.47467000000000004</v>
      </c>
      <c r="J951" s="11" t="s">
        <v>258</v>
      </c>
      <c r="K951" s="41" t="s">
        <v>653</v>
      </c>
      <c r="L951" s="47" t="s">
        <v>681</v>
      </c>
      <c r="M951" s="31" t="str">
        <f>_xlfn.XLOOKUP(Calculations[[#This Row],[For XLOOKUP]],Factors[For XLOOKUP],Factors[Factor],"")</f>
        <v>Σ.Ε. CO₂ eq</v>
      </c>
      <c r="N951" s="31">
        <f>_xlfn.XLOOKUP(Calculations[[#This Row],[For XLOOKUP]],Factors[For XLOOKUP],Factors[Value],"")</f>
        <v>1.05157427048723</v>
      </c>
      <c r="O951" s="31" t="str">
        <f>_xlfn.XLOOKUP(Calculations[[#This Row],[For XLOOKUP]],Factors[For XLOOKUP],Factors[Units],"")</f>
        <v>tn CO2 eq/ tn</v>
      </c>
      <c r="P951" s="12" t="str">
        <f>_xlfn.XLOOKUP(Calculations[[#This Row],[For XLOOKUP]],Factors[For XLOOKUP],Factors[Source],"")</f>
        <v>Ecoinvent 3.11</v>
      </c>
      <c r="Q951" s="31" t="s">
        <v>1112</v>
      </c>
      <c r="R951" s="31" t="s">
        <v>1112</v>
      </c>
      <c r="S951" s="31" t="s">
        <v>1112</v>
      </c>
      <c r="T951" s="31" t="s">
        <v>1112</v>
      </c>
      <c r="U951" s="74">
        <v>0.49915075897217348</v>
      </c>
      <c r="V951" s="31" t="s">
        <v>1113</v>
      </c>
      <c r="W951" s="57">
        <v>0.49915075897217348</v>
      </c>
    </row>
    <row r="952" spans="1:23" x14ac:dyDescent="0.3">
      <c r="A952" s="8" t="s">
        <v>316</v>
      </c>
      <c r="B952" s="8" t="s">
        <v>599</v>
      </c>
      <c r="C952" s="9" t="s">
        <v>578</v>
      </c>
      <c r="D952" s="27" t="s">
        <v>1025</v>
      </c>
      <c r="E952" s="27" t="s">
        <v>909</v>
      </c>
      <c r="F952" s="9" t="s">
        <v>600</v>
      </c>
      <c r="G952" s="8" t="s">
        <v>1069</v>
      </c>
      <c r="H952" s="10" t="s">
        <v>310</v>
      </c>
      <c r="I952" s="29">
        <v>1.1703299999999999</v>
      </c>
      <c r="J952" s="11" t="s">
        <v>258</v>
      </c>
      <c r="K952" s="41" t="s">
        <v>653</v>
      </c>
      <c r="L952" s="47" t="s">
        <v>681</v>
      </c>
      <c r="M952" s="31" t="str">
        <f>_xlfn.XLOOKUP(Calculations[[#This Row],[For XLOOKUP]],Factors[For XLOOKUP],Factors[Factor],"")</f>
        <v>Σ.Ε. CO₂ eq</v>
      </c>
      <c r="N952" s="31">
        <f>_xlfn.XLOOKUP(Calculations[[#This Row],[For XLOOKUP]],Factors[For XLOOKUP],Factors[Value],"")</f>
        <v>1.05157427048723</v>
      </c>
      <c r="O952" s="31" t="str">
        <f>_xlfn.XLOOKUP(Calculations[[#This Row],[For XLOOKUP]],Factors[For XLOOKUP],Factors[Units],"")</f>
        <v>tn CO2 eq/ tn</v>
      </c>
      <c r="P952" s="12" t="str">
        <f>_xlfn.XLOOKUP(Calculations[[#This Row],[For XLOOKUP]],Factors[For XLOOKUP],Factors[Source],"")</f>
        <v>Ecoinvent 3.11</v>
      </c>
      <c r="Q952" s="31" t="s">
        <v>1112</v>
      </c>
      <c r="R952" s="31" t="s">
        <v>1112</v>
      </c>
      <c r="S952" s="31" t="s">
        <v>1112</v>
      </c>
      <c r="T952" s="31" t="s">
        <v>1112</v>
      </c>
      <c r="U952" s="74">
        <v>1.2306889159793197</v>
      </c>
      <c r="V952" s="31" t="s">
        <v>1113</v>
      </c>
      <c r="W952" s="57">
        <v>1.2306889159793197</v>
      </c>
    </row>
    <row r="953" spans="1:23" x14ac:dyDescent="0.3">
      <c r="A953" s="8" t="s">
        <v>316</v>
      </c>
      <c r="B953" s="8" t="s">
        <v>599</v>
      </c>
      <c r="C953" s="9" t="s">
        <v>578</v>
      </c>
      <c r="D953" s="27" t="s">
        <v>1027</v>
      </c>
      <c r="E953" s="27"/>
      <c r="F953" s="9" t="s">
        <v>600</v>
      </c>
      <c r="G953" s="8" t="s">
        <v>1069</v>
      </c>
      <c r="H953" s="10" t="s">
        <v>310</v>
      </c>
      <c r="I953" s="29">
        <v>0.222</v>
      </c>
      <c r="J953" s="11" t="s">
        <v>258</v>
      </c>
      <c r="K953" s="41" t="s">
        <v>653</v>
      </c>
      <c r="L953" s="47" t="s">
        <v>681</v>
      </c>
      <c r="M953" s="31" t="str">
        <f>_xlfn.XLOOKUP(Calculations[[#This Row],[For XLOOKUP]],Factors[For XLOOKUP],Factors[Factor],"")</f>
        <v>Σ.Ε. CO₂ eq</v>
      </c>
      <c r="N953" s="31">
        <f>_xlfn.XLOOKUP(Calculations[[#This Row],[For XLOOKUP]],Factors[For XLOOKUP],Factors[Value],"")</f>
        <v>1.05157427048723</v>
      </c>
      <c r="O953" s="31" t="str">
        <f>_xlfn.XLOOKUP(Calculations[[#This Row],[For XLOOKUP]],Factors[For XLOOKUP],Factors[Units],"")</f>
        <v>tn CO2 eq/ tn</v>
      </c>
      <c r="P953" s="12" t="str">
        <f>_xlfn.XLOOKUP(Calculations[[#This Row],[For XLOOKUP]],Factors[For XLOOKUP],Factors[Source],"")</f>
        <v>Ecoinvent 3.11</v>
      </c>
      <c r="Q953" s="31" t="s">
        <v>1112</v>
      </c>
      <c r="R953" s="31" t="s">
        <v>1112</v>
      </c>
      <c r="S953" s="31" t="s">
        <v>1112</v>
      </c>
      <c r="T953" s="31" t="s">
        <v>1112</v>
      </c>
      <c r="U953" s="74">
        <v>0.23344948804816507</v>
      </c>
      <c r="V953" s="31" t="s">
        <v>1113</v>
      </c>
      <c r="W953" s="57">
        <v>0.23344948804816507</v>
      </c>
    </row>
    <row r="954" spans="1:23" x14ac:dyDescent="0.3">
      <c r="A954" s="8" t="s">
        <v>316</v>
      </c>
      <c r="B954" s="8" t="s">
        <v>599</v>
      </c>
      <c r="C954" s="9" t="s">
        <v>578</v>
      </c>
      <c r="D954" s="9" t="s">
        <v>1027</v>
      </c>
      <c r="E954" s="9"/>
      <c r="F954" s="9" t="s">
        <v>600</v>
      </c>
      <c r="G954" s="8" t="s">
        <v>1069</v>
      </c>
      <c r="H954" s="10" t="s">
        <v>310</v>
      </c>
      <c r="I954" s="29">
        <v>2.3740000000000001</v>
      </c>
      <c r="J954" s="11" t="s">
        <v>258</v>
      </c>
      <c r="K954" s="41" t="s">
        <v>647</v>
      </c>
      <c r="L954" s="47" t="s">
        <v>681</v>
      </c>
      <c r="M954" s="31" t="str">
        <f>_xlfn.XLOOKUP(Calculations[[#This Row],[For XLOOKUP]],Factors[For XLOOKUP],Factors[Factor],"")</f>
        <v>Σ.Ε. CO₂ eq</v>
      </c>
      <c r="N954" s="31">
        <f>_xlfn.XLOOKUP(Calculations[[#This Row],[For XLOOKUP]],Factors[For XLOOKUP],Factors[Value],"")</f>
        <v>1.05157427048723</v>
      </c>
      <c r="O954" s="31" t="str">
        <f>_xlfn.XLOOKUP(Calculations[[#This Row],[For XLOOKUP]],Factors[For XLOOKUP],Factors[Units],"")</f>
        <v>tn CO2 eq/ tn</v>
      </c>
      <c r="P954" s="12" t="str">
        <f>_xlfn.XLOOKUP(Calculations[[#This Row],[For XLOOKUP]],Factors[For XLOOKUP],Factors[Source],"")</f>
        <v>Ecoinvent 3.11</v>
      </c>
      <c r="Q954" s="31" t="s">
        <v>1112</v>
      </c>
      <c r="R954" s="31" t="s">
        <v>1112</v>
      </c>
      <c r="S954" s="31" t="s">
        <v>1112</v>
      </c>
      <c r="T954" s="31" t="s">
        <v>1112</v>
      </c>
      <c r="U954" s="74">
        <v>2.4964373181366839</v>
      </c>
      <c r="V954" s="31" t="s">
        <v>1113</v>
      </c>
      <c r="W954" s="57">
        <v>2.4964373181366839</v>
      </c>
    </row>
    <row r="955" spans="1:23" x14ac:dyDescent="0.3">
      <c r="A955" s="8" t="s">
        <v>316</v>
      </c>
      <c r="B955" s="8" t="s">
        <v>599</v>
      </c>
      <c r="C955" s="9" t="s">
        <v>578</v>
      </c>
      <c r="D955" s="27" t="s">
        <v>1022</v>
      </c>
      <c r="E955" s="27" t="s">
        <v>923</v>
      </c>
      <c r="F955" s="9" t="s">
        <v>600</v>
      </c>
      <c r="G955" s="8" t="s">
        <v>639</v>
      </c>
      <c r="H955" s="10" t="s">
        <v>310</v>
      </c>
      <c r="I955" s="78">
        <v>0.14498</v>
      </c>
      <c r="J955" s="11" t="s">
        <v>258</v>
      </c>
      <c r="K955" s="41" t="s">
        <v>653</v>
      </c>
      <c r="L955" s="47" t="s">
        <v>661</v>
      </c>
      <c r="M955" s="31" t="str">
        <f>_xlfn.XLOOKUP(Calculations[[#This Row],[For XLOOKUP]],Factors[For XLOOKUP],Factors[Factor],"")</f>
        <v>Σ.Ε. CO₂ eq</v>
      </c>
      <c r="N955" s="31">
        <f>_xlfn.XLOOKUP(Calculations[[#This Row],[For XLOOKUP]],Factors[For XLOOKUP],Factors[Value],"")</f>
        <v>9.920801798319491E-2</v>
      </c>
      <c r="O955" s="31" t="str">
        <f>_xlfn.XLOOKUP(Calculations[[#This Row],[For XLOOKUP]],Factors[For XLOOKUP],Factors[Units],"")</f>
        <v>tn CO2 eq/ tn</v>
      </c>
      <c r="P955" s="12" t="str">
        <f>_xlfn.XLOOKUP(Calculations[[#This Row],[For XLOOKUP]],Factors[For XLOOKUP],Factors[Source],"")</f>
        <v>EPA 2024</v>
      </c>
      <c r="Q955" s="31" t="s">
        <v>1112</v>
      </c>
      <c r="R955" s="31" t="s">
        <v>1112</v>
      </c>
      <c r="S955" s="31" t="s">
        <v>1112</v>
      </c>
      <c r="T955" s="31" t="s">
        <v>1112</v>
      </c>
      <c r="U955" s="74">
        <v>1.4383178447203597E-2</v>
      </c>
      <c r="V955" s="31" t="s">
        <v>1113</v>
      </c>
      <c r="W955" s="57">
        <v>1.4383178447203597E-2</v>
      </c>
    </row>
    <row r="956" spans="1:23" x14ac:dyDescent="0.3">
      <c r="A956" s="8" t="s">
        <v>316</v>
      </c>
      <c r="B956" s="8" t="s">
        <v>599</v>
      </c>
      <c r="C956" s="9" t="s">
        <v>578</v>
      </c>
      <c r="D956" s="9" t="s">
        <v>1025</v>
      </c>
      <c r="E956" s="9" t="s">
        <v>909</v>
      </c>
      <c r="F956" s="9" t="s">
        <v>600</v>
      </c>
      <c r="G956" s="8" t="s">
        <v>639</v>
      </c>
      <c r="H956" s="10" t="s">
        <v>310</v>
      </c>
      <c r="I956" s="78">
        <v>0.35502</v>
      </c>
      <c r="J956" s="11" t="s">
        <v>258</v>
      </c>
      <c r="K956" s="41" t="s">
        <v>653</v>
      </c>
      <c r="L956" s="47" t="s">
        <v>661</v>
      </c>
      <c r="M956" s="31" t="str">
        <f>_xlfn.XLOOKUP(Calculations[[#This Row],[For XLOOKUP]],Factors[For XLOOKUP],Factors[Factor],"")</f>
        <v>Σ.Ε. CO₂ eq</v>
      </c>
      <c r="N956" s="31">
        <f>_xlfn.XLOOKUP(Calculations[[#This Row],[For XLOOKUP]],Factors[For XLOOKUP],Factors[Value],"")</f>
        <v>9.920801798319491E-2</v>
      </c>
      <c r="O956" s="31" t="str">
        <f>_xlfn.XLOOKUP(Calculations[[#This Row],[For XLOOKUP]],Factors[For XLOOKUP],Factors[Units],"")</f>
        <v>tn CO2 eq/ tn</v>
      </c>
      <c r="P956" s="12" t="str">
        <f>_xlfn.XLOOKUP(Calculations[[#This Row],[For XLOOKUP]],Factors[For XLOOKUP],Factors[Source],"")</f>
        <v>EPA 2024</v>
      </c>
      <c r="Q956" s="31" t="s">
        <v>1112</v>
      </c>
      <c r="R956" s="31" t="s">
        <v>1112</v>
      </c>
      <c r="S956" s="31" t="s">
        <v>1112</v>
      </c>
      <c r="T956" s="31" t="s">
        <v>1112</v>
      </c>
      <c r="U956" s="74">
        <v>3.5220830544393858E-2</v>
      </c>
      <c r="V956" s="31" t="s">
        <v>1113</v>
      </c>
      <c r="W956" s="57">
        <v>3.5220830544393858E-2</v>
      </c>
    </row>
    <row r="957" spans="1:23" x14ac:dyDescent="0.3">
      <c r="A957" s="8" t="s">
        <v>316</v>
      </c>
      <c r="B957" s="8" t="s">
        <v>599</v>
      </c>
      <c r="C957" s="9" t="s">
        <v>578</v>
      </c>
      <c r="D957" s="9" t="s">
        <v>1027</v>
      </c>
      <c r="E957" s="9"/>
      <c r="F957" s="9" t="s">
        <v>600</v>
      </c>
      <c r="G957" s="8" t="s">
        <v>639</v>
      </c>
      <c r="H957" s="10" t="s">
        <v>310</v>
      </c>
      <c r="I957" s="78">
        <v>0.65400000000000003</v>
      </c>
      <c r="J957" s="11" t="s">
        <v>258</v>
      </c>
      <c r="K957" s="41" t="s">
        <v>647</v>
      </c>
      <c r="L957" s="47" t="s">
        <v>661</v>
      </c>
      <c r="M957" s="31" t="str">
        <f>_xlfn.XLOOKUP(Calculations[[#This Row],[For XLOOKUP]],Factors[For XLOOKUP],Factors[Factor],"")</f>
        <v>Σ.Ε. CO₂ eq</v>
      </c>
      <c r="N957" s="31">
        <f>_xlfn.XLOOKUP(Calculations[[#This Row],[For XLOOKUP]],Factors[For XLOOKUP],Factors[Value],"")</f>
        <v>9.920801798319491E-2</v>
      </c>
      <c r="O957" s="31" t="str">
        <f>_xlfn.XLOOKUP(Calculations[[#This Row],[For XLOOKUP]],Factors[For XLOOKUP],Factors[Units],"")</f>
        <v>tn CO2 eq/ tn</v>
      </c>
      <c r="P957" s="12" t="str">
        <f>_xlfn.XLOOKUP(Calculations[[#This Row],[For XLOOKUP]],Factors[For XLOOKUP],Factors[Source],"")</f>
        <v>EPA 2024</v>
      </c>
      <c r="Q957" s="31" t="s">
        <v>1112</v>
      </c>
      <c r="R957" s="31" t="s">
        <v>1112</v>
      </c>
      <c r="S957" s="31" t="s">
        <v>1112</v>
      </c>
      <c r="T957" s="31" t="s">
        <v>1112</v>
      </c>
      <c r="U957" s="74">
        <v>6.4882043761009478E-2</v>
      </c>
      <c r="V957" s="31" t="s">
        <v>1113</v>
      </c>
      <c r="W957" s="57">
        <v>6.4882043761009478E-2</v>
      </c>
    </row>
    <row r="958" spans="1:23" x14ac:dyDescent="0.3">
      <c r="A958" s="8" t="s">
        <v>316</v>
      </c>
      <c r="B958" s="8" t="s">
        <v>599</v>
      </c>
      <c r="C958" s="9" t="s">
        <v>578</v>
      </c>
      <c r="D958" s="27" t="s">
        <v>1027</v>
      </c>
      <c r="E958" s="27"/>
      <c r="F958" s="9" t="s">
        <v>600</v>
      </c>
      <c r="G958" s="8" t="s">
        <v>1083</v>
      </c>
      <c r="H958" s="10" t="s">
        <v>310</v>
      </c>
      <c r="I958" s="29">
        <v>0.21</v>
      </c>
      <c r="J958" s="11" t="s">
        <v>258</v>
      </c>
      <c r="K958" s="41" t="s">
        <v>651</v>
      </c>
      <c r="L958" s="47" t="s">
        <v>833</v>
      </c>
      <c r="M958" s="31" t="str">
        <f>_xlfn.XLOOKUP(Calculations[[#This Row],[For XLOOKUP]],Factors[For XLOOKUP],Factors[Factor],"")</f>
        <v>Σ.Ε. CO₂ eq</v>
      </c>
      <c r="N958" s="31">
        <f>_xlfn.XLOOKUP(Calculations[[#This Row],[For XLOOKUP]],Factors[For XLOOKUP],Factors[Value],"")</f>
        <v>2.5794084675630673</v>
      </c>
      <c r="O958" s="31" t="str">
        <f>_xlfn.XLOOKUP(Calculations[[#This Row],[For XLOOKUP]],Factors[For XLOOKUP],Factors[Units],"")</f>
        <v>tn CO2 eq/ tn</v>
      </c>
      <c r="P958" s="12" t="str">
        <f>_xlfn.XLOOKUP(Calculations[[#This Row],[For XLOOKUP]],Factors[For XLOOKUP],Factors[Source],"")</f>
        <v>EPA 2024</v>
      </c>
      <c r="Q958" s="31" t="s">
        <v>1112</v>
      </c>
      <c r="R958" s="31" t="s">
        <v>1112</v>
      </c>
      <c r="S958" s="31" t="s">
        <v>1112</v>
      </c>
      <c r="T958" s="31" t="s">
        <v>1112</v>
      </c>
      <c r="U958" s="74">
        <v>0.54167577818824408</v>
      </c>
      <c r="V958" s="31" t="s">
        <v>1113</v>
      </c>
      <c r="W958" s="57">
        <v>0.54167577818824408</v>
      </c>
    </row>
    <row r="959" spans="1:23" x14ac:dyDescent="0.3">
      <c r="A959" s="8" t="s">
        <v>316</v>
      </c>
      <c r="B959" s="8" t="s">
        <v>599</v>
      </c>
      <c r="C959" s="9" t="s">
        <v>578</v>
      </c>
      <c r="D959" s="9" t="s">
        <v>1022</v>
      </c>
      <c r="E959" s="9" t="s">
        <v>923</v>
      </c>
      <c r="F959" s="9" t="s">
        <v>600</v>
      </c>
      <c r="G959" s="8" t="s">
        <v>640</v>
      </c>
      <c r="H959" s="10" t="s">
        <v>310</v>
      </c>
      <c r="I959" s="29">
        <v>28.300240000000002</v>
      </c>
      <c r="J959" s="11" t="s">
        <v>258</v>
      </c>
      <c r="K959" s="41" t="s">
        <v>653</v>
      </c>
      <c r="L959" s="47" t="s">
        <v>679</v>
      </c>
      <c r="M959" s="31" t="str">
        <f>_xlfn.XLOOKUP(Calculations[[#This Row],[For XLOOKUP]],Factors[For XLOOKUP],Factors[Factor],"")</f>
        <v>Σ.Ε. CO₂ eq</v>
      </c>
      <c r="N959" s="31">
        <f>_xlfn.XLOOKUP(Calculations[[#This Row],[For XLOOKUP]],Factors[For XLOOKUP],Factors[Value],"")</f>
        <v>2.2046226218487758E-2</v>
      </c>
      <c r="O959" s="31" t="str">
        <f>_xlfn.XLOOKUP(Calculations[[#This Row],[For XLOOKUP]],Factors[For XLOOKUP],Factors[Units],"")</f>
        <v>tn CO2 eq/ tn</v>
      </c>
      <c r="P959" s="12" t="str">
        <f>_xlfn.XLOOKUP(Calculations[[#This Row],[For XLOOKUP]],Factors[For XLOOKUP],Factors[Source],"")</f>
        <v>EPA 2024</v>
      </c>
      <c r="Q959" s="31" t="s">
        <v>1112</v>
      </c>
      <c r="R959" s="31" t="s">
        <v>1112</v>
      </c>
      <c r="S959" s="31" t="s">
        <v>1112</v>
      </c>
      <c r="T959" s="31" t="s">
        <v>1112</v>
      </c>
      <c r="U959" s="74">
        <v>0.623913493077496</v>
      </c>
      <c r="V959" s="31" t="s">
        <v>1113</v>
      </c>
      <c r="W959" s="57">
        <v>0.623913493077496</v>
      </c>
    </row>
    <row r="960" spans="1:23" x14ac:dyDescent="0.3">
      <c r="A960" s="8" t="s">
        <v>316</v>
      </c>
      <c r="B960" s="8" t="s">
        <v>599</v>
      </c>
      <c r="C960" s="9" t="s">
        <v>578</v>
      </c>
      <c r="D960" s="9" t="s">
        <v>1025</v>
      </c>
      <c r="E960" s="9" t="s">
        <v>912</v>
      </c>
      <c r="F960" s="9" t="s">
        <v>600</v>
      </c>
      <c r="G960" s="8" t="s">
        <v>640</v>
      </c>
      <c r="H960" s="10" t="s">
        <v>310</v>
      </c>
      <c r="I960" s="29">
        <v>7.8230000000000004</v>
      </c>
      <c r="J960" s="11" t="s">
        <v>258</v>
      </c>
      <c r="K960" s="41" t="s">
        <v>647</v>
      </c>
      <c r="L960" s="47" t="s">
        <v>661</v>
      </c>
      <c r="M960" s="31" t="str">
        <f>_xlfn.XLOOKUP(Calculations[[#This Row],[For XLOOKUP]],Factors[For XLOOKUP],Factors[Factor],"")</f>
        <v>Σ.Ε. CO₂ eq</v>
      </c>
      <c r="N960" s="31">
        <f>_xlfn.XLOOKUP(Calculations[[#This Row],[For XLOOKUP]],Factors[For XLOOKUP],Factors[Value],"")</f>
        <v>9.920801798319491E-2</v>
      </c>
      <c r="O960" s="31" t="str">
        <f>_xlfn.XLOOKUP(Calculations[[#This Row],[For XLOOKUP]],Factors[For XLOOKUP],Factors[Units],"")</f>
        <v>tn CO2 eq/ tn</v>
      </c>
      <c r="P960" s="12" t="str">
        <f>_xlfn.XLOOKUP(Calculations[[#This Row],[For XLOOKUP]],Factors[For XLOOKUP],Factors[Source],"")</f>
        <v>EPA 2024</v>
      </c>
      <c r="Q960" s="31" t="s">
        <v>1112</v>
      </c>
      <c r="R960" s="31" t="s">
        <v>1112</v>
      </c>
      <c r="S960" s="31" t="s">
        <v>1112</v>
      </c>
      <c r="T960" s="31" t="s">
        <v>1112</v>
      </c>
      <c r="U960" s="74">
        <v>0.77610432468253387</v>
      </c>
      <c r="V960" s="31" t="s">
        <v>1113</v>
      </c>
      <c r="W960" s="57">
        <v>0.77610432468253387</v>
      </c>
    </row>
    <row r="961" spans="1:23" x14ac:dyDescent="0.3">
      <c r="A961" s="8" t="s">
        <v>316</v>
      </c>
      <c r="B961" s="8" t="s">
        <v>599</v>
      </c>
      <c r="C961" s="9" t="s">
        <v>578</v>
      </c>
      <c r="D961" s="9" t="s">
        <v>1025</v>
      </c>
      <c r="E961" s="9" t="s">
        <v>913</v>
      </c>
      <c r="F961" s="9" t="s">
        <v>600</v>
      </c>
      <c r="G961" s="8" t="s">
        <v>640</v>
      </c>
      <c r="H961" s="10" t="s">
        <v>310</v>
      </c>
      <c r="I961" s="29">
        <v>57.28</v>
      </c>
      <c r="J961" s="11" t="s">
        <v>258</v>
      </c>
      <c r="K961" s="41" t="s">
        <v>647</v>
      </c>
      <c r="L961" s="47" t="s">
        <v>661</v>
      </c>
      <c r="M961" s="31" t="str">
        <f>_xlfn.XLOOKUP(Calculations[[#This Row],[For XLOOKUP]],Factors[For XLOOKUP],Factors[Factor],"")</f>
        <v>Σ.Ε. CO₂ eq</v>
      </c>
      <c r="N961" s="31">
        <f>_xlfn.XLOOKUP(Calculations[[#This Row],[For XLOOKUP]],Factors[For XLOOKUP],Factors[Value],"")</f>
        <v>9.920801798319491E-2</v>
      </c>
      <c r="O961" s="31" t="str">
        <f>_xlfn.XLOOKUP(Calculations[[#This Row],[For XLOOKUP]],Factors[For XLOOKUP],Factors[Units],"")</f>
        <v>tn CO2 eq/ tn</v>
      </c>
      <c r="P961" s="12" t="str">
        <f>_xlfn.XLOOKUP(Calculations[[#This Row],[For XLOOKUP]],Factors[For XLOOKUP],Factors[Source],"")</f>
        <v>EPA 2024</v>
      </c>
      <c r="Q961" s="31" t="s">
        <v>1112</v>
      </c>
      <c r="R961" s="31" t="s">
        <v>1112</v>
      </c>
      <c r="S961" s="31" t="s">
        <v>1112</v>
      </c>
      <c r="T961" s="31" t="s">
        <v>1112</v>
      </c>
      <c r="U961" s="74">
        <v>5.6826352700774043</v>
      </c>
      <c r="V961" s="31" t="s">
        <v>1113</v>
      </c>
      <c r="W961" s="57">
        <v>5.6826352700774043</v>
      </c>
    </row>
    <row r="962" spans="1:23" x14ac:dyDescent="0.3">
      <c r="A962" s="8" t="s">
        <v>316</v>
      </c>
      <c r="B962" s="8" t="s">
        <v>599</v>
      </c>
      <c r="C962" s="9" t="s">
        <v>578</v>
      </c>
      <c r="D962" s="9" t="s">
        <v>1025</v>
      </c>
      <c r="E962" s="9" t="s">
        <v>948</v>
      </c>
      <c r="F962" s="9" t="s">
        <v>600</v>
      </c>
      <c r="G962" s="8" t="s">
        <v>640</v>
      </c>
      <c r="H962" s="10" t="s">
        <v>310</v>
      </c>
      <c r="I962" s="29">
        <v>182.12</v>
      </c>
      <c r="J962" s="11" t="s">
        <v>258</v>
      </c>
      <c r="K962" s="41" t="s">
        <v>647</v>
      </c>
      <c r="L962" s="47" t="s">
        <v>661</v>
      </c>
      <c r="M962" s="31" t="str">
        <f>_xlfn.XLOOKUP(Calculations[[#This Row],[For XLOOKUP]],Factors[For XLOOKUP],Factors[Factor],"")</f>
        <v>Σ.Ε. CO₂ eq</v>
      </c>
      <c r="N962" s="31">
        <f>_xlfn.XLOOKUP(Calculations[[#This Row],[For XLOOKUP]],Factors[For XLOOKUP],Factors[Value],"")</f>
        <v>9.920801798319491E-2</v>
      </c>
      <c r="O962" s="31" t="str">
        <f>_xlfn.XLOOKUP(Calculations[[#This Row],[For XLOOKUP]],Factors[For XLOOKUP],Factors[Units],"")</f>
        <v>tn CO2 eq/ tn</v>
      </c>
      <c r="P962" s="12" t="str">
        <f>_xlfn.XLOOKUP(Calculations[[#This Row],[For XLOOKUP]],Factors[For XLOOKUP],Factors[Source],"")</f>
        <v>EPA 2024</v>
      </c>
      <c r="Q962" s="31" t="s">
        <v>1112</v>
      </c>
      <c r="R962" s="31" t="s">
        <v>1112</v>
      </c>
      <c r="S962" s="31" t="s">
        <v>1112</v>
      </c>
      <c r="T962" s="31" t="s">
        <v>1112</v>
      </c>
      <c r="U962" s="74">
        <v>18.067764235099457</v>
      </c>
      <c r="V962" s="31" t="s">
        <v>1113</v>
      </c>
      <c r="W962" s="57">
        <v>18.067764235099457</v>
      </c>
    </row>
    <row r="963" spans="1:23" x14ac:dyDescent="0.3">
      <c r="A963" s="8" t="s">
        <v>316</v>
      </c>
      <c r="B963" s="8" t="s">
        <v>599</v>
      </c>
      <c r="C963" s="9" t="s">
        <v>578</v>
      </c>
      <c r="D963" s="27" t="s">
        <v>1025</v>
      </c>
      <c r="E963" s="27" t="s">
        <v>909</v>
      </c>
      <c r="F963" s="9" t="s">
        <v>600</v>
      </c>
      <c r="G963" s="8" t="s">
        <v>640</v>
      </c>
      <c r="H963" s="10" t="s">
        <v>310</v>
      </c>
      <c r="I963" s="29">
        <v>69.661760000000001</v>
      </c>
      <c r="J963" s="11" t="s">
        <v>258</v>
      </c>
      <c r="K963" s="41" t="s">
        <v>653</v>
      </c>
      <c r="L963" s="47" t="s">
        <v>679</v>
      </c>
      <c r="M963" s="31" t="str">
        <f>_xlfn.XLOOKUP(Calculations[[#This Row],[For XLOOKUP]],Factors[For XLOOKUP],Factors[Factor],"")</f>
        <v>Σ.Ε. CO₂ eq</v>
      </c>
      <c r="N963" s="31">
        <f>_xlfn.XLOOKUP(Calculations[[#This Row],[For XLOOKUP]],Factors[For XLOOKUP],Factors[Value],"")</f>
        <v>2.2046226218487758E-2</v>
      </c>
      <c r="O963" s="31" t="str">
        <f>_xlfn.XLOOKUP(Calculations[[#This Row],[For XLOOKUP]],Factors[For XLOOKUP],Factors[Units],"")</f>
        <v>tn CO2 eq/ tn</v>
      </c>
      <c r="P963" s="12" t="str">
        <f>_xlfn.XLOOKUP(Calculations[[#This Row],[For XLOOKUP]],Factors[For XLOOKUP],Factors[Source],"")</f>
        <v>EPA 2024</v>
      </c>
      <c r="Q963" s="31" t="s">
        <v>1112</v>
      </c>
      <c r="R963" s="31" t="s">
        <v>1112</v>
      </c>
      <c r="S963" s="31" t="s">
        <v>1112</v>
      </c>
      <c r="T963" s="31" t="s">
        <v>1112</v>
      </c>
      <c r="U963" s="74">
        <v>1.5357789197380018</v>
      </c>
      <c r="V963" s="31" t="s">
        <v>1113</v>
      </c>
      <c r="W963" s="57">
        <v>1.5357789197380018</v>
      </c>
    </row>
    <row r="964" spans="1:23" x14ac:dyDescent="0.3">
      <c r="A964" s="8" t="s">
        <v>316</v>
      </c>
      <c r="B964" s="8" t="s">
        <v>599</v>
      </c>
      <c r="C964" s="9" t="s">
        <v>578</v>
      </c>
      <c r="D964" s="9" t="s">
        <v>1027</v>
      </c>
      <c r="E964" s="9"/>
      <c r="F964" s="9" t="s">
        <v>600</v>
      </c>
      <c r="G964" s="8" t="s">
        <v>640</v>
      </c>
      <c r="H964" s="10" t="s">
        <v>310</v>
      </c>
      <c r="I964" s="29">
        <v>21589.37412</v>
      </c>
      <c r="J964" s="11" t="s">
        <v>258</v>
      </c>
      <c r="K964" s="41" t="s">
        <v>649</v>
      </c>
      <c r="L964" s="47" t="s">
        <v>667</v>
      </c>
      <c r="M964" s="31" t="str">
        <f>_xlfn.XLOOKUP(Calculations[[#This Row],[For XLOOKUP]],Factors[For XLOOKUP],Factors[Factor],"")</f>
        <v>Σ.Ε. CO₂ eq</v>
      </c>
      <c r="N964" s="31">
        <f>_xlfn.XLOOKUP(Calculations[[#This Row],[For XLOOKUP]],Factors[For XLOOKUP],Factors[Value],"")</f>
        <v>0.52033419999999997</v>
      </c>
      <c r="O964" s="31" t="str">
        <f>_xlfn.XLOOKUP(Calculations[[#This Row],[For XLOOKUP]],Factors[For XLOOKUP],Factors[Units],"")</f>
        <v>tn CO2 eq/ tn</v>
      </c>
      <c r="P964" s="12" t="str">
        <f>_xlfn.XLOOKUP(Calculations[[#This Row],[For XLOOKUP]],Factors[For XLOOKUP],Factors[Source],"")</f>
        <v>DEFRA 2024</v>
      </c>
      <c r="Q964" s="31" t="s">
        <v>1112</v>
      </c>
      <c r="R964" s="31" t="s">
        <v>1112</v>
      </c>
      <c r="S964" s="31" t="s">
        <v>1112</v>
      </c>
      <c r="T964" s="31" t="s">
        <v>1112</v>
      </c>
      <c r="U964" s="74">
        <v>11233.689711230903</v>
      </c>
      <c r="V964" s="31" t="s">
        <v>1113</v>
      </c>
      <c r="W964" s="57">
        <v>11233.689711230903</v>
      </c>
    </row>
    <row r="965" spans="1:23" x14ac:dyDescent="0.3">
      <c r="A965" s="8" t="s">
        <v>316</v>
      </c>
      <c r="B965" s="8" t="s">
        <v>599</v>
      </c>
      <c r="C965" s="9" t="s">
        <v>578</v>
      </c>
      <c r="D965" s="27" t="s">
        <v>1027</v>
      </c>
      <c r="E965" s="27"/>
      <c r="F965" s="9" t="s">
        <v>600</v>
      </c>
      <c r="G965" s="8" t="s">
        <v>640</v>
      </c>
      <c r="H965" s="10" t="s">
        <v>310</v>
      </c>
      <c r="I965" s="29">
        <v>8.66</v>
      </c>
      <c r="J965" s="11" t="s">
        <v>258</v>
      </c>
      <c r="K965" s="41" t="s">
        <v>653</v>
      </c>
      <c r="L965" s="47" t="s">
        <v>679</v>
      </c>
      <c r="M965" s="31" t="str">
        <f>_xlfn.XLOOKUP(Calculations[[#This Row],[For XLOOKUP]],Factors[For XLOOKUP],Factors[Factor],"")</f>
        <v>Σ.Ε. CO₂ eq</v>
      </c>
      <c r="N965" s="31">
        <f>_xlfn.XLOOKUP(Calculations[[#This Row],[For XLOOKUP]],Factors[For XLOOKUP],Factors[Value],"")</f>
        <v>2.2046226218487758E-2</v>
      </c>
      <c r="O965" s="31" t="str">
        <f>_xlfn.XLOOKUP(Calculations[[#This Row],[For XLOOKUP]],Factors[For XLOOKUP],Factors[Units],"")</f>
        <v>tn CO2 eq/ tn</v>
      </c>
      <c r="P965" s="12" t="str">
        <f>_xlfn.XLOOKUP(Calculations[[#This Row],[For XLOOKUP]],Factors[For XLOOKUP],Factors[Source],"")</f>
        <v>EPA 2024</v>
      </c>
      <c r="Q965" s="31" t="s">
        <v>1112</v>
      </c>
      <c r="R965" s="31" t="s">
        <v>1112</v>
      </c>
      <c r="S965" s="31" t="s">
        <v>1112</v>
      </c>
      <c r="T965" s="31" t="s">
        <v>1112</v>
      </c>
      <c r="U965" s="74">
        <v>0.19092031905210399</v>
      </c>
      <c r="V965" s="31" t="s">
        <v>1113</v>
      </c>
      <c r="W965" s="57">
        <v>0.19092031905210399</v>
      </c>
    </row>
    <row r="966" spans="1:23" x14ac:dyDescent="0.3">
      <c r="A966" s="8" t="s">
        <v>316</v>
      </c>
      <c r="B966" s="8" t="s">
        <v>599</v>
      </c>
      <c r="C966" s="9" t="s">
        <v>578</v>
      </c>
      <c r="D966" s="9" t="s">
        <v>1027</v>
      </c>
      <c r="E966" s="9"/>
      <c r="F966" s="9" t="s">
        <v>600</v>
      </c>
      <c r="G966" s="8" t="s">
        <v>640</v>
      </c>
      <c r="H966" s="10" t="s">
        <v>310</v>
      </c>
      <c r="I966" s="29">
        <v>3.14</v>
      </c>
      <c r="J966" s="11" t="s">
        <v>258</v>
      </c>
      <c r="K966" s="41" t="s">
        <v>647</v>
      </c>
      <c r="L966" s="47" t="s">
        <v>661</v>
      </c>
      <c r="M966" s="31" t="str">
        <f>_xlfn.XLOOKUP(Calculations[[#This Row],[For XLOOKUP]],Factors[For XLOOKUP],Factors[Factor],"")</f>
        <v>Σ.Ε. CO₂ eq</v>
      </c>
      <c r="N966" s="31">
        <f>_xlfn.XLOOKUP(Calculations[[#This Row],[For XLOOKUP]],Factors[For XLOOKUP],Factors[Value],"")</f>
        <v>9.920801798319491E-2</v>
      </c>
      <c r="O966" s="31" t="str">
        <f>_xlfn.XLOOKUP(Calculations[[#This Row],[For XLOOKUP]],Factors[For XLOOKUP],Factors[Units],"")</f>
        <v>tn CO2 eq/ tn</v>
      </c>
      <c r="P966" s="12" t="str">
        <f>_xlfn.XLOOKUP(Calculations[[#This Row],[For XLOOKUP]],Factors[For XLOOKUP],Factors[Source],"")</f>
        <v>EPA 2024</v>
      </c>
      <c r="Q966" s="31" t="s">
        <v>1112</v>
      </c>
      <c r="R966" s="31" t="s">
        <v>1112</v>
      </c>
      <c r="S966" s="31" t="s">
        <v>1112</v>
      </c>
      <c r="T966" s="31" t="s">
        <v>1112</v>
      </c>
      <c r="U966" s="74">
        <v>0.31151317646723203</v>
      </c>
      <c r="V966" s="31" t="s">
        <v>1113</v>
      </c>
      <c r="W966" s="57">
        <v>0.31151317646723203</v>
      </c>
    </row>
    <row r="967" spans="1:23" x14ac:dyDescent="0.3">
      <c r="A967" s="8" t="s">
        <v>316</v>
      </c>
      <c r="B967" s="8" t="s">
        <v>599</v>
      </c>
      <c r="C967" s="9" t="s">
        <v>578</v>
      </c>
      <c r="D967" s="9" t="s">
        <v>1025</v>
      </c>
      <c r="E967" s="9" t="s">
        <v>912</v>
      </c>
      <c r="F967" s="9" t="s">
        <v>600</v>
      </c>
      <c r="G967" s="8" t="s">
        <v>641</v>
      </c>
      <c r="H967" s="10" t="s">
        <v>310</v>
      </c>
      <c r="I967" s="29">
        <v>63.18</v>
      </c>
      <c r="J967" s="11" t="s">
        <v>258</v>
      </c>
      <c r="K967" s="41" t="s">
        <v>647</v>
      </c>
      <c r="L967" s="47" t="s">
        <v>661</v>
      </c>
      <c r="M967" s="31" t="str">
        <f>_xlfn.XLOOKUP(Calculations[[#This Row],[For XLOOKUP]],Factors[For XLOOKUP],Factors[Factor],"")</f>
        <v>Σ.Ε. CO₂ eq</v>
      </c>
      <c r="N967" s="31">
        <f>_xlfn.XLOOKUP(Calculations[[#This Row],[For XLOOKUP]],Factors[For XLOOKUP],Factors[Value],"")</f>
        <v>9.920801798319491E-2</v>
      </c>
      <c r="O967" s="31" t="str">
        <f>_xlfn.XLOOKUP(Calculations[[#This Row],[For XLOOKUP]],Factors[For XLOOKUP],Factors[Units],"")</f>
        <v>tn CO2 eq/ tn</v>
      </c>
      <c r="P967" s="12" t="str">
        <f>_xlfn.XLOOKUP(Calculations[[#This Row],[For XLOOKUP]],Factors[For XLOOKUP],Factors[Source],"")</f>
        <v>EPA 2024</v>
      </c>
      <c r="Q967" s="31" t="s">
        <v>1112</v>
      </c>
      <c r="R967" s="31" t="s">
        <v>1112</v>
      </c>
      <c r="S967" s="31" t="s">
        <v>1112</v>
      </c>
      <c r="T967" s="31" t="s">
        <v>1112</v>
      </c>
      <c r="U967" s="74">
        <v>6.2679625761782543</v>
      </c>
      <c r="V967" s="31" t="s">
        <v>1113</v>
      </c>
      <c r="W967" s="57">
        <v>6.2679625761782543</v>
      </c>
    </row>
    <row r="968" spans="1:23" x14ac:dyDescent="0.3">
      <c r="A968" s="8" t="s">
        <v>316</v>
      </c>
      <c r="B968" s="8" t="s">
        <v>599</v>
      </c>
      <c r="C968" s="9" t="s">
        <v>578</v>
      </c>
      <c r="D968" s="27" t="s">
        <v>1025</v>
      </c>
      <c r="E968" s="27" t="s">
        <v>913</v>
      </c>
      <c r="F968" s="9" t="s">
        <v>600</v>
      </c>
      <c r="G968" s="8" t="s">
        <v>641</v>
      </c>
      <c r="H968" s="10" t="s">
        <v>310</v>
      </c>
      <c r="I968" s="29">
        <v>7.73</v>
      </c>
      <c r="J968" s="11" t="s">
        <v>258</v>
      </c>
      <c r="K968" s="41" t="s">
        <v>647</v>
      </c>
      <c r="L968" s="47" t="s">
        <v>661</v>
      </c>
      <c r="M968" s="31" t="str">
        <f>_xlfn.XLOOKUP(Calculations[[#This Row],[For XLOOKUP]],Factors[For XLOOKUP],Factors[Factor],"")</f>
        <v>Σ.Ε. CO₂ eq</v>
      </c>
      <c r="N968" s="31">
        <f>_xlfn.XLOOKUP(Calculations[[#This Row],[For XLOOKUP]],Factors[For XLOOKUP],Factors[Value],"")</f>
        <v>9.920801798319491E-2</v>
      </c>
      <c r="O968" s="31" t="str">
        <f>_xlfn.XLOOKUP(Calculations[[#This Row],[For XLOOKUP]],Factors[For XLOOKUP],Factors[Units],"")</f>
        <v>tn CO2 eq/ tn</v>
      </c>
      <c r="P968" s="12" t="str">
        <f>_xlfn.XLOOKUP(Calculations[[#This Row],[For XLOOKUP]],Factors[For XLOOKUP],Factors[Source],"")</f>
        <v>EPA 2024</v>
      </c>
      <c r="Q968" s="31" t="s">
        <v>1112</v>
      </c>
      <c r="R968" s="31" t="s">
        <v>1112</v>
      </c>
      <c r="S968" s="31" t="s">
        <v>1112</v>
      </c>
      <c r="T968" s="31" t="s">
        <v>1112</v>
      </c>
      <c r="U968" s="74">
        <v>0.76687797901009669</v>
      </c>
      <c r="V968" s="31" t="s">
        <v>1113</v>
      </c>
      <c r="W968" s="57">
        <v>0.76687797901009669</v>
      </c>
    </row>
    <row r="969" spans="1:23" x14ac:dyDescent="0.3">
      <c r="A969" s="8" t="s">
        <v>316</v>
      </c>
      <c r="B969" s="8" t="s">
        <v>599</v>
      </c>
      <c r="C969" s="9" t="s">
        <v>578</v>
      </c>
      <c r="D969" s="9" t="s">
        <v>1027</v>
      </c>
      <c r="E969" s="9"/>
      <c r="F969" s="9" t="s">
        <v>600</v>
      </c>
      <c r="G969" s="8" t="s">
        <v>641</v>
      </c>
      <c r="H969" s="10" t="s">
        <v>310</v>
      </c>
      <c r="I969" s="29">
        <v>4.2450000000000001</v>
      </c>
      <c r="J969" s="11" t="s">
        <v>258</v>
      </c>
      <c r="K969" s="41" t="s">
        <v>647</v>
      </c>
      <c r="L969" s="47" t="s">
        <v>661</v>
      </c>
      <c r="M969" s="31" t="str">
        <f>_xlfn.XLOOKUP(Calculations[[#This Row],[For XLOOKUP]],Factors[For XLOOKUP],Factors[Factor],"")</f>
        <v>Σ.Ε. CO₂ eq</v>
      </c>
      <c r="N969" s="31">
        <f>_xlfn.XLOOKUP(Calculations[[#This Row],[For XLOOKUP]],Factors[For XLOOKUP],Factors[Value],"")</f>
        <v>9.920801798319491E-2</v>
      </c>
      <c r="O969" s="31" t="str">
        <f>_xlfn.XLOOKUP(Calculations[[#This Row],[For XLOOKUP]],Factors[For XLOOKUP],Factors[Units],"")</f>
        <v>tn CO2 eq/ tn</v>
      </c>
      <c r="P969" s="12" t="str">
        <f>_xlfn.XLOOKUP(Calculations[[#This Row],[For XLOOKUP]],Factors[For XLOOKUP],Factors[Source],"")</f>
        <v>EPA 2024</v>
      </c>
      <c r="Q969" s="31" t="s">
        <v>1112</v>
      </c>
      <c r="R969" s="31" t="s">
        <v>1112</v>
      </c>
      <c r="S969" s="31" t="s">
        <v>1112</v>
      </c>
      <c r="T969" s="31" t="s">
        <v>1112</v>
      </c>
      <c r="U969" s="74">
        <v>0.42113803633866242</v>
      </c>
      <c r="V969" s="31" t="s">
        <v>1113</v>
      </c>
      <c r="W969" s="57">
        <v>0.42113803633866242</v>
      </c>
    </row>
    <row r="970" spans="1:23" x14ac:dyDescent="0.3">
      <c r="A970" s="8" t="s">
        <v>316</v>
      </c>
      <c r="B970" s="8" t="s">
        <v>599</v>
      </c>
      <c r="C970" s="9" t="s">
        <v>578</v>
      </c>
      <c r="D970" s="9" t="s">
        <v>1025</v>
      </c>
      <c r="E970" s="9" t="s">
        <v>912</v>
      </c>
      <c r="F970" s="9" t="s">
        <v>600</v>
      </c>
      <c r="G970" s="8" t="s">
        <v>642</v>
      </c>
      <c r="H970" s="10" t="s">
        <v>310</v>
      </c>
      <c r="I970" s="29">
        <v>3.7909999999999999</v>
      </c>
      <c r="J970" s="11" t="s">
        <v>258</v>
      </c>
      <c r="K970" s="41" t="s">
        <v>647</v>
      </c>
      <c r="L970" s="47" t="s">
        <v>675</v>
      </c>
      <c r="M970" s="31" t="str">
        <f>_xlfn.XLOOKUP(Calculations[[#This Row],[For XLOOKUP]],Factors[For XLOOKUP],Factors[Factor],"")</f>
        <v>Σ.Ε. CO₂ eq</v>
      </c>
      <c r="N970" s="31">
        <f>_xlfn.XLOOKUP(Calculations[[#This Row],[For XLOOKUP]],Factors[For XLOOKUP],Factors[Value],"")</f>
        <v>6.4106099999999997E-3</v>
      </c>
      <c r="O970" s="31" t="str">
        <f>_xlfn.XLOOKUP(Calculations[[#This Row],[For XLOOKUP]],Factors[For XLOOKUP],Factors[Units],"")</f>
        <v>tn CO2 eq/ tn</v>
      </c>
      <c r="P970" s="12" t="str">
        <f>_xlfn.XLOOKUP(Calculations[[#This Row],[For XLOOKUP]],Factors[For XLOOKUP],Factors[Source],"")</f>
        <v>DEFRA 2024</v>
      </c>
      <c r="Q970" s="31" t="s">
        <v>1112</v>
      </c>
      <c r="R970" s="31" t="s">
        <v>1112</v>
      </c>
      <c r="S970" s="31" t="s">
        <v>1112</v>
      </c>
      <c r="T970" s="31" t="s">
        <v>1112</v>
      </c>
      <c r="U970" s="74">
        <v>2.430262251E-2</v>
      </c>
      <c r="V970" s="31" t="s">
        <v>1113</v>
      </c>
      <c r="W970" s="57">
        <v>2.430262251E-2</v>
      </c>
    </row>
    <row r="971" spans="1:23" x14ac:dyDescent="0.3">
      <c r="A971" s="8" t="s">
        <v>316</v>
      </c>
      <c r="B971" s="8" t="s">
        <v>599</v>
      </c>
      <c r="C971" s="9" t="s">
        <v>578</v>
      </c>
      <c r="D971" s="27" t="s">
        <v>1025</v>
      </c>
      <c r="E971" s="27" t="s">
        <v>913</v>
      </c>
      <c r="F971" s="9" t="s">
        <v>600</v>
      </c>
      <c r="G971" s="8" t="s">
        <v>642</v>
      </c>
      <c r="H971" s="10" t="s">
        <v>310</v>
      </c>
      <c r="I971" s="29">
        <v>1.522</v>
      </c>
      <c r="J971" s="11" t="s">
        <v>258</v>
      </c>
      <c r="K971" s="41" t="s">
        <v>647</v>
      </c>
      <c r="L971" s="47" t="s">
        <v>675</v>
      </c>
      <c r="M971" s="31" t="str">
        <f>_xlfn.XLOOKUP(Calculations[[#This Row],[For XLOOKUP]],Factors[For XLOOKUP],Factors[Factor],"")</f>
        <v>Σ.Ε. CO₂ eq</v>
      </c>
      <c r="N971" s="31">
        <f>_xlfn.XLOOKUP(Calculations[[#This Row],[For XLOOKUP]],Factors[For XLOOKUP],Factors[Value],"")</f>
        <v>6.4106099999999997E-3</v>
      </c>
      <c r="O971" s="31" t="str">
        <f>_xlfn.XLOOKUP(Calculations[[#This Row],[For XLOOKUP]],Factors[For XLOOKUP],Factors[Units],"")</f>
        <v>tn CO2 eq/ tn</v>
      </c>
      <c r="P971" s="12" t="str">
        <f>_xlfn.XLOOKUP(Calculations[[#This Row],[For XLOOKUP]],Factors[For XLOOKUP],Factors[Source],"")</f>
        <v>DEFRA 2024</v>
      </c>
      <c r="Q971" s="31" t="s">
        <v>1112</v>
      </c>
      <c r="R971" s="31" t="s">
        <v>1112</v>
      </c>
      <c r="S971" s="31" t="s">
        <v>1112</v>
      </c>
      <c r="T971" s="31" t="s">
        <v>1112</v>
      </c>
      <c r="U971" s="74">
        <v>9.7569484199999997E-3</v>
      </c>
      <c r="V971" s="31" t="s">
        <v>1113</v>
      </c>
      <c r="W971" s="57">
        <v>9.7569484199999997E-3</v>
      </c>
    </row>
    <row r="972" spans="1:23" x14ac:dyDescent="0.3">
      <c r="A972" s="8" t="s">
        <v>316</v>
      </c>
      <c r="B972" s="8" t="s">
        <v>599</v>
      </c>
      <c r="C972" s="9" t="s">
        <v>578</v>
      </c>
      <c r="D972" s="27" t="s">
        <v>1027</v>
      </c>
      <c r="E972" s="27"/>
      <c r="F972" s="9" t="s">
        <v>600</v>
      </c>
      <c r="G972" s="8" t="s">
        <v>642</v>
      </c>
      <c r="H972" s="10" t="s">
        <v>310</v>
      </c>
      <c r="I972" s="29">
        <v>18.567</v>
      </c>
      <c r="J972" s="11" t="s">
        <v>258</v>
      </c>
      <c r="K972" s="41" t="s">
        <v>647</v>
      </c>
      <c r="L972" s="47" t="s">
        <v>675</v>
      </c>
      <c r="M972" s="31" t="str">
        <f>_xlfn.XLOOKUP(Calculations[[#This Row],[For XLOOKUP]],Factors[For XLOOKUP],Factors[Factor],"")</f>
        <v>Σ.Ε. CO₂ eq</v>
      </c>
      <c r="N972" s="31">
        <f>_xlfn.XLOOKUP(Calculations[[#This Row],[For XLOOKUP]],Factors[For XLOOKUP],Factors[Value],"")</f>
        <v>6.4106099999999997E-3</v>
      </c>
      <c r="O972" s="31" t="str">
        <f>_xlfn.XLOOKUP(Calculations[[#This Row],[For XLOOKUP]],Factors[For XLOOKUP],Factors[Units],"")</f>
        <v>tn CO2 eq/ tn</v>
      </c>
      <c r="P972" s="12" t="str">
        <f>_xlfn.XLOOKUP(Calculations[[#This Row],[For XLOOKUP]],Factors[For XLOOKUP],Factors[Source],"")</f>
        <v>DEFRA 2024</v>
      </c>
      <c r="Q972" s="31" t="s">
        <v>1112</v>
      </c>
      <c r="R972" s="31" t="s">
        <v>1112</v>
      </c>
      <c r="S972" s="31" t="s">
        <v>1112</v>
      </c>
      <c r="T972" s="31" t="s">
        <v>1112</v>
      </c>
      <c r="U972" s="74">
        <v>0.11902579586999999</v>
      </c>
      <c r="V972" s="31" t="s">
        <v>1113</v>
      </c>
      <c r="W972" s="57">
        <v>0.11902579586999999</v>
      </c>
    </row>
    <row r="973" spans="1:23" x14ac:dyDescent="0.3">
      <c r="A973" s="8" t="s">
        <v>316</v>
      </c>
      <c r="B973" s="8" t="s">
        <v>599</v>
      </c>
      <c r="C973" s="9" t="s">
        <v>578</v>
      </c>
      <c r="D973" s="9" t="s">
        <v>1022</v>
      </c>
      <c r="E973" s="9" t="s">
        <v>923</v>
      </c>
      <c r="F973" s="9" t="s">
        <v>600</v>
      </c>
      <c r="G973" s="8" t="s">
        <v>643</v>
      </c>
      <c r="H973" s="10" t="s">
        <v>310</v>
      </c>
      <c r="I973" s="29">
        <v>3.7940000000000002E-2</v>
      </c>
      <c r="J973" s="11" t="s">
        <v>258</v>
      </c>
      <c r="K973" s="41" t="s">
        <v>653</v>
      </c>
      <c r="L973" s="47" t="s">
        <v>663</v>
      </c>
      <c r="M973" s="31" t="str">
        <f>_xlfn.XLOOKUP(Calculations[[#This Row],[For XLOOKUP]],Factors[For XLOOKUP],Factors[Factor],"")</f>
        <v>Σ.Ε. CO₂ eq</v>
      </c>
      <c r="N973" s="31">
        <f>_xlfn.XLOOKUP(Calculations[[#This Row],[For XLOOKUP]],Factors[For XLOOKUP],Factors[Value],"")</f>
        <v>6.4106099999999997E-3</v>
      </c>
      <c r="O973" s="31" t="str">
        <f>_xlfn.XLOOKUP(Calculations[[#This Row],[For XLOOKUP]],Factors[For XLOOKUP],Factors[Units],"")</f>
        <v>tn CO2 eq/ tn</v>
      </c>
      <c r="P973" s="12" t="str">
        <f>_xlfn.XLOOKUP(Calculations[[#This Row],[For XLOOKUP]],Factors[For XLOOKUP],Factors[Source],"")</f>
        <v>DEFRA 2024</v>
      </c>
      <c r="Q973" s="31" t="s">
        <v>1112</v>
      </c>
      <c r="R973" s="31" t="s">
        <v>1112</v>
      </c>
      <c r="S973" s="31" t="s">
        <v>1112</v>
      </c>
      <c r="T973" s="31" t="s">
        <v>1112</v>
      </c>
      <c r="U973" s="74">
        <v>2.4321854340000001E-4</v>
      </c>
      <c r="V973" s="31" t="s">
        <v>1113</v>
      </c>
      <c r="W973" s="57">
        <v>2.4321854340000001E-4</v>
      </c>
    </row>
    <row r="974" spans="1:23" x14ac:dyDescent="0.3">
      <c r="A974" s="8" t="s">
        <v>316</v>
      </c>
      <c r="B974" s="8" t="s">
        <v>599</v>
      </c>
      <c r="C974" s="9" t="s">
        <v>578</v>
      </c>
      <c r="D974" s="9" t="s">
        <v>1025</v>
      </c>
      <c r="E974" s="9" t="s">
        <v>913</v>
      </c>
      <c r="F974" s="9" t="s">
        <v>600</v>
      </c>
      <c r="G974" s="8" t="s">
        <v>643</v>
      </c>
      <c r="H974" s="10" t="s">
        <v>310</v>
      </c>
      <c r="I974" s="29">
        <v>0.19400000000000001</v>
      </c>
      <c r="J974" s="11" t="s">
        <v>258</v>
      </c>
      <c r="K974" s="41" t="s">
        <v>647</v>
      </c>
      <c r="L974" s="47" t="s">
        <v>663</v>
      </c>
      <c r="M974" s="31" t="str">
        <f>_xlfn.XLOOKUP(Calculations[[#This Row],[For XLOOKUP]],Factors[For XLOOKUP],Factors[Factor],"")</f>
        <v>Σ.Ε. CO₂ eq</v>
      </c>
      <c r="N974" s="31">
        <f>_xlfn.XLOOKUP(Calculations[[#This Row],[For XLOOKUP]],Factors[For XLOOKUP],Factors[Value],"")</f>
        <v>6.4106099999999997E-3</v>
      </c>
      <c r="O974" s="31" t="str">
        <f>_xlfn.XLOOKUP(Calculations[[#This Row],[For XLOOKUP]],Factors[For XLOOKUP],Factors[Units],"")</f>
        <v>tn CO2 eq/ tn</v>
      </c>
      <c r="P974" s="12" t="str">
        <f>_xlfn.XLOOKUP(Calculations[[#This Row],[For XLOOKUP]],Factors[For XLOOKUP],Factors[Source],"")</f>
        <v>DEFRA 2024</v>
      </c>
      <c r="Q974" s="31" t="s">
        <v>1112</v>
      </c>
      <c r="R974" s="31" t="s">
        <v>1112</v>
      </c>
      <c r="S974" s="31" t="s">
        <v>1112</v>
      </c>
      <c r="T974" s="31" t="s">
        <v>1112</v>
      </c>
      <c r="U974" s="74">
        <v>1.2436583400000001E-3</v>
      </c>
      <c r="V974" s="31" t="s">
        <v>1113</v>
      </c>
      <c r="W974" s="57">
        <v>1.2436583400000001E-3</v>
      </c>
    </row>
    <row r="975" spans="1:23" x14ac:dyDescent="0.3">
      <c r="A975" s="8" t="s">
        <v>316</v>
      </c>
      <c r="B975" s="8" t="s">
        <v>599</v>
      </c>
      <c r="C975" s="9" t="s">
        <v>578</v>
      </c>
      <c r="D975" s="27" t="s">
        <v>1025</v>
      </c>
      <c r="E975" s="9" t="s">
        <v>909</v>
      </c>
      <c r="F975" s="9" t="s">
        <v>600</v>
      </c>
      <c r="G975" s="8" t="s">
        <v>643</v>
      </c>
      <c r="H975" s="10" t="s">
        <v>310</v>
      </c>
      <c r="I975" s="29">
        <v>9.3159999999999993E-2</v>
      </c>
      <c r="J975" s="11" t="s">
        <v>258</v>
      </c>
      <c r="K975" s="41" t="s">
        <v>653</v>
      </c>
      <c r="L975" s="47" t="s">
        <v>663</v>
      </c>
      <c r="M975" s="31" t="str">
        <f>_xlfn.XLOOKUP(Calculations[[#This Row],[For XLOOKUP]],Factors[For XLOOKUP],Factors[Factor],"")</f>
        <v>Σ.Ε. CO₂ eq</v>
      </c>
      <c r="N975" s="31">
        <f>_xlfn.XLOOKUP(Calculations[[#This Row],[For XLOOKUP]],Factors[For XLOOKUP],Factors[Value],"")</f>
        <v>6.4106099999999997E-3</v>
      </c>
      <c r="O975" s="31" t="str">
        <f>_xlfn.XLOOKUP(Calculations[[#This Row],[For XLOOKUP]],Factors[For XLOOKUP],Factors[Units],"")</f>
        <v>tn CO2 eq/ tn</v>
      </c>
      <c r="P975" s="12" t="str">
        <f>_xlfn.XLOOKUP(Calculations[[#This Row],[For XLOOKUP]],Factors[For XLOOKUP],Factors[Source],"")</f>
        <v>DEFRA 2024</v>
      </c>
      <c r="Q975" s="31" t="s">
        <v>1112</v>
      </c>
      <c r="R975" s="31" t="s">
        <v>1112</v>
      </c>
      <c r="S975" s="31" t="s">
        <v>1112</v>
      </c>
      <c r="T975" s="31" t="s">
        <v>1112</v>
      </c>
      <c r="U975" s="74">
        <v>5.9721242759999996E-4</v>
      </c>
      <c r="V975" s="31" t="s">
        <v>1113</v>
      </c>
      <c r="W975" s="57">
        <v>5.9721242759999996E-4</v>
      </c>
    </row>
    <row r="976" spans="1:23" x14ac:dyDescent="0.3">
      <c r="A976" s="8" t="s">
        <v>316</v>
      </c>
      <c r="B976" s="8" t="s">
        <v>599</v>
      </c>
      <c r="C976" s="9" t="s">
        <v>578</v>
      </c>
      <c r="D976" s="9" t="s">
        <v>1027</v>
      </c>
      <c r="E976" s="9"/>
      <c r="F976" s="9" t="s">
        <v>600</v>
      </c>
      <c r="G976" s="8" t="s">
        <v>643</v>
      </c>
      <c r="H976" s="10" t="s">
        <v>310</v>
      </c>
      <c r="I976" s="29">
        <v>7.7299999999999994E-2</v>
      </c>
      <c r="J976" s="11" t="s">
        <v>258</v>
      </c>
      <c r="K976" s="41" t="s">
        <v>647</v>
      </c>
      <c r="L976" s="47" t="s">
        <v>663</v>
      </c>
      <c r="M976" s="31" t="str">
        <f>_xlfn.XLOOKUP(Calculations[[#This Row],[For XLOOKUP]],Factors[For XLOOKUP],Factors[Factor],"")</f>
        <v>Σ.Ε. CO₂ eq</v>
      </c>
      <c r="N976" s="31">
        <f>_xlfn.XLOOKUP(Calculations[[#This Row],[For XLOOKUP]],Factors[For XLOOKUP],Factors[Value],"")</f>
        <v>6.4106099999999997E-3</v>
      </c>
      <c r="O976" s="31" t="str">
        <f>_xlfn.XLOOKUP(Calculations[[#This Row],[For XLOOKUP]],Factors[For XLOOKUP],Factors[Units],"")</f>
        <v>tn CO2 eq/ tn</v>
      </c>
      <c r="P976" s="12" t="str">
        <f>_xlfn.XLOOKUP(Calculations[[#This Row],[For XLOOKUP]],Factors[For XLOOKUP],Factors[Source],"")</f>
        <v>DEFRA 2024</v>
      </c>
      <c r="Q976" s="31" t="s">
        <v>1112</v>
      </c>
      <c r="R976" s="31" t="s">
        <v>1112</v>
      </c>
      <c r="S976" s="31" t="s">
        <v>1112</v>
      </c>
      <c r="T976" s="31" t="s">
        <v>1112</v>
      </c>
      <c r="U976" s="74">
        <v>4.9554015299999997E-4</v>
      </c>
      <c r="V976" s="31" t="s">
        <v>1113</v>
      </c>
      <c r="W976" s="57">
        <v>4.9554015299999997E-4</v>
      </c>
    </row>
    <row r="977" spans="1:23" x14ac:dyDescent="0.3">
      <c r="A977" s="8" t="s">
        <v>316</v>
      </c>
      <c r="B977" s="8" t="s">
        <v>599</v>
      </c>
      <c r="C977" s="9" t="s">
        <v>578</v>
      </c>
      <c r="D977" s="9" t="s">
        <v>1027</v>
      </c>
      <c r="E977" s="9"/>
      <c r="F977" s="9" t="s">
        <v>600</v>
      </c>
      <c r="G977" s="8" t="s">
        <v>644</v>
      </c>
      <c r="H977" s="10" t="s">
        <v>310</v>
      </c>
      <c r="I977" s="29">
        <v>0</v>
      </c>
      <c r="J977" s="11" t="s">
        <v>258</v>
      </c>
      <c r="K977" s="41" t="s">
        <v>653</v>
      </c>
      <c r="L977" s="47" t="s">
        <v>673</v>
      </c>
      <c r="M977" s="31" t="str">
        <f>_xlfn.XLOOKUP(Calculations[[#This Row],[For XLOOKUP]],Factors[For XLOOKUP],Factors[Factor],"")</f>
        <v>Σ.Ε. CO₂ eq</v>
      </c>
      <c r="N977" s="31">
        <f>_xlfn.XLOOKUP(Calculations[[#This Row],[For XLOOKUP]],Factors[For XLOOKUP],Factors[Value],"")</f>
        <v>1.1023113109243879E-2</v>
      </c>
      <c r="O977" s="31" t="str">
        <f>_xlfn.XLOOKUP(Calculations[[#This Row],[For XLOOKUP]],Factors[For XLOOKUP],Factors[Units],"")</f>
        <v>tn CO2 eq/ tn</v>
      </c>
      <c r="P977" s="12" t="str">
        <f>_xlfn.XLOOKUP(Calculations[[#This Row],[For XLOOKUP]],Factors[For XLOOKUP],Factors[Source],"")</f>
        <v>EPA 2024</v>
      </c>
      <c r="Q977" s="31" t="s">
        <v>1112</v>
      </c>
      <c r="R977" s="31" t="s">
        <v>1112</v>
      </c>
      <c r="S977" s="31" t="s">
        <v>1112</v>
      </c>
      <c r="T977" s="31" t="s">
        <v>1112</v>
      </c>
      <c r="U977" s="74">
        <v>0</v>
      </c>
      <c r="V977" s="31" t="s">
        <v>1113</v>
      </c>
      <c r="W977" s="57">
        <v>0</v>
      </c>
    </row>
    <row r="978" spans="1:23" x14ac:dyDescent="0.3">
      <c r="A978" s="8" t="s">
        <v>316</v>
      </c>
      <c r="B978" s="8" t="s">
        <v>599</v>
      </c>
      <c r="C978" s="9" t="s">
        <v>578</v>
      </c>
      <c r="D978" s="27" t="s">
        <v>1027</v>
      </c>
      <c r="E978" s="9"/>
      <c r="F978" s="9" t="s">
        <v>600</v>
      </c>
      <c r="G978" s="8" t="s">
        <v>644</v>
      </c>
      <c r="H978" s="10" t="s">
        <v>310</v>
      </c>
      <c r="I978" s="29">
        <v>739.13</v>
      </c>
      <c r="J978" s="11" t="s">
        <v>258</v>
      </c>
      <c r="K978" s="41" t="s">
        <v>647</v>
      </c>
      <c r="L978" s="47" t="s">
        <v>673</v>
      </c>
      <c r="M978" s="31" t="str">
        <f>_xlfn.XLOOKUP(Calculations[[#This Row],[For XLOOKUP]],Factors[For XLOOKUP],Factors[Factor],"")</f>
        <v>Σ.Ε. CO₂ eq</v>
      </c>
      <c r="N978" s="31">
        <f>_xlfn.XLOOKUP(Calculations[[#This Row],[For XLOOKUP]],Factors[For XLOOKUP],Factors[Value],"")</f>
        <v>1.1023113109243879E-2</v>
      </c>
      <c r="O978" s="31" t="str">
        <f>_xlfn.XLOOKUP(Calculations[[#This Row],[For XLOOKUP]],Factors[For XLOOKUP],Factors[Units],"")</f>
        <v>tn CO2 eq/ tn</v>
      </c>
      <c r="P978" s="12" t="str">
        <f>_xlfn.XLOOKUP(Calculations[[#This Row],[For XLOOKUP]],Factors[For XLOOKUP],Factors[Source],"")</f>
        <v>EPA 2024</v>
      </c>
      <c r="Q978" s="31" t="s">
        <v>1112</v>
      </c>
      <c r="R978" s="31" t="s">
        <v>1112</v>
      </c>
      <c r="S978" s="31" t="s">
        <v>1112</v>
      </c>
      <c r="T978" s="31" t="s">
        <v>1112</v>
      </c>
      <c r="U978" s="74">
        <v>8.1475135924354287</v>
      </c>
      <c r="V978" s="31" t="s">
        <v>1113</v>
      </c>
      <c r="W978" s="57">
        <v>8.1475135924354287</v>
      </c>
    </row>
    <row r="979" spans="1:23" x14ac:dyDescent="0.3">
      <c r="A979" s="8" t="s">
        <v>316</v>
      </c>
      <c r="B979" s="8" t="s">
        <v>599</v>
      </c>
      <c r="C979" s="9" t="s">
        <v>578</v>
      </c>
      <c r="D979" s="27" t="s">
        <v>1022</v>
      </c>
      <c r="E979" s="9" t="s">
        <v>923</v>
      </c>
      <c r="F979" s="9" t="s">
        <v>600</v>
      </c>
      <c r="G979" s="8" t="s">
        <v>1070</v>
      </c>
      <c r="H979" s="10" t="s">
        <v>310</v>
      </c>
      <c r="I979" s="29">
        <v>8.6669999999999997E-2</v>
      </c>
      <c r="J979" s="11" t="s">
        <v>258</v>
      </c>
      <c r="K979" s="41" t="s">
        <v>653</v>
      </c>
      <c r="L979" s="47" t="s">
        <v>681</v>
      </c>
      <c r="M979" s="31" t="str">
        <f>_xlfn.XLOOKUP(Calculations[[#This Row],[For XLOOKUP]],Factors[For XLOOKUP],Factors[Factor],"")</f>
        <v>Σ.Ε. CO₂ eq</v>
      </c>
      <c r="N979" s="31">
        <f>_xlfn.XLOOKUP(Calculations[[#This Row],[For XLOOKUP]],Factors[For XLOOKUP],Factors[Value],"")</f>
        <v>1.05157427048723</v>
      </c>
      <c r="O979" s="31" t="str">
        <f>_xlfn.XLOOKUP(Calculations[[#This Row],[For XLOOKUP]],Factors[For XLOOKUP],Factors[Units],"")</f>
        <v>tn CO2 eq/ tn</v>
      </c>
      <c r="P979" s="12" t="str">
        <f>_xlfn.XLOOKUP(Calculations[[#This Row],[For XLOOKUP]],Factors[For XLOOKUP],Factors[Source],"")</f>
        <v>Ecoinvent 3.11</v>
      </c>
      <c r="Q979" s="31" t="s">
        <v>1112</v>
      </c>
      <c r="R979" s="31" t="s">
        <v>1112</v>
      </c>
      <c r="S979" s="31" t="s">
        <v>1112</v>
      </c>
      <c r="T979" s="31" t="s">
        <v>1112</v>
      </c>
      <c r="U979" s="74">
        <v>9.1139942023128223E-2</v>
      </c>
      <c r="V979" s="31" t="s">
        <v>1113</v>
      </c>
      <c r="W979" s="57">
        <v>9.1139942023128223E-2</v>
      </c>
    </row>
    <row r="980" spans="1:23" x14ac:dyDescent="0.3">
      <c r="A980" s="8" t="s">
        <v>316</v>
      </c>
      <c r="B980" s="8" t="s">
        <v>599</v>
      </c>
      <c r="C980" s="9" t="s">
        <v>578</v>
      </c>
      <c r="D980" s="27" t="s">
        <v>1025</v>
      </c>
      <c r="E980" s="9" t="s">
        <v>909</v>
      </c>
      <c r="F980" s="9" t="s">
        <v>600</v>
      </c>
      <c r="G980" s="8" t="s">
        <v>1070</v>
      </c>
      <c r="H980" s="10" t="s">
        <v>310</v>
      </c>
      <c r="I980" s="29">
        <v>0.21333000000000002</v>
      </c>
      <c r="J980" s="11" t="s">
        <v>258</v>
      </c>
      <c r="K980" s="41" t="s">
        <v>653</v>
      </c>
      <c r="L980" s="47" t="s">
        <v>681</v>
      </c>
      <c r="M980" s="31" t="str">
        <f>_xlfn.XLOOKUP(Calculations[[#This Row],[For XLOOKUP]],Factors[For XLOOKUP],Factors[Factor],"")</f>
        <v>Σ.Ε. CO₂ eq</v>
      </c>
      <c r="N980" s="31">
        <f>_xlfn.XLOOKUP(Calculations[[#This Row],[For XLOOKUP]],Factors[For XLOOKUP],Factors[Value],"")</f>
        <v>1.05157427048723</v>
      </c>
      <c r="O980" s="31" t="str">
        <f>_xlfn.XLOOKUP(Calculations[[#This Row],[For XLOOKUP]],Factors[For XLOOKUP],Factors[Units],"")</f>
        <v>tn CO2 eq/ tn</v>
      </c>
      <c r="P980" s="12" t="str">
        <f>_xlfn.XLOOKUP(Calculations[[#This Row],[For XLOOKUP]],Factors[For XLOOKUP],Factors[Source],"")</f>
        <v>Ecoinvent 3.11</v>
      </c>
      <c r="Q980" s="31" t="s">
        <v>1112</v>
      </c>
      <c r="R980" s="31" t="s">
        <v>1112</v>
      </c>
      <c r="S980" s="31" t="s">
        <v>1112</v>
      </c>
      <c r="T980" s="31" t="s">
        <v>1112</v>
      </c>
      <c r="U980" s="74">
        <v>0.22433233912304079</v>
      </c>
      <c r="V980" s="31" t="s">
        <v>1113</v>
      </c>
      <c r="W980" s="57">
        <v>0.22433233912304079</v>
      </c>
    </row>
    <row r="981" spans="1:23" x14ac:dyDescent="0.3">
      <c r="A981" s="8" t="s">
        <v>316</v>
      </c>
      <c r="B981" s="8" t="s">
        <v>599</v>
      </c>
      <c r="C981" s="9" t="s">
        <v>578</v>
      </c>
      <c r="D981" s="27" t="s">
        <v>1027</v>
      </c>
      <c r="E981" s="9"/>
      <c r="F981" s="9" t="s">
        <v>600</v>
      </c>
      <c r="G981" s="8" t="s">
        <v>1070</v>
      </c>
      <c r="H981" s="10" t="s">
        <v>310</v>
      </c>
      <c r="I981" s="29">
        <v>0.24</v>
      </c>
      <c r="J981" s="11" t="s">
        <v>258</v>
      </c>
      <c r="K981" s="41" t="s">
        <v>650</v>
      </c>
      <c r="L981" s="47" t="s">
        <v>681</v>
      </c>
      <c r="M981" s="31" t="str">
        <f>_xlfn.XLOOKUP(Calculations[[#This Row],[For XLOOKUP]],Factors[For XLOOKUP],Factors[Factor],"")</f>
        <v>Σ.Ε. CO₂ eq</v>
      </c>
      <c r="N981" s="31">
        <f>_xlfn.XLOOKUP(Calculations[[#This Row],[For XLOOKUP]],Factors[For XLOOKUP],Factors[Value],"")</f>
        <v>1.05157427048723</v>
      </c>
      <c r="O981" s="31" t="str">
        <f>_xlfn.XLOOKUP(Calculations[[#This Row],[For XLOOKUP]],Factors[For XLOOKUP],Factors[Units],"")</f>
        <v>tn CO2 eq/ tn</v>
      </c>
      <c r="P981" s="12" t="str">
        <f>_xlfn.XLOOKUP(Calculations[[#This Row],[For XLOOKUP]],Factors[For XLOOKUP],Factors[Source],"")</f>
        <v>Ecoinvent 3.11</v>
      </c>
      <c r="Q981" s="31" t="s">
        <v>1112</v>
      </c>
      <c r="R981" s="31" t="s">
        <v>1112</v>
      </c>
      <c r="S981" s="31" t="s">
        <v>1112</v>
      </c>
      <c r="T981" s="31" t="s">
        <v>1112</v>
      </c>
      <c r="U981" s="74">
        <v>0.25237782491693517</v>
      </c>
      <c r="V981" s="31" t="s">
        <v>1113</v>
      </c>
      <c r="W981" s="57">
        <v>0.25237782491693517</v>
      </c>
    </row>
    <row r="982" spans="1:23" x14ac:dyDescent="0.3">
      <c r="A982" s="8" t="s">
        <v>316</v>
      </c>
      <c r="B982" s="8" t="s">
        <v>599</v>
      </c>
      <c r="C982" s="9" t="s">
        <v>578</v>
      </c>
      <c r="D982" s="27" t="s">
        <v>1027</v>
      </c>
      <c r="E982" s="9"/>
      <c r="F982" s="9" t="s">
        <v>600</v>
      </c>
      <c r="G982" s="8" t="s">
        <v>1070</v>
      </c>
      <c r="H982" s="10" t="s">
        <v>310</v>
      </c>
      <c r="I982" s="29">
        <v>3.16</v>
      </c>
      <c r="J982" s="11" t="s">
        <v>258</v>
      </c>
      <c r="K982" s="41" t="s">
        <v>647</v>
      </c>
      <c r="L982" s="47" t="s">
        <v>681</v>
      </c>
      <c r="M982" s="31" t="str">
        <f>_xlfn.XLOOKUP(Calculations[[#This Row],[For XLOOKUP]],Factors[For XLOOKUP],Factors[Factor],"")</f>
        <v>Σ.Ε. CO₂ eq</v>
      </c>
      <c r="N982" s="31">
        <f>_xlfn.XLOOKUP(Calculations[[#This Row],[For XLOOKUP]],Factors[For XLOOKUP],Factors[Value],"")</f>
        <v>1.05157427048723</v>
      </c>
      <c r="O982" s="31" t="str">
        <f>_xlfn.XLOOKUP(Calculations[[#This Row],[For XLOOKUP]],Factors[For XLOOKUP],Factors[Units],"")</f>
        <v>tn CO2 eq/ tn</v>
      </c>
      <c r="P982" s="12" t="str">
        <f>_xlfn.XLOOKUP(Calculations[[#This Row],[For XLOOKUP]],Factors[For XLOOKUP],Factors[Source],"")</f>
        <v>Ecoinvent 3.11</v>
      </c>
      <c r="Q982" s="31" t="s">
        <v>1112</v>
      </c>
      <c r="R982" s="31" t="s">
        <v>1112</v>
      </c>
      <c r="S982" s="31" t="s">
        <v>1112</v>
      </c>
      <c r="T982" s="31" t="s">
        <v>1112</v>
      </c>
      <c r="U982" s="74">
        <v>3.322974694739647</v>
      </c>
      <c r="V982" s="31" t="s">
        <v>1113</v>
      </c>
      <c r="W982" s="57">
        <v>3.322974694739647</v>
      </c>
    </row>
    <row r="983" spans="1:23" x14ac:dyDescent="0.3">
      <c r="A983" s="8" t="s">
        <v>316</v>
      </c>
      <c r="B983" s="8" t="s">
        <v>599</v>
      </c>
      <c r="C983" s="9" t="s">
        <v>578</v>
      </c>
      <c r="D983" s="27" t="s">
        <v>1022</v>
      </c>
      <c r="E983" s="9" t="s">
        <v>922</v>
      </c>
      <c r="F983" s="9" t="s">
        <v>600</v>
      </c>
      <c r="G983" s="8" t="s">
        <v>645</v>
      </c>
      <c r="H983" s="10" t="s">
        <v>310</v>
      </c>
      <c r="I983" s="29">
        <v>1.6338683409024901</v>
      </c>
      <c r="J983" s="11" t="s">
        <v>258</v>
      </c>
      <c r="K983" s="41" t="s">
        <v>647</v>
      </c>
      <c r="L983" s="47" t="s">
        <v>660</v>
      </c>
      <c r="M983" s="31" t="str">
        <f>_xlfn.XLOOKUP(Calculations[[#This Row],[For XLOOKUP]],Factors[For XLOOKUP],Factors[Factor],"")</f>
        <v>Σ.Ε. CO₂ eq</v>
      </c>
      <c r="N983" s="31">
        <f>_xlfn.XLOOKUP(Calculations[[#This Row],[For XLOOKUP]],Factors[For XLOOKUP],Factors[Value],"")</f>
        <v>7.7161791764707152E-2</v>
      </c>
      <c r="O983" s="31" t="str">
        <f>_xlfn.XLOOKUP(Calculations[[#This Row],[For XLOOKUP]],Factors[For XLOOKUP],Factors[Units],"")</f>
        <v>tn CO2 eq/ tn</v>
      </c>
      <c r="P983" s="12" t="str">
        <f>_xlfn.XLOOKUP(Calculations[[#This Row],[For XLOOKUP]],Factors[For XLOOKUP],Factors[Source],"")</f>
        <v>EPA 2024</v>
      </c>
      <c r="Q983" s="31" t="s">
        <v>1112</v>
      </c>
      <c r="R983" s="31" t="s">
        <v>1112</v>
      </c>
      <c r="S983" s="31" t="s">
        <v>1112</v>
      </c>
      <c r="T983" s="31" t="s">
        <v>1112</v>
      </c>
      <c r="U983" s="74">
        <v>0.12607220869166549</v>
      </c>
      <c r="V983" s="31" t="s">
        <v>1113</v>
      </c>
      <c r="W983" s="57">
        <v>0.12607220869166549</v>
      </c>
    </row>
    <row r="984" spans="1:23" x14ac:dyDescent="0.3">
      <c r="A984" s="8" t="s">
        <v>316</v>
      </c>
      <c r="B984" s="8" t="s">
        <v>599</v>
      </c>
      <c r="C984" s="9" t="s">
        <v>578</v>
      </c>
      <c r="D984" s="27" t="s">
        <v>1022</v>
      </c>
      <c r="E984" s="9" t="s">
        <v>923</v>
      </c>
      <c r="F984" s="9" t="s">
        <v>600</v>
      </c>
      <c r="G984" s="8" t="s">
        <v>645</v>
      </c>
      <c r="H984" s="10" t="s">
        <v>310</v>
      </c>
      <c r="I984" s="29">
        <v>0.02</v>
      </c>
      <c r="J984" s="11" t="s">
        <v>258</v>
      </c>
      <c r="K984" s="41" t="s">
        <v>647</v>
      </c>
      <c r="L984" s="47" t="s">
        <v>660</v>
      </c>
      <c r="M984" s="31" t="str">
        <f>_xlfn.XLOOKUP(Calculations[[#This Row],[For XLOOKUP]],Factors[For XLOOKUP],Factors[Factor],"")</f>
        <v>Σ.Ε. CO₂ eq</v>
      </c>
      <c r="N984" s="31">
        <f>_xlfn.XLOOKUP(Calculations[[#This Row],[For XLOOKUP]],Factors[For XLOOKUP],Factors[Value],"")</f>
        <v>7.7161791764707152E-2</v>
      </c>
      <c r="O984" s="31" t="str">
        <f>_xlfn.XLOOKUP(Calculations[[#This Row],[For XLOOKUP]],Factors[For XLOOKUP],Factors[Units],"")</f>
        <v>tn CO2 eq/ tn</v>
      </c>
      <c r="P984" s="12" t="str">
        <f>_xlfn.XLOOKUP(Calculations[[#This Row],[For XLOOKUP]],Factors[For XLOOKUP],Factors[Source],"")</f>
        <v>EPA 2024</v>
      </c>
      <c r="Q984" s="31" t="s">
        <v>1112</v>
      </c>
      <c r="R984" s="31" t="s">
        <v>1112</v>
      </c>
      <c r="S984" s="31" t="s">
        <v>1112</v>
      </c>
      <c r="T984" s="31" t="s">
        <v>1112</v>
      </c>
      <c r="U984" s="74">
        <v>1.5432358352941431E-3</v>
      </c>
      <c r="V984" s="31" t="s">
        <v>1113</v>
      </c>
      <c r="W984" s="57">
        <v>1.5432358352941431E-3</v>
      </c>
    </row>
    <row r="985" spans="1:23" x14ac:dyDescent="0.3">
      <c r="A985" s="8" t="s">
        <v>316</v>
      </c>
      <c r="B985" s="8" t="s">
        <v>599</v>
      </c>
      <c r="C985" s="9" t="s">
        <v>578</v>
      </c>
      <c r="D985" s="27" t="s">
        <v>1024</v>
      </c>
      <c r="E985" s="9" t="s">
        <v>918</v>
      </c>
      <c r="F985" s="9" t="s">
        <v>600</v>
      </c>
      <c r="G985" s="8" t="s">
        <v>645</v>
      </c>
      <c r="H985" s="10" t="s">
        <v>310</v>
      </c>
      <c r="I985" s="29">
        <v>14.470980923749101</v>
      </c>
      <c r="J985" s="11" t="s">
        <v>258</v>
      </c>
      <c r="K985" s="41" t="s">
        <v>647</v>
      </c>
      <c r="L985" s="47" t="s">
        <v>660</v>
      </c>
      <c r="M985" s="31" t="str">
        <f>_xlfn.XLOOKUP(Calculations[[#This Row],[For XLOOKUP]],Factors[For XLOOKUP],Factors[Factor],"")</f>
        <v>Σ.Ε. CO₂ eq</v>
      </c>
      <c r="N985" s="31">
        <f>_xlfn.XLOOKUP(Calculations[[#This Row],[For XLOOKUP]],Factors[For XLOOKUP],Factors[Value],"")</f>
        <v>7.7161791764707152E-2</v>
      </c>
      <c r="O985" s="31" t="str">
        <f>_xlfn.XLOOKUP(Calculations[[#This Row],[For XLOOKUP]],Factors[For XLOOKUP],Factors[Units],"")</f>
        <v>tn CO2 eq/ tn</v>
      </c>
      <c r="P985" s="12" t="str">
        <f>_xlfn.XLOOKUP(Calculations[[#This Row],[For XLOOKUP]],Factors[For XLOOKUP],Factors[Source],"")</f>
        <v>EPA 2024</v>
      </c>
      <c r="Q985" s="31" t="s">
        <v>1112</v>
      </c>
      <c r="R985" s="31" t="s">
        <v>1112</v>
      </c>
      <c r="S985" s="31" t="s">
        <v>1112</v>
      </c>
      <c r="T985" s="31" t="s">
        <v>1112</v>
      </c>
      <c r="U985" s="74">
        <v>1.1166068166693777</v>
      </c>
      <c r="V985" s="31" t="s">
        <v>1113</v>
      </c>
      <c r="W985" s="57">
        <v>1.1166068166693777</v>
      </c>
    </row>
    <row r="986" spans="1:23" x14ac:dyDescent="0.3">
      <c r="A986" s="8" t="s">
        <v>316</v>
      </c>
      <c r="B986" s="8" t="s">
        <v>599</v>
      </c>
      <c r="C986" s="9" t="s">
        <v>578</v>
      </c>
      <c r="D986" s="27" t="s">
        <v>1025</v>
      </c>
      <c r="E986" s="9" t="s">
        <v>912</v>
      </c>
      <c r="F986" s="9" t="s">
        <v>600</v>
      </c>
      <c r="G986" s="8" t="s">
        <v>645</v>
      </c>
      <c r="H986" s="10" t="s">
        <v>310</v>
      </c>
      <c r="I986" s="29">
        <v>8.6300000000000008</v>
      </c>
      <c r="J986" s="11" t="s">
        <v>258</v>
      </c>
      <c r="K986" s="41" t="s">
        <v>647</v>
      </c>
      <c r="L986" s="47" t="s">
        <v>660</v>
      </c>
      <c r="M986" s="31" t="str">
        <f>_xlfn.XLOOKUP(Calculations[[#This Row],[For XLOOKUP]],Factors[For XLOOKUP],Factors[Factor],"")</f>
        <v>Σ.Ε. CO₂ eq</v>
      </c>
      <c r="N986" s="31">
        <f>_xlfn.XLOOKUP(Calculations[[#This Row],[For XLOOKUP]],Factors[For XLOOKUP],Factors[Value],"")</f>
        <v>7.7161791764707152E-2</v>
      </c>
      <c r="O986" s="31" t="str">
        <f>_xlfn.XLOOKUP(Calculations[[#This Row],[For XLOOKUP]],Factors[For XLOOKUP],Factors[Units],"")</f>
        <v>tn CO2 eq/ tn</v>
      </c>
      <c r="P986" s="12" t="str">
        <f>_xlfn.XLOOKUP(Calculations[[#This Row],[For XLOOKUP]],Factors[For XLOOKUP],Factors[Source],"")</f>
        <v>EPA 2024</v>
      </c>
      <c r="Q986" s="31" t="s">
        <v>1112</v>
      </c>
      <c r="R986" s="31" t="s">
        <v>1112</v>
      </c>
      <c r="S986" s="31" t="s">
        <v>1112</v>
      </c>
      <c r="T986" s="31" t="s">
        <v>1112</v>
      </c>
      <c r="U986" s="74">
        <v>0.66590626292942279</v>
      </c>
      <c r="V986" s="31" t="s">
        <v>1113</v>
      </c>
      <c r="W986" s="57">
        <v>0.66590626292942279</v>
      </c>
    </row>
    <row r="987" spans="1:23" x14ac:dyDescent="0.3">
      <c r="A987" s="8" t="s">
        <v>316</v>
      </c>
      <c r="B987" s="8" t="s">
        <v>599</v>
      </c>
      <c r="C987" s="9" t="s">
        <v>578</v>
      </c>
      <c r="D987" s="27" t="s">
        <v>1025</v>
      </c>
      <c r="E987" s="9" t="s">
        <v>908</v>
      </c>
      <c r="F987" s="9" t="s">
        <v>600</v>
      </c>
      <c r="G987" s="8" t="s">
        <v>645</v>
      </c>
      <c r="H987" s="10" t="s">
        <v>310</v>
      </c>
      <c r="I987" s="29">
        <v>4.4277124736145499</v>
      </c>
      <c r="J987" s="11" t="s">
        <v>258</v>
      </c>
      <c r="K987" s="41" t="s">
        <v>647</v>
      </c>
      <c r="L987" s="47" t="s">
        <v>660</v>
      </c>
      <c r="M987" s="31" t="str">
        <f>_xlfn.XLOOKUP(Calculations[[#This Row],[For XLOOKUP]],Factors[For XLOOKUP],Factors[Factor],"")</f>
        <v>Σ.Ε. CO₂ eq</v>
      </c>
      <c r="N987" s="31">
        <f>_xlfn.XLOOKUP(Calculations[[#This Row],[For XLOOKUP]],Factors[For XLOOKUP],Factors[Value],"")</f>
        <v>7.7161791764707152E-2</v>
      </c>
      <c r="O987" s="31" t="str">
        <f>_xlfn.XLOOKUP(Calculations[[#This Row],[For XLOOKUP]],Factors[For XLOOKUP],Factors[Units],"")</f>
        <v>tn CO2 eq/ tn</v>
      </c>
      <c r="P987" s="12" t="str">
        <f>_xlfn.XLOOKUP(Calculations[[#This Row],[For XLOOKUP]],Factors[For XLOOKUP],Factors[Source],"")</f>
        <v>EPA 2024</v>
      </c>
      <c r="Q987" s="31" t="s">
        <v>1112</v>
      </c>
      <c r="R987" s="31" t="s">
        <v>1112</v>
      </c>
      <c r="S987" s="31" t="s">
        <v>1112</v>
      </c>
      <c r="T987" s="31" t="s">
        <v>1112</v>
      </c>
      <c r="U987" s="74">
        <v>0.34165022788304233</v>
      </c>
      <c r="V987" s="31" t="s">
        <v>1113</v>
      </c>
      <c r="W987" s="57">
        <v>0.34165022788304233</v>
      </c>
    </row>
    <row r="988" spans="1:23" x14ac:dyDescent="0.3">
      <c r="A988" s="8" t="s">
        <v>316</v>
      </c>
      <c r="B988" s="8" t="s">
        <v>599</v>
      </c>
      <c r="C988" s="9" t="s">
        <v>578</v>
      </c>
      <c r="D988" s="27" t="s">
        <v>1025</v>
      </c>
      <c r="E988" s="9" t="s">
        <v>914</v>
      </c>
      <c r="F988" s="9" t="s">
        <v>600</v>
      </c>
      <c r="G988" s="115" t="s">
        <v>645</v>
      </c>
      <c r="H988" s="10" t="s">
        <v>310</v>
      </c>
      <c r="I988" s="29">
        <v>0.42438138724740099</v>
      </c>
      <c r="J988" s="11" t="s">
        <v>258</v>
      </c>
      <c r="K988" s="41" t="s">
        <v>647</v>
      </c>
      <c r="L988" s="47" t="s">
        <v>660</v>
      </c>
      <c r="M988" s="31" t="str">
        <f>_xlfn.XLOOKUP(Calculations[[#This Row],[For XLOOKUP]],Factors[For XLOOKUP],Factors[Factor],"")</f>
        <v>Σ.Ε. CO₂ eq</v>
      </c>
      <c r="N988" s="31">
        <f>_xlfn.XLOOKUP(Calculations[[#This Row],[For XLOOKUP]],Factors[For XLOOKUP],Factors[Value],"")</f>
        <v>7.7161791764707152E-2</v>
      </c>
      <c r="O988" s="31" t="str">
        <f>_xlfn.XLOOKUP(Calculations[[#This Row],[For XLOOKUP]],Factors[For XLOOKUP],Factors[Units],"")</f>
        <v>tn CO2 eq/ tn</v>
      </c>
      <c r="P988" s="12" t="str">
        <f>_xlfn.XLOOKUP(Calculations[[#This Row],[For XLOOKUP]],Factors[For XLOOKUP],Factors[Source],"")</f>
        <v>EPA 2024</v>
      </c>
      <c r="Q988" s="31" t="s">
        <v>1112</v>
      </c>
      <c r="R988" s="31" t="s">
        <v>1112</v>
      </c>
      <c r="S988" s="31" t="s">
        <v>1112</v>
      </c>
      <c r="T988" s="31" t="s">
        <v>1112</v>
      </c>
      <c r="U988" s="31">
        <v>3.2746028231601505E-2</v>
      </c>
      <c r="V988" s="31" t="s">
        <v>1113</v>
      </c>
      <c r="W988" s="57">
        <v>3.2746028231601505E-2</v>
      </c>
    </row>
    <row r="989" spans="1:23" x14ac:dyDescent="0.3">
      <c r="A989" s="8" t="s">
        <v>316</v>
      </c>
      <c r="B989" s="8" t="s">
        <v>599</v>
      </c>
      <c r="C989" s="9" t="s">
        <v>578</v>
      </c>
      <c r="D989" s="27" t="s">
        <v>1025</v>
      </c>
      <c r="E989" s="9" t="s">
        <v>909</v>
      </c>
      <c r="F989" s="9" t="s">
        <v>600</v>
      </c>
      <c r="G989" s="8" t="s">
        <v>645</v>
      </c>
      <c r="H989" s="10" t="s">
        <v>310</v>
      </c>
      <c r="I989" s="29">
        <v>0.1</v>
      </c>
      <c r="J989" s="11" t="s">
        <v>258</v>
      </c>
      <c r="K989" s="41" t="s">
        <v>647</v>
      </c>
      <c r="L989" s="47" t="s">
        <v>660</v>
      </c>
      <c r="M989" s="31" t="str">
        <f>_xlfn.XLOOKUP(Calculations[[#This Row],[For XLOOKUP]],Factors[For XLOOKUP],Factors[Factor],"")</f>
        <v>Σ.Ε. CO₂ eq</v>
      </c>
      <c r="N989" s="31">
        <f>_xlfn.XLOOKUP(Calculations[[#This Row],[For XLOOKUP]],Factors[For XLOOKUP],Factors[Value],"")</f>
        <v>7.7161791764707152E-2</v>
      </c>
      <c r="O989" s="31" t="str">
        <f>_xlfn.XLOOKUP(Calculations[[#This Row],[For XLOOKUP]],Factors[For XLOOKUP],Factors[Units],"")</f>
        <v>tn CO2 eq/ tn</v>
      </c>
      <c r="P989" s="12" t="str">
        <f>_xlfn.XLOOKUP(Calculations[[#This Row],[For XLOOKUP]],Factors[For XLOOKUP],Factors[Source],"")</f>
        <v>EPA 2024</v>
      </c>
      <c r="Q989" s="31" t="s">
        <v>1112</v>
      </c>
      <c r="R989" s="31" t="s">
        <v>1112</v>
      </c>
      <c r="S989" s="31" t="s">
        <v>1112</v>
      </c>
      <c r="T989" s="31" t="s">
        <v>1112</v>
      </c>
      <c r="U989" s="74">
        <v>7.7161791764707157E-3</v>
      </c>
      <c r="V989" s="31" t="s">
        <v>1113</v>
      </c>
      <c r="W989" s="57">
        <v>7.7161791764707157E-3</v>
      </c>
    </row>
    <row r="990" spans="1:23" x14ac:dyDescent="0.3">
      <c r="A990" s="8" t="s">
        <v>316</v>
      </c>
      <c r="B990" s="8" t="s">
        <v>599</v>
      </c>
      <c r="C990" s="9" t="s">
        <v>578</v>
      </c>
      <c r="D990" s="27" t="s">
        <v>1027</v>
      </c>
      <c r="E990" s="9"/>
      <c r="F990" s="9" t="s">
        <v>600</v>
      </c>
      <c r="G990" s="8" t="s">
        <v>645</v>
      </c>
      <c r="H990" s="10" t="s">
        <v>310</v>
      </c>
      <c r="I990" s="29">
        <v>2698.5650000000001</v>
      </c>
      <c r="J990" s="11" t="s">
        <v>258</v>
      </c>
      <c r="K990" s="41" t="s">
        <v>647</v>
      </c>
      <c r="L990" s="47" t="s">
        <v>660</v>
      </c>
      <c r="M990" s="31" t="str">
        <f>_xlfn.XLOOKUP(Calculations[[#This Row],[For XLOOKUP]],Factors[For XLOOKUP],Factors[Factor],"")</f>
        <v>Σ.Ε. CO₂ eq</v>
      </c>
      <c r="N990" s="31">
        <f>_xlfn.XLOOKUP(Calculations[[#This Row],[For XLOOKUP]],Factors[For XLOOKUP],Factors[Value],"")</f>
        <v>7.7161791764707152E-2</v>
      </c>
      <c r="O990" s="31" t="str">
        <f>_xlfn.XLOOKUP(Calculations[[#This Row],[For XLOOKUP]],Factors[For XLOOKUP],Factors[Units],"")</f>
        <v>tn CO2 eq/ tn</v>
      </c>
      <c r="P990" s="12" t="str">
        <f>_xlfn.XLOOKUP(Calculations[[#This Row],[For XLOOKUP]],Factors[For XLOOKUP],Factors[Source],"")</f>
        <v>EPA 2024</v>
      </c>
      <c r="Q990" s="31" t="s">
        <v>1112</v>
      </c>
      <c r="R990" s="31" t="s">
        <v>1112</v>
      </c>
      <c r="S990" s="31" t="s">
        <v>1112</v>
      </c>
      <c r="T990" s="31" t="s">
        <v>1112</v>
      </c>
      <c r="U990" s="74">
        <v>208.22611059352695</v>
      </c>
      <c r="V990" s="31" t="s">
        <v>1113</v>
      </c>
      <c r="W990" s="57">
        <v>208.22611059352695</v>
      </c>
    </row>
    <row r="991" spans="1:23" x14ac:dyDescent="0.3">
      <c r="A991" s="8" t="s">
        <v>316</v>
      </c>
      <c r="B991" s="8" t="s">
        <v>599</v>
      </c>
      <c r="C991" s="9" t="s">
        <v>297</v>
      </c>
      <c r="D991" s="9" t="s">
        <v>1027</v>
      </c>
      <c r="E991" s="9" t="s">
        <v>955</v>
      </c>
      <c r="F991" s="9" t="s">
        <v>600</v>
      </c>
      <c r="G991" s="8" t="s">
        <v>646</v>
      </c>
      <c r="H991" s="10" t="s">
        <v>310</v>
      </c>
      <c r="I991" s="29">
        <v>1311.52</v>
      </c>
      <c r="J991" s="11" t="s">
        <v>258</v>
      </c>
      <c r="K991" s="41" t="s">
        <v>647</v>
      </c>
      <c r="L991" s="47" t="s">
        <v>845</v>
      </c>
      <c r="M991" s="31" t="str">
        <f>_xlfn.XLOOKUP(Calculations[[#This Row],[For XLOOKUP]],Factors[For XLOOKUP],Factors[Factor],"")</f>
        <v>Σ.Ε. CO₂ eq</v>
      </c>
      <c r="N991" s="31">
        <f>_xlfn.XLOOKUP(Calculations[[#This Row],[For XLOOKUP]],Factors[For XLOOKUP],Factors[Value],"")</f>
        <v>2.1280999999999998E-2</v>
      </c>
      <c r="O991" s="31" t="str">
        <f>_xlfn.XLOOKUP(Calculations[[#This Row],[For XLOOKUP]],Factors[For XLOOKUP],Factors[Units],"")</f>
        <v>tn CO2 eq/ tn</v>
      </c>
      <c r="P991" s="12" t="str">
        <f>_xlfn.XLOOKUP(Calculations[[#This Row],[For XLOOKUP]],Factors[For XLOOKUP],Factors[Source],"")</f>
        <v>DEFRA 2024</v>
      </c>
      <c r="Q991" s="31" t="s">
        <v>1112</v>
      </c>
      <c r="R991" s="31" t="s">
        <v>1112</v>
      </c>
      <c r="S991" s="31" t="s">
        <v>1112</v>
      </c>
      <c r="T991" s="31" t="s">
        <v>1112</v>
      </c>
      <c r="U991" s="74">
        <v>27.910457119999997</v>
      </c>
      <c r="V991" s="31" t="s">
        <v>1113</v>
      </c>
      <c r="W991" s="57">
        <v>27.910457119999997</v>
      </c>
    </row>
    <row r="992" spans="1:23" x14ac:dyDescent="0.3">
      <c r="A992" s="8" t="s">
        <v>316</v>
      </c>
      <c r="B992" s="8" t="s">
        <v>599</v>
      </c>
      <c r="C992" s="9" t="s">
        <v>578</v>
      </c>
      <c r="D992" s="9" t="s">
        <v>1025</v>
      </c>
      <c r="E992" s="9" t="s">
        <v>913</v>
      </c>
      <c r="F992" s="9" t="s">
        <v>600</v>
      </c>
      <c r="G992" s="8" t="s">
        <v>646</v>
      </c>
      <c r="H992" s="10" t="s">
        <v>310</v>
      </c>
      <c r="I992" s="29">
        <v>2.65</v>
      </c>
      <c r="J992" s="11" t="s">
        <v>258</v>
      </c>
      <c r="K992" s="41" t="s">
        <v>647</v>
      </c>
      <c r="L992" s="47" t="s">
        <v>845</v>
      </c>
      <c r="M992" s="31" t="str">
        <f>_xlfn.XLOOKUP(Calculations[[#This Row],[For XLOOKUP]],Factors[For XLOOKUP],Factors[Factor],"")</f>
        <v>Σ.Ε. CO₂ eq</v>
      </c>
      <c r="N992" s="31">
        <f>_xlfn.XLOOKUP(Calculations[[#This Row],[For XLOOKUP]],Factors[For XLOOKUP],Factors[Value],"")</f>
        <v>2.1280999999999998E-2</v>
      </c>
      <c r="O992" s="31" t="str">
        <f>_xlfn.XLOOKUP(Calculations[[#This Row],[For XLOOKUP]],Factors[For XLOOKUP],Factors[Units],"")</f>
        <v>tn CO2 eq/ tn</v>
      </c>
      <c r="P992" s="12" t="str">
        <f>_xlfn.XLOOKUP(Calculations[[#This Row],[For XLOOKUP]],Factors[For XLOOKUP],Factors[Source],"")</f>
        <v>DEFRA 2024</v>
      </c>
      <c r="Q992" s="31" t="s">
        <v>1112</v>
      </c>
      <c r="R992" s="31" t="s">
        <v>1112</v>
      </c>
      <c r="S992" s="31" t="s">
        <v>1112</v>
      </c>
      <c r="T992" s="31" t="s">
        <v>1112</v>
      </c>
      <c r="U992" s="74">
        <v>5.6394649999999991E-2</v>
      </c>
      <c r="V992" s="31" t="s">
        <v>1113</v>
      </c>
      <c r="W992" s="57">
        <v>5.6394649999999991E-2</v>
      </c>
    </row>
    <row r="993" spans="1:23" x14ac:dyDescent="0.3">
      <c r="A993" s="8" t="s">
        <v>316</v>
      </c>
      <c r="B993" s="8" t="s">
        <v>599</v>
      </c>
      <c r="C993" s="9" t="s">
        <v>578</v>
      </c>
      <c r="D993" s="9" t="s">
        <v>1025</v>
      </c>
      <c r="E993" s="9" t="s">
        <v>948</v>
      </c>
      <c r="F993" s="9" t="s">
        <v>600</v>
      </c>
      <c r="G993" s="8" t="s">
        <v>646</v>
      </c>
      <c r="H993" s="10" t="s">
        <v>310</v>
      </c>
      <c r="I993" s="29">
        <v>35.08</v>
      </c>
      <c r="J993" s="11" t="s">
        <v>258</v>
      </c>
      <c r="K993" s="41" t="s">
        <v>647</v>
      </c>
      <c r="L993" s="47" t="s">
        <v>845</v>
      </c>
      <c r="M993" s="31" t="str">
        <f>_xlfn.XLOOKUP(Calculations[[#This Row],[For XLOOKUP]],Factors[For XLOOKUP],Factors[Factor],"")</f>
        <v>Σ.Ε. CO₂ eq</v>
      </c>
      <c r="N993" s="31">
        <f>_xlfn.XLOOKUP(Calculations[[#This Row],[For XLOOKUP]],Factors[For XLOOKUP],Factors[Value],"")</f>
        <v>2.1280999999999998E-2</v>
      </c>
      <c r="O993" s="31" t="str">
        <f>_xlfn.XLOOKUP(Calculations[[#This Row],[For XLOOKUP]],Factors[For XLOOKUP],Factors[Units],"")</f>
        <v>tn CO2 eq/ tn</v>
      </c>
      <c r="P993" s="12" t="str">
        <f>_xlfn.XLOOKUP(Calculations[[#This Row],[For XLOOKUP]],Factors[For XLOOKUP],Factors[Source],"")</f>
        <v>DEFRA 2024</v>
      </c>
      <c r="Q993" s="31" t="s">
        <v>1112</v>
      </c>
      <c r="R993" s="31" t="s">
        <v>1112</v>
      </c>
      <c r="S993" s="31" t="s">
        <v>1112</v>
      </c>
      <c r="T993" s="31" t="s">
        <v>1112</v>
      </c>
      <c r="U993" s="74">
        <v>0.74653747999999986</v>
      </c>
      <c r="V993" s="31" t="s">
        <v>1113</v>
      </c>
      <c r="W993" s="57">
        <v>0.74653747999999986</v>
      </c>
    </row>
    <row r="994" spans="1:23" x14ac:dyDescent="0.3">
      <c r="A994" s="8" t="s">
        <v>316</v>
      </c>
      <c r="B994" s="8" t="s">
        <v>599</v>
      </c>
      <c r="C994" s="9" t="s">
        <v>578</v>
      </c>
      <c r="D994" s="9" t="s">
        <v>1027</v>
      </c>
      <c r="E994" s="9"/>
      <c r="F994" s="9" t="s">
        <v>600</v>
      </c>
      <c r="G994" s="8" t="s">
        <v>646</v>
      </c>
      <c r="H994" s="10" t="s">
        <v>310</v>
      </c>
      <c r="I994" s="29">
        <v>15492.407000000001</v>
      </c>
      <c r="J994" s="11" t="s">
        <v>258</v>
      </c>
      <c r="K994" s="41" t="s">
        <v>647</v>
      </c>
      <c r="L994" s="10" t="s">
        <v>845</v>
      </c>
      <c r="M994" s="12" t="str">
        <f>_xlfn.XLOOKUP(Calculations[[#This Row],[For XLOOKUP]],Factors[For XLOOKUP],Factors[Factor],"")</f>
        <v>Σ.Ε. CO₂ eq</v>
      </c>
      <c r="N994" s="12">
        <f>_xlfn.XLOOKUP(Calculations[[#This Row],[For XLOOKUP]],Factors[For XLOOKUP],Factors[Value],"")</f>
        <v>2.1280999999999998E-2</v>
      </c>
      <c r="O994" s="12" t="str">
        <f>_xlfn.XLOOKUP(Calculations[[#This Row],[For XLOOKUP]],Factors[For XLOOKUP],Factors[Units],"")</f>
        <v>tn CO2 eq/ tn</v>
      </c>
      <c r="P994" s="12" t="str">
        <f>_xlfn.XLOOKUP(Calculations[[#This Row],[For XLOOKUP]],Factors[For XLOOKUP],Factors[Source],"")</f>
        <v>DEFRA 2024</v>
      </c>
      <c r="Q994" s="12" t="s">
        <v>1112</v>
      </c>
      <c r="R994" s="12" t="s">
        <v>1112</v>
      </c>
      <c r="S994" s="12" t="s">
        <v>1112</v>
      </c>
      <c r="T994" s="12" t="s">
        <v>1112</v>
      </c>
      <c r="U994" s="75">
        <v>329.69391336699999</v>
      </c>
      <c r="V994" s="12" t="s">
        <v>1113</v>
      </c>
      <c r="W994" s="56">
        <v>329.69391336699999</v>
      </c>
    </row>
    <row r="995" spans="1:23" x14ac:dyDescent="0.3">
      <c r="A995" s="8" t="s">
        <v>316</v>
      </c>
      <c r="B995" s="8" t="s">
        <v>701</v>
      </c>
      <c r="C995" s="9" t="s">
        <v>578</v>
      </c>
      <c r="D995" s="9" t="s">
        <v>819</v>
      </c>
      <c r="E995" s="9"/>
      <c r="F995" s="9" t="s">
        <v>703</v>
      </c>
      <c r="G995" s="9" t="s">
        <v>703</v>
      </c>
      <c r="H995" s="10" t="s">
        <v>311</v>
      </c>
      <c r="I995" s="28">
        <v>2.6516000000000006</v>
      </c>
      <c r="J995" s="11" t="s">
        <v>177</v>
      </c>
      <c r="K995" s="41" t="s">
        <v>709</v>
      </c>
      <c r="L995" s="36" t="s">
        <v>713</v>
      </c>
      <c r="M995" s="31" t="str">
        <f>_xlfn.XLOOKUP(Calculations[[#This Row],[For XLOOKUP]],Factors[For XLOOKUP],Factors[Factor],"")</f>
        <v>CO₂</v>
      </c>
      <c r="N995" s="31">
        <f>_xlfn.XLOOKUP(Calculations[[#This Row],[For XLOOKUP]],Factors[For XLOOKUP],Factors[Value],"")</f>
        <v>1</v>
      </c>
      <c r="O995" s="31">
        <f>_xlfn.XLOOKUP(Calculations[[#This Row],[For XLOOKUP]],Factors[For XLOOKUP],Factors[Units],"")</f>
        <v>0</v>
      </c>
      <c r="P995" s="12">
        <f>_xlfn.XLOOKUP(Calculations[[#This Row],[For XLOOKUP]],Factors[For XLOOKUP],Factors[Source],"")</f>
        <v>0</v>
      </c>
      <c r="Q995" s="31">
        <v>2.6516000000000006</v>
      </c>
      <c r="R995" s="31" t="s">
        <v>1112</v>
      </c>
      <c r="S995" s="31" t="s">
        <v>1112</v>
      </c>
      <c r="T995" s="31" t="s">
        <v>1112</v>
      </c>
      <c r="U995" s="31" t="s">
        <v>1112</v>
      </c>
      <c r="V995" s="12" t="s">
        <v>1113</v>
      </c>
      <c r="W995" s="56">
        <v>2.6516000000000006</v>
      </c>
    </row>
    <row r="996" spans="1:23" x14ac:dyDescent="0.3">
      <c r="A996" s="8" t="s">
        <v>316</v>
      </c>
      <c r="B996" s="8" t="s">
        <v>701</v>
      </c>
      <c r="C996" s="9" t="s">
        <v>578</v>
      </c>
      <c r="D996" s="9" t="s">
        <v>819</v>
      </c>
      <c r="E996" s="9" t="s">
        <v>912</v>
      </c>
      <c r="F996" s="9" t="s">
        <v>703</v>
      </c>
      <c r="G996" s="9" t="s">
        <v>703</v>
      </c>
      <c r="H996" s="10" t="s">
        <v>311</v>
      </c>
      <c r="I996" s="28">
        <v>0.47699999999999998</v>
      </c>
      <c r="J996" s="11" t="s">
        <v>177</v>
      </c>
      <c r="K996" s="41" t="s">
        <v>709</v>
      </c>
      <c r="L996" s="36" t="s">
        <v>713</v>
      </c>
      <c r="M996" s="31" t="str">
        <f>_xlfn.XLOOKUP(Calculations[[#This Row],[For XLOOKUP]],Factors[For XLOOKUP],Factors[Factor],"")</f>
        <v>CO₂</v>
      </c>
      <c r="N996" s="31">
        <f>_xlfn.XLOOKUP(Calculations[[#This Row],[For XLOOKUP]],Factors[For XLOOKUP],Factors[Value],"")</f>
        <v>1</v>
      </c>
      <c r="O996" s="31">
        <f>_xlfn.XLOOKUP(Calculations[[#This Row],[For XLOOKUP]],Factors[For XLOOKUP],Factors[Units],"")</f>
        <v>0</v>
      </c>
      <c r="P996" s="12">
        <f>_xlfn.XLOOKUP(Calculations[[#This Row],[For XLOOKUP]],Factors[For XLOOKUP],Factors[Source],"")</f>
        <v>0</v>
      </c>
      <c r="Q996" s="31">
        <v>0.47699999999999998</v>
      </c>
      <c r="R996" s="31" t="s">
        <v>1112</v>
      </c>
      <c r="S996" s="31" t="s">
        <v>1112</v>
      </c>
      <c r="T996" s="31" t="s">
        <v>1112</v>
      </c>
      <c r="U996" s="31" t="s">
        <v>1112</v>
      </c>
      <c r="V996" s="12" t="s">
        <v>1113</v>
      </c>
      <c r="W996" s="56">
        <v>0.47699999999999998</v>
      </c>
    </row>
    <row r="997" spans="1:23" x14ac:dyDescent="0.3">
      <c r="A997" s="8" t="s">
        <v>316</v>
      </c>
      <c r="B997" s="8" t="s">
        <v>701</v>
      </c>
      <c r="C997" s="9" t="s">
        <v>578</v>
      </c>
      <c r="D997" s="9" t="s">
        <v>916</v>
      </c>
      <c r="E997" s="9"/>
      <c r="F997" s="9" t="s">
        <v>703</v>
      </c>
      <c r="G997" s="9" t="s">
        <v>703</v>
      </c>
      <c r="H997" s="10" t="s">
        <v>311</v>
      </c>
      <c r="I997" s="28">
        <v>36753</v>
      </c>
      <c r="J997" s="11" t="s">
        <v>708</v>
      </c>
      <c r="K997" s="41"/>
      <c r="L997" s="122" t="s">
        <v>808</v>
      </c>
      <c r="M997" s="31" t="str">
        <f>_xlfn.XLOOKUP(Calculations[[#This Row],[For XLOOKUP]],Factors[For XLOOKUP],Factors[Factor],"")</f>
        <v>Σ.Ε. CO₂ eq</v>
      </c>
      <c r="N997" s="31">
        <f>_xlfn.XLOOKUP(Calculations[[#This Row],[For XLOOKUP]],Factors[For XLOOKUP],Factors[Value],"")</f>
        <v>6.7813200000000002E-4</v>
      </c>
      <c r="O997" s="31" t="str">
        <f>_xlfn.XLOOKUP(Calculations[[#This Row],[For XLOOKUP]],Factors[For XLOOKUP],Factors[Units],"")</f>
        <v>tn CO2 eq/ €</v>
      </c>
      <c r="P997" s="12" t="str">
        <f>_xlfn.XLOOKUP(Calculations[[#This Row],[For XLOOKUP]],Factors[For XLOOKUP],Factors[Source],"")</f>
        <v>EPA 2022</v>
      </c>
      <c r="Q997" s="31" t="s">
        <v>1112</v>
      </c>
      <c r="R997" s="31" t="s">
        <v>1112</v>
      </c>
      <c r="S997" s="31" t="s">
        <v>1112</v>
      </c>
      <c r="T997" s="31" t="s">
        <v>1112</v>
      </c>
      <c r="U997" s="31">
        <v>24.923385396</v>
      </c>
      <c r="V997" s="12" t="s">
        <v>1113</v>
      </c>
      <c r="W997" s="56">
        <v>24.923385396</v>
      </c>
    </row>
    <row r="998" spans="1:23" x14ac:dyDescent="0.3">
      <c r="A998" s="8" t="s">
        <v>316</v>
      </c>
      <c r="B998" s="8" t="s">
        <v>701</v>
      </c>
      <c r="C998" s="9" t="s">
        <v>578</v>
      </c>
      <c r="D998" s="9" t="s">
        <v>818</v>
      </c>
      <c r="E998" s="9"/>
      <c r="F998" s="9" t="s">
        <v>703</v>
      </c>
      <c r="G998" s="9" t="s">
        <v>703</v>
      </c>
      <c r="H998" s="10" t="s">
        <v>311</v>
      </c>
      <c r="I998" s="28">
        <v>27.370599999999953</v>
      </c>
      <c r="J998" s="11" t="s">
        <v>177</v>
      </c>
      <c r="K998" s="41" t="s">
        <v>709</v>
      </c>
      <c r="L998" s="46" t="s">
        <v>713</v>
      </c>
      <c r="M998" s="31" t="str">
        <f>_xlfn.XLOOKUP(Calculations[[#This Row],[For XLOOKUP]],Factors[For XLOOKUP],Factors[Factor],"")</f>
        <v>CO₂</v>
      </c>
      <c r="N998" s="31">
        <f>_xlfn.XLOOKUP(Calculations[[#This Row],[For XLOOKUP]],Factors[For XLOOKUP],Factors[Value],"")</f>
        <v>1</v>
      </c>
      <c r="O998" s="31">
        <f>_xlfn.XLOOKUP(Calculations[[#This Row],[For XLOOKUP]],Factors[For XLOOKUP],Factors[Units],"")</f>
        <v>0</v>
      </c>
      <c r="P998" s="12">
        <f>_xlfn.XLOOKUP(Calculations[[#This Row],[For XLOOKUP]],Factors[For XLOOKUP],Factors[Source],"")</f>
        <v>0</v>
      </c>
      <c r="Q998" s="31">
        <v>27.370599999999953</v>
      </c>
      <c r="R998" s="31" t="s">
        <v>1112</v>
      </c>
      <c r="S998" s="31" t="s">
        <v>1112</v>
      </c>
      <c r="T998" s="31" t="s">
        <v>1112</v>
      </c>
      <c r="U998" s="31" t="s">
        <v>1112</v>
      </c>
      <c r="V998" s="31" t="s">
        <v>1113</v>
      </c>
      <c r="W998" s="57">
        <v>27.370599999999953</v>
      </c>
    </row>
    <row r="999" spans="1:23" x14ac:dyDescent="0.3">
      <c r="A999" s="8" t="s">
        <v>316</v>
      </c>
      <c r="B999" s="8" t="s">
        <v>701</v>
      </c>
      <c r="C999" s="9" t="s">
        <v>578</v>
      </c>
      <c r="D999" s="9" t="s">
        <v>821</v>
      </c>
      <c r="E999" s="9"/>
      <c r="F999" s="9" t="s">
        <v>703</v>
      </c>
      <c r="G999" s="9" t="s">
        <v>703</v>
      </c>
      <c r="H999" s="10" t="s">
        <v>311</v>
      </c>
      <c r="I999" s="28">
        <v>3.5040000000000009</v>
      </c>
      <c r="J999" s="11" t="s">
        <v>177</v>
      </c>
      <c r="K999" s="41" t="s">
        <v>709</v>
      </c>
      <c r="L999" s="46" t="s">
        <v>713</v>
      </c>
      <c r="M999" s="31" t="str">
        <f>_xlfn.XLOOKUP(Calculations[[#This Row],[For XLOOKUP]],Factors[For XLOOKUP],Factors[Factor],"")</f>
        <v>CO₂</v>
      </c>
      <c r="N999" s="31">
        <f>_xlfn.XLOOKUP(Calculations[[#This Row],[For XLOOKUP]],Factors[For XLOOKUP],Factors[Value],"")</f>
        <v>1</v>
      </c>
      <c r="O999" s="31">
        <f>_xlfn.XLOOKUP(Calculations[[#This Row],[For XLOOKUP]],Factors[For XLOOKUP],Factors[Units],"")</f>
        <v>0</v>
      </c>
      <c r="P999" s="12">
        <f>_xlfn.XLOOKUP(Calculations[[#This Row],[For XLOOKUP]],Factors[For XLOOKUP],Factors[Source],"")</f>
        <v>0</v>
      </c>
      <c r="Q999" s="31">
        <v>3.5040000000000009</v>
      </c>
      <c r="R999" s="31" t="s">
        <v>1112</v>
      </c>
      <c r="S999" s="31" t="s">
        <v>1112</v>
      </c>
      <c r="T999" s="31" t="s">
        <v>1112</v>
      </c>
      <c r="U999" s="31" t="s">
        <v>1112</v>
      </c>
      <c r="V999" s="31" t="s">
        <v>1113</v>
      </c>
      <c r="W999" s="57">
        <v>3.5040000000000009</v>
      </c>
    </row>
    <row r="1000" spans="1:23" x14ac:dyDescent="0.3">
      <c r="A1000" s="8" t="s">
        <v>316</v>
      </c>
      <c r="B1000" s="8" t="s">
        <v>701</v>
      </c>
      <c r="C1000" s="9" t="s">
        <v>578</v>
      </c>
      <c r="D1000" s="9" t="s">
        <v>818</v>
      </c>
      <c r="E1000" s="9"/>
      <c r="F1000" s="9" t="s">
        <v>703</v>
      </c>
      <c r="G1000" s="9" t="s">
        <v>703</v>
      </c>
      <c r="H1000" s="10" t="s">
        <v>704</v>
      </c>
      <c r="I1000" s="28">
        <v>9765.0000000000036</v>
      </c>
      <c r="J1000" s="11" t="s">
        <v>707</v>
      </c>
      <c r="K1000" s="41"/>
      <c r="L1000" s="46" t="s">
        <v>715</v>
      </c>
      <c r="M1000" s="31" t="str">
        <f>_xlfn.XLOOKUP(Calculations[[#This Row],[For XLOOKUP]],Factors[For XLOOKUP],Factors[Factor],"")</f>
        <v>Σ.Ε. CO₂ eq</v>
      </c>
      <c r="N1000" s="31">
        <f>_xlfn.XLOOKUP(Calculations[[#This Row],[For XLOOKUP]],Factors[For XLOOKUP],Factors[Value],"")</f>
        <v>1.3686000000000001E-4</v>
      </c>
      <c r="O1000" s="31" t="str">
        <f>_xlfn.XLOOKUP(Calculations[[#This Row],[For XLOOKUP]],Factors[For XLOOKUP],Factors[Units],"")</f>
        <v>t CO2 eq/passenger.km</v>
      </c>
      <c r="P1000" s="12" t="str">
        <f>_xlfn.XLOOKUP(Calculations[[#This Row],[For XLOOKUP]],Factors[For XLOOKUP],Factors[Source],"")</f>
        <v>DEFRA 2024</v>
      </c>
      <c r="Q1000" s="31" t="s">
        <v>1112</v>
      </c>
      <c r="R1000" s="31" t="s">
        <v>1112</v>
      </c>
      <c r="S1000" s="31" t="s">
        <v>1112</v>
      </c>
      <c r="T1000" s="31" t="s">
        <v>1112</v>
      </c>
      <c r="U1000" s="31">
        <v>1.3364379000000006</v>
      </c>
      <c r="V1000" s="31" t="s">
        <v>1113</v>
      </c>
      <c r="W1000" s="57">
        <v>1.3364379000000006</v>
      </c>
    </row>
    <row r="1001" spans="1:23" x14ac:dyDescent="0.3">
      <c r="A1001" s="8" t="s">
        <v>316</v>
      </c>
      <c r="B1001" s="8" t="s">
        <v>701</v>
      </c>
      <c r="C1001" s="9" t="s">
        <v>578</v>
      </c>
      <c r="D1001" s="9" t="s">
        <v>819</v>
      </c>
      <c r="E1001" s="9"/>
      <c r="F1001" s="9" t="s">
        <v>703</v>
      </c>
      <c r="G1001" s="9" t="s">
        <v>703</v>
      </c>
      <c r="H1001" s="10" t="s">
        <v>705</v>
      </c>
      <c r="I1001" s="28">
        <v>10295</v>
      </c>
      <c r="J1001" s="11" t="s">
        <v>580</v>
      </c>
      <c r="K1001" s="41"/>
      <c r="L1001" s="46" t="s">
        <v>714</v>
      </c>
      <c r="M1001" s="31" t="str">
        <f>_xlfn.XLOOKUP(Calculations[[#This Row],[For XLOOKUP]],Factors[For XLOOKUP],Factors[Factor],"")</f>
        <v>Σ.Ε. CO₂ eq</v>
      </c>
      <c r="N1001" s="31">
        <f>_xlfn.XLOOKUP(Calculations[[#This Row],[For XLOOKUP]],Factors[For XLOOKUP],Factors[Value],"")</f>
        <v>2.1049000000000003E-4</v>
      </c>
      <c r="O1001" s="31" t="str">
        <f>_xlfn.XLOOKUP(Calculations[[#This Row],[For XLOOKUP]],Factors[For XLOOKUP],Factors[Units],"")</f>
        <v>t CO2 eq/km</v>
      </c>
      <c r="P1001" s="12" t="str">
        <f>_xlfn.XLOOKUP(Calculations[[#This Row],[For XLOOKUP]],Factors[For XLOOKUP],Factors[Source],"")</f>
        <v>DEFRA 2024</v>
      </c>
      <c r="Q1001" s="31" t="s">
        <v>1112</v>
      </c>
      <c r="R1001" s="31" t="s">
        <v>1112</v>
      </c>
      <c r="S1001" s="31" t="s">
        <v>1112</v>
      </c>
      <c r="T1001" s="31" t="s">
        <v>1112</v>
      </c>
      <c r="U1001" s="31">
        <v>2.1669945500000001</v>
      </c>
      <c r="V1001" s="31" t="s">
        <v>1113</v>
      </c>
      <c r="W1001" s="57">
        <v>2.1669945500000001</v>
      </c>
    </row>
    <row r="1002" spans="1:23" x14ac:dyDescent="0.3">
      <c r="A1002" s="8" t="s">
        <v>316</v>
      </c>
      <c r="B1002" s="8" t="s">
        <v>701</v>
      </c>
      <c r="C1002" s="9" t="s">
        <v>578</v>
      </c>
      <c r="D1002" s="9" t="s">
        <v>818</v>
      </c>
      <c r="E1002" s="9"/>
      <c r="F1002" s="9" t="s">
        <v>703</v>
      </c>
      <c r="G1002" s="9" t="s">
        <v>703</v>
      </c>
      <c r="H1002" s="10" t="s">
        <v>705</v>
      </c>
      <c r="I1002" s="28">
        <v>4198.18</v>
      </c>
      <c r="J1002" s="11" t="s">
        <v>708</v>
      </c>
      <c r="K1002" s="41"/>
      <c r="L1002" s="46" t="s">
        <v>716</v>
      </c>
      <c r="M1002" s="31" t="str">
        <f>_xlfn.XLOOKUP(Calculations[[#This Row],[For XLOOKUP]],Factors[For XLOOKUP],Factors[Factor],"")</f>
        <v>Σ.Ε. CO₂ eq</v>
      </c>
      <c r="N1002" s="31">
        <f>_xlfn.XLOOKUP(Calculations[[#This Row],[For XLOOKUP]],Factors[For XLOOKUP],Factors[Value],"")</f>
        <v>1.1582999999999999E-4</v>
      </c>
      <c r="O1002" s="31" t="str">
        <f>_xlfn.XLOOKUP(Calculations[[#This Row],[For XLOOKUP]],Factors[For XLOOKUP],Factors[Units],"")</f>
        <v>tn CO2 eq/ €</v>
      </c>
      <c r="P1002" s="12" t="str">
        <f>_xlfn.XLOOKUP(Calculations[[#This Row],[For XLOOKUP]],Factors[For XLOOKUP],Factors[Source],"")</f>
        <v>EPA 2022</v>
      </c>
      <c r="Q1002" s="31" t="s">
        <v>1112</v>
      </c>
      <c r="R1002" s="31" t="s">
        <v>1112</v>
      </c>
      <c r="S1002" s="31" t="s">
        <v>1112</v>
      </c>
      <c r="T1002" s="31" t="s">
        <v>1112</v>
      </c>
      <c r="U1002" s="31">
        <v>0.48627518940000003</v>
      </c>
      <c r="V1002" s="31" t="s">
        <v>1113</v>
      </c>
      <c r="W1002" s="57">
        <v>0.48627518940000003</v>
      </c>
    </row>
    <row r="1003" spans="1:23" x14ac:dyDescent="0.3">
      <c r="A1003" s="8" t="s">
        <v>316</v>
      </c>
      <c r="B1003" s="8" t="s">
        <v>701</v>
      </c>
      <c r="C1003" s="9" t="s">
        <v>578</v>
      </c>
      <c r="D1003" s="9" t="s">
        <v>819</v>
      </c>
      <c r="E1003" s="9"/>
      <c r="F1003" s="9" t="s">
        <v>703</v>
      </c>
      <c r="G1003" s="9" t="s">
        <v>703</v>
      </c>
      <c r="H1003" s="10" t="s">
        <v>702</v>
      </c>
      <c r="I1003" s="28">
        <v>2.8411000000000004</v>
      </c>
      <c r="J1003" s="11" t="s">
        <v>706</v>
      </c>
      <c r="K1003" s="41" t="s">
        <v>710</v>
      </c>
      <c r="L1003" s="46" t="s">
        <v>712</v>
      </c>
      <c r="M1003" s="31" t="str">
        <f>_xlfn.XLOOKUP(Calculations[[#This Row],[For XLOOKUP]],Factors[For XLOOKUP],Factors[Factor],"")</f>
        <v>CO₂ eq</v>
      </c>
      <c r="N1003" s="31">
        <f>_xlfn.XLOOKUP(Calculations[[#This Row],[For XLOOKUP]],Factors[For XLOOKUP],Factors[Value],"")</f>
        <v>1</v>
      </c>
      <c r="O1003" s="31">
        <f>_xlfn.XLOOKUP(Calculations[[#This Row],[For XLOOKUP]],Factors[For XLOOKUP],Factors[Units],"")</f>
        <v>0</v>
      </c>
      <c r="P1003" s="12">
        <f>_xlfn.XLOOKUP(Calculations[[#This Row],[For XLOOKUP]],Factors[For XLOOKUP],Factors[Source],"")</f>
        <v>0</v>
      </c>
      <c r="Q1003" s="31" t="s">
        <v>1112</v>
      </c>
      <c r="R1003" s="31" t="s">
        <v>1112</v>
      </c>
      <c r="S1003" s="31" t="s">
        <v>1112</v>
      </c>
      <c r="T1003" s="31" t="s">
        <v>1112</v>
      </c>
      <c r="U1003" s="31">
        <v>2.8411000000000004</v>
      </c>
      <c r="V1003" s="31" t="s">
        <v>1113</v>
      </c>
      <c r="W1003" s="57">
        <v>2.8411000000000004</v>
      </c>
    </row>
    <row r="1004" spans="1:23" x14ac:dyDescent="0.3">
      <c r="A1004" s="8" t="s">
        <v>316</v>
      </c>
      <c r="B1004" s="8" t="s">
        <v>701</v>
      </c>
      <c r="C1004" s="9" t="s">
        <v>578</v>
      </c>
      <c r="D1004" s="27" t="s">
        <v>819</v>
      </c>
      <c r="E1004" s="9" t="s">
        <v>912</v>
      </c>
      <c r="F1004" s="9" t="s">
        <v>703</v>
      </c>
      <c r="G1004" s="9" t="s">
        <v>703</v>
      </c>
      <c r="H1004" s="10" t="s">
        <v>702</v>
      </c>
      <c r="I1004" s="28">
        <v>7.6782000000000017E-2</v>
      </c>
      <c r="J1004" s="11" t="s">
        <v>706</v>
      </c>
      <c r="K1004" s="41" t="s">
        <v>710</v>
      </c>
      <c r="L1004" s="46" t="s">
        <v>712</v>
      </c>
      <c r="M1004" s="12" t="str">
        <f>_xlfn.XLOOKUP(Calculations[[#This Row],[For XLOOKUP]],Factors[For XLOOKUP],Factors[Factor],"")</f>
        <v>CO₂ eq</v>
      </c>
      <c r="N1004" s="12">
        <f>_xlfn.XLOOKUP(Calculations[[#This Row],[For XLOOKUP]],Factors[For XLOOKUP],Factors[Value],"")</f>
        <v>1</v>
      </c>
      <c r="O1004" s="12">
        <f>_xlfn.XLOOKUP(Calculations[[#This Row],[For XLOOKUP]],Factors[For XLOOKUP],Factors[Units],"")</f>
        <v>0</v>
      </c>
      <c r="P1004" s="12">
        <f>_xlfn.XLOOKUP(Calculations[[#This Row],[For XLOOKUP]],Factors[For XLOOKUP],Factors[Source],"")</f>
        <v>0</v>
      </c>
      <c r="Q1004" s="12" t="s">
        <v>1112</v>
      </c>
      <c r="R1004" s="12" t="s">
        <v>1112</v>
      </c>
      <c r="S1004" s="12" t="s">
        <v>1112</v>
      </c>
      <c r="T1004" s="12" t="s">
        <v>1112</v>
      </c>
      <c r="U1004" s="12">
        <v>7.6782000000000017E-2</v>
      </c>
      <c r="V1004" s="12" t="s">
        <v>1113</v>
      </c>
      <c r="W1004" s="56">
        <v>7.6782000000000017E-2</v>
      </c>
    </row>
    <row r="1005" spans="1:23" x14ac:dyDescent="0.3">
      <c r="A1005" s="8" t="s">
        <v>316</v>
      </c>
      <c r="B1005" s="8" t="s">
        <v>701</v>
      </c>
      <c r="C1005" s="9" t="s">
        <v>578</v>
      </c>
      <c r="D1005" s="27" t="s">
        <v>818</v>
      </c>
      <c r="E1005" s="27"/>
      <c r="F1005" s="9" t="s">
        <v>703</v>
      </c>
      <c r="G1005" s="9" t="s">
        <v>703</v>
      </c>
      <c r="H1005" s="10" t="s">
        <v>702</v>
      </c>
      <c r="I1005" s="28">
        <v>9.2881290000000032</v>
      </c>
      <c r="J1005" s="11" t="s">
        <v>706</v>
      </c>
      <c r="K1005" s="41" t="s">
        <v>710</v>
      </c>
      <c r="L1005" s="46" t="s">
        <v>712</v>
      </c>
      <c r="M1005" s="31" t="str">
        <f>_xlfn.XLOOKUP(Calculations[[#This Row],[For XLOOKUP]],Factors[For XLOOKUP],Factors[Factor],"")</f>
        <v>CO₂ eq</v>
      </c>
      <c r="N1005" s="31">
        <f>_xlfn.XLOOKUP(Calculations[[#This Row],[For XLOOKUP]],Factors[For XLOOKUP],Factors[Value],"")</f>
        <v>1</v>
      </c>
      <c r="O1005" s="31">
        <f>_xlfn.XLOOKUP(Calculations[[#This Row],[For XLOOKUP]],Factors[For XLOOKUP],Factors[Units],"")</f>
        <v>0</v>
      </c>
      <c r="P1005" s="12">
        <f>_xlfn.XLOOKUP(Calculations[[#This Row],[For XLOOKUP]],Factors[For XLOOKUP],Factors[Source],"")</f>
        <v>0</v>
      </c>
      <c r="Q1005" s="31" t="s">
        <v>1112</v>
      </c>
      <c r="R1005" s="31" t="s">
        <v>1112</v>
      </c>
      <c r="S1005" s="31" t="s">
        <v>1112</v>
      </c>
      <c r="T1005" s="31" t="s">
        <v>1112</v>
      </c>
      <c r="U1005" s="31">
        <v>9.2881290000000032</v>
      </c>
      <c r="V1005" s="31" t="s">
        <v>1113</v>
      </c>
      <c r="W1005" s="57">
        <v>9.2881290000000032</v>
      </c>
    </row>
    <row r="1006" spans="1:23" x14ac:dyDescent="0.3">
      <c r="A1006" s="8" t="s">
        <v>316</v>
      </c>
      <c r="B1006" s="8" t="s">
        <v>701</v>
      </c>
      <c r="C1006" s="9" t="s">
        <v>578</v>
      </c>
      <c r="D1006" s="27" t="s">
        <v>821</v>
      </c>
      <c r="E1006" s="27"/>
      <c r="F1006" s="9" t="s">
        <v>703</v>
      </c>
      <c r="G1006" s="9" t="s">
        <v>703</v>
      </c>
      <c r="H1006" s="10" t="s">
        <v>702</v>
      </c>
      <c r="I1006" s="28">
        <v>0.86096799999999984</v>
      </c>
      <c r="J1006" s="11" t="s">
        <v>706</v>
      </c>
      <c r="K1006" s="41" t="s">
        <v>710</v>
      </c>
      <c r="L1006" s="46" t="s">
        <v>712</v>
      </c>
      <c r="M1006" s="31" t="str">
        <f>_xlfn.XLOOKUP(Calculations[[#This Row],[For XLOOKUP]],Factors[For XLOOKUP],Factors[Factor],"")</f>
        <v>CO₂ eq</v>
      </c>
      <c r="N1006" s="31">
        <f>_xlfn.XLOOKUP(Calculations[[#This Row],[For XLOOKUP]],Factors[For XLOOKUP],Factors[Value],"")</f>
        <v>1</v>
      </c>
      <c r="O1006" s="31">
        <f>_xlfn.XLOOKUP(Calculations[[#This Row],[For XLOOKUP]],Factors[For XLOOKUP],Factors[Units],"")</f>
        <v>0</v>
      </c>
      <c r="P1006" s="12">
        <f>_xlfn.XLOOKUP(Calculations[[#This Row],[For XLOOKUP]],Factors[For XLOOKUP],Factors[Source],"")</f>
        <v>0</v>
      </c>
      <c r="Q1006" s="31" t="s">
        <v>1112</v>
      </c>
      <c r="R1006" s="31" t="s">
        <v>1112</v>
      </c>
      <c r="S1006" s="31" t="s">
        <v>1112</v>
      </c>
      <c r="T1006" s="31" t="s">
        <v>1112</v>
      </c>
      <c r="U1006" s="31">
        <v>0.86096799999999984</v>
      </c>
      <c r="V1006" s="31" t="s">
        <v>1113</v>
      </c>
      <c r="W1006" s="57">
        <v>0.86096799999999984</v>
      </c>
    </row>
    <row r="1007" spans="1:23" x14ac:dyDescent="0.3">
      <c r="A1007" s="8" t="s">
        <v>316</v>
      </c>
      <c r="B1007" s="8" t="s">
        <v>724</v>
      </c>
      <c r="C1007" s="9" t="s">
        <v>578</v>
      </c>
      <c r="D1007" s="27" t="s">
        <v>819</v>
      </c>
      <c r="E1007" s="27" t="s">
        <v>947</v>
      </c>
      <c r="F1007" s="9" t="s">
        <v>726</v>
      </c>
      <c r="G1007" s="9" t="s">
        <v>726</v>
      </c>
      <c r="H1007" s="10" t="s">
        <v>727</v>
      </c>
      <c r="I1007" s="28">
        <v>89.6387878580164</v>
      </c>
      <c r="J1007" s="11" t="s">
        <v>706</v>
      </c>
      <c r="K1007" s="41" t="s">
        <v>725</v>
      </c>
      <c r="L1007" s="46" t="s">
        <v>712</v>
      </c>
      <c r="M1007" s="31" t="str">
        <f>_xlfn.XLOOKUP(Calculations[[#This Row],[For XLOOKUP]],Factors[For XLOOKUP],Factors[Factor],"")</f>
        <v>CO₂ eq</v>
      </c>
      <c r="N1007" s="31">
        <f>_xlfn.XLOOKUP(Calculations[[#This Row],[For XLOOKUP]],Factors[For XLOOKUP],Factors[Value],"")</f>
        <v>1</v>
      </c>
      <c r="O1007" s="31">
        <f>_xlfn.XLOOKUP(Calculations[[#This Row],[For XLOOKUP]],Factors[For XLOOKUP],Factors[Units],"")</f>
        <v>0</v>
      </c>
      <c r="P1007" s="12">
        <f>_xlfn.XLOOKUP(Calculations[[#This Row],[For XLOOKUP]],Factors[For XLOOKUP],Factors[Source],"")</f>
        <v>0</v>
      </c>
      <c r="Q1007" s="31" t="s">
        <v>1112</v>
      </c>
      <c r="R1007" s="31" t="s">
        <v>1112</v>
      </c>
      <c r="S1007" s="31" t="s">
        <v>1112</v>
      </c>
      <c r="T1007" s="31" t="s">
        <v>1112</v>
      </c>
      <c r="U1007" s="31">
        <v>89.6387878580164</v>
      </c>
      <c r="V1007" s="31" t="s">
        <v>1113</v>
      </c>
      <c r="W1007" s="57">
        <v>89.6387878580164</v>
      </c>
    </row>
    <row r="1008" spans="1:23" x14ac:dyDescent="0.3">
      <c r="A1008" s="8" t="s">
        <v>316</v>
      </c>
      <c r="B1008" s="8" t="s">
        <v>724</v>
      </c>
      <c r="C1008" s="9" t="s">
        <v>578</v>
      </c>
      <c r="D1008" s="27" t="s">
        <v>819</v>
      </c>
      <c r="E1008" s="27"/>
      <c r="F1008" s="9" t="s">
        <v>726</v>
      </c>
      <c r="G1008" s="9" t="s">
        <v>726</v>
      </c>
      <c r="H1008" s="10" t="s">
        <v>727</v>
      </c>
      <c r="I1008" s="28">
        <v>65.383586437611967</v>
      </c>
      <c r="J1008" s="11" t="s">
        <v>706</v>
      </c>
      <c r="K1008" s="41" t="s">
        <v>725</v>
      </c>
      <c r="L1008" s="46" t="s">
        <v>712</v>
      </c>
      <c r="M1008" s="31" t="str">
        <f>_xlfn.XLOOKUP(Calculations[[#This Row],[For XLOOKUP]],Factors[For XLOOKUP],Factors[Factor],"")</f>
        <v>CO₂ eq</v>
      </c>
      <c r="N1008" s="31">
        <f>_xlfn.XLOOKUP(Calculations[[#This Row],[For XLOOKUP]],Factors[For XLOOKUP],Factors[Value],"")</f>
        <v>1</v>
      </c>
      <c r="O1008" s="31">
        <f>_xlfn.XLOOKUP(Calculations[[#This Row],[For XLOOKUP]],Factors[For XLOOKUP],Factors[Units],"")</f>
        <v>0</v>
      </c>
      <c r="P1008" s="12">
        <f>_xlfn.XLOOKUP(Calculations[[#This Row],[For XLOOKUP]],Factors[For XLOOKUP],Factors[Source],"")</f>
        <v>0</v>
      </c>
      <c r="Q1008" s="31" t="s">
        <v>1112</v>
      </c>
      <c r="R1008" s="31" t="s">
        <v>1112</v>
      </c>
      <c r="S1008" s="31" t="s">
        <v>1112</v>
      </c>
      <c r="T1008" s="31" t="s">
        <v>1112</v>
      </c>
      <c r="U1008" s="31">
        <v>65.383586437611967</v>
      </c>
      <c r="V1008" s="31" t="s">
        <v>1113</v>
      </c>
      <c r="W1008" s="57">
        <v>65.383586437611967</v>
      </c>
    </row>
    <row r="1009" spans="1:23" x14ac:dyDescent="0.3">
      <c r="A1009" s="8" t="s">
        <v>316</v>
      </c>
      <c r="B1009" s="8" t="s">
        <v>724</v>
      </c>
      <c r="C1009" s="9" t="s">
        <v>578</v>
      </c>
      <c r="D1009" s="27" t="s">
        <v>819</v>
      </c>
      <c r="E1009" s="27" t="s">
        <v>912</v>
      </c>
      <c r="F1009" s="9" t="s">
        <v>726</v>
      </c>
      <c r="G1009" s="9" t="s">
        <v>726</v>
      </c>
      <c r="H1009" s="10" t="s">
        <v>727</v>
      </c>
      <c r="I1009" s="28">
        <v>25.309775395204632</v>
      </c>
      <c r="J1009" s="11" t="s">
        <v>706</v>
      </c>
      <c r="K1009" s="41" t="s">
        <v>725</v>
      </c>
      <c r="L1009" s="46" t="s">
        <v>712</v>
      </c>
      <c r="M1009" s="31" t="str">
        <f>_xlfn.XLOOKUP(Calculations[[#This Row],[For XLOOKUP]],Factors[For XLOOKUP],Factors[Factor],"")</f>
        <v>CO₂ eq</v>
      </c>
      <c r="N1009" s="31">
        <f>_xlfn.XLOOKUP(Calculations[[#This Row],[For XLOOKUP]],Factors[For XLOOKUP],Factors[Value],"")</f>
        <v>1</v>
      </c>
      <c r="O1009" s="31">
        <f>_xlfn.XLOOKUP(Calculations[[#This Row],[For XLOOKUP]],Factors[For XLOOKUP],Factors[Units],"")</f>
        <v>0</v>
      </c>
      <c r="P1009" s="12">
        <f>_xlfn.XLOOKUP(Calculations[[#This Row],[For XLOOKUP]],Factors[For XLOOKUP],Factors[Source],"")</f>
        <v>0</v>
      </c>
      <c r="Q1009" s="31" t="s">
        <v>1112</v>
      </c>
      <c r="R1009" s="31" t="s">
        <v>1112</v>
      </c>
      <c r="S1009" s="31" t="s">
        <v>1112</v>
      </c>
      <c r="T1009" s="31" t="s">
        <v>1112</v>
      </c>
      <c r="U1009" s="31">
        <v>25.309775395204632</v>
      </c>
      <c r="V1009" s="31" t="s">
        <v>1113</v>
      </c>
      <c r="W1009" s="57">
        <v>25.309775395204632</v>
      </c>
    </row>
    <row r="1010" spans="1:23" x14ac:dyDescent="0.3">
      <c r="A1010" s="8" t="s">
        <v>316</v>
      </c>
      <c r="B1010" s="8" t="s">
        <v>724</v>
      </c>
      <c r="C1010" s="9" t="s">
        <v>578</v>
      </c>
      <c r="D1010" s="27" t="s">
        <v>916</v>
      </c>
      <c r="E1010" s="27"/>
      <c r="F1010" s="9" t="s">
        <v>726</v>
      </c>
      <c r="G1010" s="9" t="s">
        <v>726</v>
      </c>
      <c r="H1010" s="10" t="s">
        <v>727</v>
      </c>
      <c r="I1010" s="28">
        <v>72.765604261213312</v>
      </c>
      <c r="J1010" s="11" t="s">
        <v>706</v>
      </c>
      <c r="K1010" s="41" t="s">
        <v>725</v>
      </c>
      <c r="L1010" s="46" t="s">
        <v>712</v>
      </c>
      <c r="M1010" s="31" t="str">
        <f>_xlfn.XLOOKUP(Calculations[[#This Row],[For XLOOKUP]],Factors[For XLOOKUP],Factors[Factor],"")</f>
        <v>CO₂ eq</v>
      </c>
      <c r="N1010" s="31">
        <f>_xlfn.XLOOKUP(Calculations[[#This Row],[For XLOOKUP]],Factors[For XLOOKUP],Factors[Value],"")</f>
        <v>1</v>
      </c>
      <c r="O1010" s="31">
        <f>_xlfn.XLOOKUP(Calculations[[#This Row],[For XLOOKUP]],Factors[For XLOOKUP],Factors[Units],"")</f>
        <v>0</v>
      </c>
      <c r="P1010" s="12">
        <f>_xlfn.XLOOKUP(Calculations[[#This Row],[For XLOOKUP]],Factors[For XLOOKUP],Factors[Source],"")</f>
        <v>0</v>
      </c>
      <c r="Q1010" s="31" t="s">
        <v>1112</v>
      </c>
      <c r="R1010" s="31" t="s">
        <v>1112</v>
      </c>
      <c r="S1010" s="31" t="s">
        <v>1112</v>
      </c>
      <c r="T1010" s="31" t="s">
        <v>1112</v>
      </c>
      <c r="U1010" s="31">
        <v>72.765604261213312</v>
      </c>
      <c r="V1010" s="31" t="s">
        <v>1113</v>
      </c>
      <c r="W1010" s="57">
        <v>72.765604261213312</v>
      </c>
    </row>
    <row r="1011" spans="1:23" x14ac:dyDescent="0.3">
      <c r="A1011" s="8" t="s">
        <v>316</v>
      </c>
      <c r="B1011" s="8" t="s">
        <v>724</v>
      </c>
      <c r="C1011" s="9" t="s">
        <v>578</v>
      </c>
      <c r="D1011" s="27" t="s">
        <v>818</v>
      </c>
      <c r="E1011" s="27"/>
      <c r="F1011" s="9" t="s">
        <v>726</v>
      </c>
      <c r="G1011" s="9" t="s">
        <v>726</v>
      </c>
      <c r="H1011" s="10" t="s">
        <v>727</v>
      </c>
      <c r="I1011" s="28">
        <v>972.31720476577789</v>
      </c>
      <c r="J1011" s="11" t="s">
        <v>706</v>
      </c>
      <c r="K1011" s="41" t="s">
        <v>725</v>
      </c>
      <c r="L1011" s="46" t="s">
        <v>712</v>
      </c>
      <c r="M1011" s="31" t="str">
        <f>_xlfn.XLOOKUP(Calculations[[#This Row],[For XLOOKUP]],Factors[For XLOOKUP],Factors[Factor],"")</f>
        <v>CO₂ eq</v>
      </c>
      <c r="N1011" s="31">
        <f>_xlfn.XLOOKUP(Calculations[[#This Row],[For XLOOKUP]],Factors[For XLOOKUP],Factors[Value],"")</f>
        <v>1</v>
      </c>
      <c r="O1011" s="31">
        <f>_xlfn.XLOOKUP(Calculations[[#This Row],[For XLOOKUP]],Factors[For XLOOKUP],Factors[Units],"")</f>
        <v>0</v>
      </c>
      <c r="P1011" s="12">
        <f>_xlfn.XLOOKUP(Calculations[[#This Row],[For XLOOKUP]],Factors[For XLOOKUP],Factors[Source],"")</f>
        <v>0</v>
      </c>
      <c r="Q1011" s="31" t="s">
        <v>1112</v>
      </c>
      <c r="R1011" s="31" t="s">
        <v>1112</v>
      </c>
      <c r="S1011" s="31" t="s">
        <v>1112</v>
      </c>
      <c r="T1011" s="31" t="s">
        <v>1112</v>
      </c>
      <c r="U1011" s="31">
        <v>972.31720476577789</v>
      </c>
      <c r="V1011" s="31" t="s">
        <v>1113</v>
      </c>
      <c r="W1011" s="57">
        <v>972.31720476577789</v>
      </c>
    </row>
    <row r="1012" spans="1:23" x14ac:dyDescent="0.3">
      <c r="A1012" s="8" t="s">
        <v>316</v>
      </c>
      <c r="B1012" s="8" t="s">
        <v>724</v>
      </c>
      <c r="C1012" s="9" t="s">
        <v>578</v>
      </c>
      <c r="D1012" s="9" t="s">
        <v>819</v>
      </c>
      <c r="E1012" s="27" t="s">
        <v>913</v>
      </c>
      <c r="F1012" s="9" t="s">
        <v>726</v>
      </c>
      <c r="G1012" s="9" t="s">
        <v>726</v>
      </c>
      <c r="H1012" s="10" t="s">
        <v>727</v>
      </c>
      <c r="I1012" s="28">
        <v>317.42676641485809</v>
      </c>
      <c r="J1012" s="11" t="s">
        <v>706</v>
      </c>
      <c r="K1012" s="41" t="s">
        <v>725</v>
      </c>
      <c r="L1012" s="46" t="s">
        <v>712</v>
      </c>
      <c r="M1012" s="31" t="str">
        <f>_xlfn.XLOOKUP(Calculations[[#This Row],[For XLOOKUP]],Factors[For XLOOKUP],Factors[Factor],"")</f>
        <v>CO₂ eq</v>
      </c>
      <c r="N1012" s="31">
        <f>_xlfn.XLOOKUP(Calculations[[#This Row],[For XLOOKUP]],Factors[For XLOOKUP],Factors[Value],"")</f>
        <v>1</v>
      </c>
      <c r="O1012" s="31">
        <f>_xlfn.XLOOKUP(Calculations[[#This Row],[For XLOOKUP]],Factors[For XLOOKUP],Factors[Units],"")</f>
        <v>0</v>
      </c>
      <c r="P1012" s="12">
        <f>_xlfn.XLOOKUP(Calculations[[#This Row],[For XLOOKUP]],Factors[For XLOOKUP],Factors[Source],"")</f>
        <v>0</v>
      </c>
      <c r="Q1012" s="31" t="s">
        <v>1112</v>
      </c>
      <c r="R1012" s="31" t="s">
        <v>1112</v>
      </c>
      <c r="S1012" s="31" t="s">
        <v>1112</v>
      </c>
      <c r="T1012" s="31" t="s">
        <v>1112</v>
      </c>
      <c r="U1012" s="31">
        <v>317.42676641485809</v>
      </c>
      <c r="V1012" s="31" t="s">
        <v>1113</v>
      </c>
      <c r="W1012" s="57">
        <v>317.42676641485809</v>
      </c>
    </row>
    <row r="1013" spans="1:23" x14ac:dyDescent="0.3">
      <c r="A1013" s="8" t="s">
        <v>316</v>
      </c>
      <c r="B1013" s="8" t="s">
        <v>724</v>
      </c>
      <c r="C1013" s="9" t="s">
        <v>578</v>
      </c>
      <c r="D1013" s="9" t="s">
        <v>821</v>
      </c>
      <c r="E1013" s="27"/>
      <c r="F1013" s="9" t="s">
        <v>726</v>
      </c>
      <c r="G1013" s="9" t="s">
        <v>726</v>
      </c>
      <c r="H1013" s="10" t="s">
        <v>727</v>
      </c>
      <c r="I1013" s="28">
        <v>78.038474135214287</v>
      </c>
      <c r="J1013" s="11" t="s">
        <v>706</v>
      </c>
      <c r="K1013" s="41" t="s">
        <v>725</v>
      </c>
      <c r="L1013" s="46" t="s">
        <v>712</v>
      </c>
      <c r="M1013" s="31" t="str">
        <f>_xlfn.XLOOKUP(Calculations[[#This Row],[For XLOOKUP]],Factors[For XLOOKUP],Factors[Factor],"")</f>
        <v>CO₂ eq</v>
      </c>
      <c r="N1013" s="31">
        <f>_xlfn.XLOOKUP(Calculations[[#This Row],[For XLOOKUP]],Factors[For XLOOKUP],Factors[Value],"")</f>
        <v>1</v>
      </c>
      <c r="O1013" s="31">
        <f>_xlfn.XLOOKUP(Calculations[[#This Row],[For XLOOKUP]],Factors[For XLOOKUP],Factors[Units],"")</f>
        <v>0</v>
      </c>
      <c r="P1013" s="12">
        <f>_xlfn.XLOOKUP(Calculations[[#This Row],[For XLOOKUP]],Factors[For XLOOKUP],Factors[Source],"")</f>
        <v>0</v>
      </c>
      <c r="Q1013" s="31" t="s">
        <v>1112</v>
      </c>
      <c r="R1013" s="31" t="s">
        <v>1112</v>
      </c>
      <c r="S1013" s="31" t="s">
        <v>1112</v>
      </c>
      <c r="T1013" s="31" t="s">
        <v>1112</v>
      </c>
      <c r="U1013" s="31">
        <v>78.038474135214287</v>
      </c>
      <c r="V1013" s="31" t="s">
        <v>1113</v>
      </c>
      <c r="W1013" s="57">
        <v>78.038474135214287</v>
      </c>
    </row>
    <row r="1015" spans="1:23" x14ac:dyDescent="0.3">
      <c r="I1015" s="73"/>
    </row>
    <row r="1016" spans="1:23" x14ac:dyDescent="0.3">
      <c r="I1016" s="73"/>
    </row>
    <row r="1017" spans="1:23" x14ac:dyDescent="0.3">
      <c r="I1017" s="71"/>
      <c r="J1017" s="2"/>
    </row>
    <row r="1018" spans="1:23" x14ac:dyDescent="0.3">
      <c r="C1018"/>
      <c r="D1018"/>
      <c r="E1018"/>
      <c r="F1018"/>
      <c r="J1018" s="2"/>
      <c r="K1018" s="50"/>
      <c r="L1018"/>
      <c r="N1018"/>
      <c r="O1018"/>
      <c r="P1018"/>
      <c r="Q1018"/>
      <c r="R1018"/>
      <c r="S1018"/>
      <c r="T1018"/>
      <c r="U1018"/>
      <c r="V1018"/>
      <c r="W1018" s="63"/>
    </row>
    <row r="1019" spans="1:23" x14ac:dyDescent="0.3">
      <c r="C1019"/>
      <c r="D1019"/>
      <c r="E1019"/>
      <c r="F1019"/>
      <c r="J1019" s="2"/>
      <c r="L1019"/>
      <c r="N1019"/>
      <c r="O1019"/>
      <c r="P1019"/>
      <c r="Q1019"/>
      <c r="R1019"/>
      <c r="S1019"/>
      <c r="T1019"/>
      <c r="U1019"/>
      <c r="V1019"/>
    </row>
    <row r="1020" spans="1:23" x14ac:dyDescent="0.3">
      <c r="C1020"/>
      <c r="D1020"/>
      <c r="E1020"/>
      <c r="F1020"/>
      <c r="I1020" s="71"/>
      <c r="J1020" s="30"/>
      <c r="L1020"/>
      <c r="N1020"/>
      <c r="O1020"/>
      <c r="P1020"/>
      <c r="Q1020"/>
      <c r="R1020"/>
      <c r="S1020"/>
      <c r="T1020"/>
      <c r="U1020"/>
      <c r="V1020"/>
      <c r="W1020" s="17"/>
    </row>
    <row r="1021" spans="1:23" x14ac:dyDescent="0.3">
      <c r="I1021" s="71"/>
    </row>
    <row r="1022" spans="1:23" x14ac:dyDescent="0.3">
      <c r="I1022" s="71"/>
    </row>
    <row r="1023" spans="1:23" x14ac:dyDescent="0.3">
      <c r="I1023" s="71"/>
    </row>
  </sheetData>
  <phoneticPr fontId="8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8E14-7F01-45C7-987A-0B6EF9C06767}">
  <sheetPr codeName="Sheet6"/>
  <dimension ref="A1:H429"/>
  <sheetViews>
    <sheetView tabSelected="1" showOutlineSymbols="0" showWhiteSpace="0" zoomScale="85" zoomScaleNormal="85" workbookViewId="0">
      <selection activeCell="A5" sqref="A5"/>
    </sheetView>
  </sheetViews>
  <sheetFormatPr defaultRowHeight="14.4" x14ac:dyDescent="0.3"/>
  <cols>
    <col min="1" max="1" width="29.6640625" style="2" customWidth="1"/>
    <col min="2" max="2" width="28.33203125" style="2" bestFit="1" customWidth="1"/>
    <col min="3" max="3" width="16.6640625" style="2" customWidth="1"/>
    <col min="4" max="4" width="21.109375" style="2" customWidth="1"/>
    <col min="5" max="5" width="33" style="2" customWidth="1"/>
    <col min="6" max="6" width="68.6640625" style="2" customWidth="1"/>
    <col min="7" max="7" width="52.88671875" style="2" customWidth="1"/>
    <col min="8" max="8" width="52.44140625" style="2" customWidth="1"/>
  </cols>
  <sheetData>
    <row r="1" spans="1:8" x14ac:dyDescent="0.3">
      <c r="A1" s="20" t="s">
        <v>9</v>
      </c>
      <c r="B1" s="20" t="s">
        <v>6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1" t="s">
        <v>15</v>
      </c>
    </row>
    <row r="2" spans="1:8" ht="28.8" x14ac:dyDescent="0.3">
      <c r="A2" s="20" t="s">
        <v>67</v>
      </c>
      <c r="B2" s="20" t="s">
        <v>167</v>
      </c>
      <c r="C2" s="20" t="s">
        <v>36</v>
      </c>
      <c r="D2" s="83">
        <v>54.6</v>
      </c>
      <c r="E2" s="82" t="s">
        <v>174</v>
      </c>
      <c r="F2" s="20" t="s">
        <v>886</v>
      </c>
      <c r="G2" s="20" t="s">
        <v>899</v>
      </c>
      <c r="H2" s="15" t="s">
        <v>271</v>
      </c>
    </row>
    <row r="3" spans="1:8" ht="28.8" x14ac:dyDescent="0.3">
      <c r="A3" s="20" t="s">
        <v>67</v>
      </c>
      <c r="B3" s="20" t="s">
        <v>280</v>
      </c>
      <c r="C3" s="20" t="s">
        <v>24</v>
      </c>
      <c r="D3" s="83">
        <v>1E-3</v>
      </c>
      <c r="E3" s="82" t="s">
        <v>176</v>
      </c>
      <c r="F3" s="20" t="s">
        <v>886</v>
      </c>
      <c r="G3" s="20" t="s">
        <v>899</v>
      </c>
      <c r="H3" s="15" t="s">
        <v>272</v>
      </c>
    </row>
    <row r="4" spans="1:8" ht="28.8" x14ac:dyDescent="0.3">
      <c r="A4" s="20" t="s">
        <v>67</v>
      </c>
      <c r="B4" s="20" t="s">
        <v>280</v>
      </c>
      <c r="C4" s="20" t="s">
        <v>259</v>
      </c>
      <c r="D4" s="83">
        <v>1E-4</v>
      </c>
      <c r="E4" s="97" t="s">
        <v>182</v>
      </c>
      <c r="F4" s="20" t="s">
        <v>886</v>
      </c>
      <c r="G4" s="20" t="s">
        <v>899</v>
      </c>
      <c r="H4" s="15" t="s">
        <v>276</v>
      </c>
    </row>
    <row r="5" spans="1:8" x14ac:dyDescent="0.3">
      <c r="A5" s="20" t="s">
        <v>67</v>
      </c>
      <c r="B5" s="20" t="s">
        <v>67</v>
      </c>
      <c r="C5" s="20" t="s">
        <v>36</v>
      </c>
      <c r="D5" s="83">
        <v>5.760605078764669E-2</v>
      </c>
      <c r="E5" s="82" t="s">
        <v>827</v>
      </c>
      <c r="F5" s="20" t="s">
        <v>886</v>
      </c>
      <c r="G5" s="20"/>
      <c r="H5" s="15" t="s">
        <v>273</v>
      </c>
    </row>
    <row r="6" spans="1:8" x14ac:dyDescent="0.3">
      <c r="A6" s="20" t="s">
        <v>67</v>
      </c>
      <c r="B6" s="20" t="s">
        <v>280</v>
      </c>
      <c r="C6" s="20" t="s">
        <v>24</v>
      </c>
      <c r="D6" s="83">
        <v>1.0550558752316243E-6</v>
      </c>
      <c r="E6" s="82" t="s">
        <v>828</v>
      </c>
      <c r="F6" s="20" t="s">
        <v>886</v>
      </c>
      <c r="G6" s="20"/>
      <c r="H6" s="18" t="s">
        <v>274</v>
      </c>
    </row>
    <row r="7" spans="1:8" x14ac:dyDescent="0.3">
      <c r="A7" s="20" t="s">
        <v>67</v>
      </c>
      <c r="B7" s="20" t="s">
        <v>280</v>
      </c>
      <c r="C7" s="20" t="s">
        <v>259</v>
      </c>
      <c r="D7" s="83">
        <v>1.0550558752316244E-7</v>
      </c>
      <c r="E7" s="97" t="s">
        <v>829</v>
      </c>
      <c r="F7" s="20" t="s">
        <v>886</v>
      </c>
      <c r="G7" s="20"/>
      <c r="H7" s="18" t="s">
        <v>275</v>
      </c>
    </row>
    <row r="8" spans="1:8" x14ac:dyDescent="0.3">
      <c r="A8" s="20" t="s">
        <v>67</v>
      </c>
      <c r="B8" s="20" t="s">
        <v>167</v>
      </c>
      <c r="C8" s="20" t="s">
        <v>36</v>
      </c>
      <c r="D8" s="83">
        <v>55.82</v>
      </c>
      <c r="E8" s="82" t="s">
        <v>174</v>
      </c>
      <c r="F8" s="20" t="s">
        <v>886</v>
      </c>
      <c r="G8" s="20"/>
      <c r="H8" s="15" t="s">
        <v>281</v>
      </c>
    </row>
    <row r="9" spans="1:8" x14ac:dyDescent="0.3">
      <c r="A9" s="20" t="s">
        <v>67</v>
      </c>
      <c r="B9" s="20" t="s">
        <v>77</v>
      </c>
      <c r="C9" s="20" t="s">
        <v>24</v>
      </c>
      <c r="D9" s="83">
        <v>1E-3</v>
      </c>
      <c r="E9" s="82" t="s">
        <v>176</v>
      </c>
      <c r="F9" s="20" t="s">
        <v>886</v>
      </c>
      <c r="G9" s="20"/>
      <c r="H9" s="15" t="s">
        <v>282</v>
      </c>
    </row>
    <row r="10" spans="1:8" ht="38.25" customHeight="1" x14ac:dyDescent="0.3">
      <c r="A10" s="20" t="s">
        <v>67</v>
      </c>
      <c r="B10" s="20" t="s">
        <v>77</v>
      </c>
      <c r="C10" s="20" t="s">
        <v>259</v>
      </c>
      <c r="D10" s="83">
        <v>1E-4</v>
      </c>
      <c r="E10" s="97" t="s">
        <v>182</v>
      </c>
      <c r="F10" s="32" t="s">
        <v>886</v>
      </c>
      <c r="G10" s="20"/>
      <c r="H10" s="15" t="s">
        <v>283</v>
      </c>
    </row>
    <row r="11" spans="1:8" ht="38.25" customHeight="1" x14ac:dyDescent="0.3">
      <c r="A11" s="20" t="s">
        <v>67</v>
      </c>
      <c r="B11" s="20" t="s">
        <v>67</v>
      </c>
      <c r="C11" s="20" t="s">
        <v>36</v>
      </c>
      <c r="D11" s="83">
        <v>5.8893218955429275E-2</v>
      </c>
      <c r="E11" s="82" t="s">
        <v>827</v>
      </c>
      <c r="F11" s="32" t="s">
        <v>886</v>
      </c>
      <c r="G11" s="20"/>
      <c r="H11" s="15" t="s">
        <v>284</v>
      </c>
    </row>
    <row r="12" spans="1:8" x14ac:dyDescent="0.3">
      <c r="A12" s="32" t="s">
        <v>67</v>
      </c>
      <c r="B12" s="20" t="s">
        <v>77</v>
      </c>
      <c r="C12" s="20" t="s">
        <v>24</v>
      </c>
      <c r="D12" s="34">
        <v>1.0550558752316243E-6</v>
      </c>
      <c r="E12" s="82" t="s">
        <v>828</v>
      </c>
      <c r="F12" s="32" t="s">
        <v>886</v>
      </c>
      <c r="G12" s="32"/>
      <c r="H12" s="18" t="s">
        <v>285</v>
      </c>
    </row>
    <row r="13" spans="1:8" x14ac:dyDescent="0.3">
      <c r="A13" s="32" t="s">
        <v>67</v>
      </c>
      <c r="B13" s="20" t="s">
        <v>77</v>
      </c>
      <c r="C13" s="20" t="s">
        <v>259</v>
      </c>
      <c r="D13" s="34">
        <v>1.0550558752316244E-7</v>
      </c>
      <c r="E13" s="97" t="s">
        <v>829</v>
      </c>
      <c r="F13" s="84" t="s">
        <v>886</v>
      </c>
      <c r="G13" s="32"/>
      <c r="H13" s="15" t="s">
        <v>286</v>
      </c>
    </row>
    <row r="14" spans="1:8" x14ac:dyDescent="0.3">
      <c r="A14" s="32" t="s">
        <v>91</v>
      </c>
      <c r="B14" s="20" t="s">
        <v>152</v>
      </c>
      <c r="C14" s="20" t="s">
        <v>16</v>
      </c>
      <c r="D14" s="32">
        <v>45.627000000000002</v>
      </c>
      <c r="E14" s="32" t="s">
        <v>211</v>
      </c>
      <c r="F14" s="84" t="s">
        <v>869</v>
      </c>
      <c r="G14" s="32" t="s">
        <v>868</v>
      </c>
      <c r="H14" s="5" t="s">
        <v>215</v>
      </c>
    </row>
    <row r="15" spans="1:8" ht="43.2" x14ac:dyDescent="0.3">
      <c r="A15" s="88" t="s">
        <v>91</v>
      </c>
      <c r="B15" s="20" t="s">
        <v>92</v>
      </c>
      <c r="C15" s="20" t="s">
        <v>31</v>
      </c>
      <c r="D15" s="90">
        <v>55.82</v>
      </c>
      <c r="E15" s="33" t="s">
        <v>174</v>
      </c>
      <c r="F15" s="32" t="s">
        <v>886</v>
      </c>
      <c r="G15" s="33" t="s">
        <v>870</v>
      </c>
      <c r="H15" s="5" t="s">
        <v>120</v>
      </c>
    </row>
    <row r="16" spans="1:8" ht="43.2" x14ac:dyDescent="0.3">
      <c r="A16" s="88" t="s">
        <v>91</v>
      </c>
      <c r="B16" s="20" t="s">
        <v>92</v>
      </c>
      <c r="C16" s="20" t="s">
        <v>25</v>
      </c>
      <c r="D16" s="90">
        <v>0.10222000000000001</v>
      </c>
      <c r="E16" s="33" t="s">
        <v>176</v>
      </c>
      <c r="F16" s="32" t="s">
        <v>886</v>
      </c>
      <c r="G16" s="33" t="s">
        <v>870</v>
      </c>
      <c r="H16" s="5" t="s">
        <v>133</v>
      </c>
    </row>
    <row r="17" spans="1:8" ht="43.2" x14ac:dyDescent="0.3">
      <c r="A17" s="88" t="s">
        <v>91</v>
      </c>
      <c r="B17" s="20" t="s">
        <v>92</v>
      </c>
      <c r="C17" s="20" t="s">
        <v>260</v>
      </c>
      <c r="D17" s="34">
        <v>3.3300000000000001E-3</v>
      </c>
      <c r="E17" s="35" t="s">
        <v>182</v>
      </c>
      <c r="F17" s="85" t="s">
        <v>886</v>
      </c>
      <c r="G17" s="35" t="s">
        <v>870</v>
      </c>
      <c r="H17" s="5" t="s">
        <v>147</v>
      </c>
    </row>
    <row r="18" spans="1:8" x14ac:dyDescent="0.3">
      <c r="A18" s="32" t="s">
        <v>91</v>
      </c>
      <c r="B18" s="20" t="s">
        <v>92</v>
      </c>
      <c r="C18" s="20" t="s">
        <v>31</v>
      </c>
      <c r="D18" s="90">
        <v>2.5468991399999999E-3</v>
      </c>
      <c r="E18" s="35" t="s">
        <v>219</v>
      </c>
      <c r="F18" s="85" t="s">
        <v>886</v>
      </c>
      <c r="G18" s="35"/>
      <c r="H18" s="5" t="s">
        <v>216</v>
      </c>
    </row>
    <row r="19" spans="1:8" x14ac:dyDescent="0.3">
      <c r="A19" s="88" t="s">
        <v>91</v>
      </c>
      <c r="B19" s="20" t="s">
        <v>92</v>
      </c>
      <c r="C19" s="20" t="s">
        <v>25</v>
      </c>
      <c r="D19" s="90">
        <v>4.6639919400000006E-6</v>
      </c>
      <c r="E19" s="33" t="s">
        <v>220</v>
      </c>
      <c r="F19" s="85" t="s">
        <v>886</v>
      </c>
      <c r="G19" s="33"/>
      <c r="H19" s="5" t="s">
        <v>217</v>
      </c>
    </row>
    <row r="20" spans="1:8" x14ac:dyDescent="0.3">
      <c r="A20" s="88" t="s">
        <v>91</v>
      </c>
      <c r="B20" s="20" t="s">
        <v>92</v>
      </c>
      <c r="C20" s="20" t="s">
        <v>260</v>
      </c>
      <c r="D20" s="90">
        <v>1.5193791000000001E-7</v>
      </c>
      <c r="E20" s="35" t="s">
        <v>221</v>
      </c>
      <c r="F20" s="85" t="s">
        <v>886</v>
      </c>
      <c r="G20" s="35"/>
      <c r="H20" s="5" t="s">
        <v>218</v>
      </c>
    </row>
    <row r="21" spans="1:8" ht="43.2" x14ac:dyDescent="0.3">
      <c r="A21" s="32" t="s">
        <v>8</v>
      </c>
      <c r="B21" s="20" t="s">
        <v>92</v>
      </c>
      <c r="C21" s="20" t="s">
        <v>260</v>
      </c>
      <c r="D21" s="34">
        <v>4.7225836218729896E-3</v>
      </c>
      <c r="E21" s="35" t="s">
        <v>182</v>
      </c>
      <c r="F21" s="85" t="s">
        <v>984</v>
      </c>
      <c r="G21" s="35" t="s">
        <v>1011</v>
      </c>
      <c r="H21" s="5" t="s">
        <v>1010</v>
      </c>
    </row>
    <row r="22" spans="1:8" ht="43.2" x14ac:dyDescent="0.3">
      <c r="A22" s="32" t="s">
        <v>8</v>
      </c>
      <c r="B22" s="20" t="s">
        <v>92</v>
      </c>
      <c r="C22" s="20" t="s">
        <v>25</v>
      </c>
      <c r="D22" s="34">
        <v>3.8443570245567803E-3</v>
      </c>
      <c r="E22" s="35" t="s">
        <v>176</v>
      </c>
      <c r="F22" s="85" t="s">
        <v>1003</v>
      </c>
      <c r="G22" s="35" t="s">
        <v>1011</v>
      </c>
      <c r="H22" s="5" t="s">
        <v>1008</v>
      </c>
    </row>
    <row r="23" spans="1:8" ht="43.2" x14ac:dyDescent="0.3">
      <c r="A23" s="32" t="s">
        <v>8</v>
      </c>
      <c r="B23" s="20" t="s">
        <v>92</v>
      </c>
      <c r="C23" s="20" t="s">
        <v>31</v>
      </c>
      <c r="D23" s="34">
        <v>74.59463602575579</v>
      </c>
      <c r="E23" s="35" t="s">
        <v>174</v>
      </c>
      <c r="F23" s="132" t="s">
        <v>984</v>
      </c>
      <c r="G23" s="136" t="s">
        <v>1011</v>
      </c>
      <c r="H23" s="5" t="s">
        <v>1009</v>
      </c>
    </row>
    <row r="24" spans="1:8" ht="43.2" x14ac:dyDescent="0.3">
      <c r="A24" s="32" t="s">
        <v>8</v>
      </c>
      <c r="B24" s="20" t="s">
        <v>92</v>
      </c>
      <c r="C24" s="20" t="s">
        <v>25</v>
      </c>
      <c r="D24" s="34">
        <v>5.2924792211684604E-4</v>
      </c>
      <c r="E24" s="33" t="s">
        <v>176</v>
      </c>
      <c r="F24" s="132" t="s">
        <v>984</v>
      </c>
      <c r="G24" s="136" t="s">
        <v>1033</v>
      </c>
      <c r="H24" s="5" t="s">
        <v>1034</v>
      </c>
    </row>
    <row r="25" spans="1:8" ht="43.2" x14ac:dyDescent="0.3">
      <c r="A25" s="32" t="s">
        <v>8</v>
      </c>
      <c r="B25" s="20" t="s">
        <v>92</v>
      </c>
      <c r="C25" s="20" t="s">
        <v>31</v>
      </c>
      <c r="D25" s="34">
        <v>74.50397592693318</v>
      </c>
      <c r="E25" s="33" t="s">
        <v>174</v>
      </c>
      <c r="F25" s="32" t="s">
        <v>1003</v>
      </c>
      <c r="G25" s="35" t="s">
        <v>1033</v>
      </c>
      <c r="H25" s="5" t="s">
        <v>1035</v>
      </c>
    </row>
    <row r="26" spans="1:8" ht="43.2" x14ac:dyDescent="0.3">
      <c r="A26" s="32" t="s">
        <v>8</v>
      </c>
      <c r="B26" s="20" t="s">
        <v>92</v>
      </c>
      <c r="C26" s="20" t="s">
        <v>260</v>
      </c>
      <c r="D26" s="34">
        <v>1.7667707145720599E-3</v>
      </c>
      <c r="E26" s="35" t="s">
        <v>182</v>
      </c>
      <c r="F26" s="32" t="s">
        <v>984</v>
      </c>
      <c r="G26" s="35" t="s">
        <v>1033</v>
      </c>
      <c r="H26" s="5" t="s">
        <v>1036</v>
      </c>
    </row>
    <row r="27" spans="1:8" ht="43.2" x14ac:dyDescent="0.3">
      <c r="A27" s="32" t="s">
        <v>8</v>
      </c>
      <c r="B27" s="21" t="s">
        <v>77</v>
      </c>
      <c r="C27" s="20" t="s">
        <v>25</v>
      </c>
      <c r="D27" s="34">
        <v>3.0000000000000001E-3</v>
      </c>
      <c r="E27" s="33" t="s">
        <v>176</v>
      </c>
      <c r="F27" s="32" t="s">
        <v>991</v>
      </c>
      <c r="G27" s="33" t="s">
        <v>992</v>
      </c>
      <c r="H27" s="53" t="s">
        <v>957</v>
      </c>
    </row>
    <row r="28" spans="1:8" ht="43.2" x14ac:dyDescent="0.3">
      <c r="A28" s="21" t="s">
        <v>8</v>
      </c>
      <c r="B28" s="21" t="s">
        <v>77</v>
      </c>
      <c r="C28" s="20" t="s">
        <v>31</v>
      </c>
      <c r="D28" s="34">
        <v>76.126713083782903</v>
      </c>
      <c r="E28" s="33" t="s">
        <v>174</v>
      </c>
      <c r="F28" s="32" t="s">
        <v>991</v>
      </c>
      <c r="G28" s="33" t="s">
        <v>992</v>
      </c>
      <c r="H28" s="53" t="s">
        <v>996</v>
      </c>
    </row>
    <row r="29" spans="1:8" ht="43.2" x14ac:dyDescent="0.3">
      <c r="A29" s="21" t="s">
        <v>8</v>
      </c>
      <c r="B29" s="21" t="s">
        <v>77</v>
      </c>
      <c r="C29" s="32" t="s">
        <v>260</v>
      </c>
      <c r="D29" s="34">
        <v>5.9999999999999995E-4</v>
      </c>
      <c r="E29" s="33" t="s">
        <v>182</v>
      </c>
      <c r="F29" s="32" t="s">
        <v>991</v>
      </c>
      <c r="G29" s="33" t="s">
        <v>992</v>
      </c>
      <c r="H29" s="54" t="s">
        <v>958</v>
      </c>
    </row>
    <row r="30" spans="1:8" ht="28.8" x14ac:dyDescent="0.3">
      <c r="A30" s="21" t="s">
        <v>8</v>
      </c>
      <c r="B30" s="21" t="s">
        <v>92</v>
      </c>
      <c r="C30" s="20" t="s">
        <v>25</v>
      </c>
      <c r="D30" s="128">
        <v>1.0871078220552501E-4</v>
      </c>
      <c r="E30" s="35" t="s">
        <v>176</v>
      </c>
      <c r="F30" s="32" t="s">
        <v>984</v>
      </c>
      <c r="G30" s="33" t="s">
        <v>1018</v>
      </c>
      <c r="H30" s="55" t="s">
        <v>1021</v>
      </c>
    </row>
    <row r="31" spans="1:8" ht="28.8" x14ac:dyDescent="0.3">
      <c r="A31" s="21" t="s">
        <v>8</v>
      </c>
      <c r="B31" s="21" t="s">
        <v>92</v>
      </c>
      <c r="C31" s="20" t="s">
        <v>31</v>
      </c>
      <c r="D31" s="34">
        <v>74.57435550904043</v>
      </c>
      <c r="E31" s="35" t="s">
        <v>174</v>
      </c>
      <c r="F31" s="32" t="s">
        <v>984</v>
      </c>
      <c r="G31" s="33" t="s">
        <v>1018</v>
      </c>
      <c r="H31" s="54" t="s">
        <v>1019</v>
      </c>
    </row>
    <row r="32" spans="1:8" ht="34.200000000000003" customHeight="1" x14ac:dyDescent="0.3">
      <c r="A32" s="21" t="s">
        <v>8</v>
      </c>
      <c r="B32" s="21" t="s">
        <v>92</v>
      </c>
      <c r="C32" s="20" t="s">
        <v>260</v>
      </c>
      <c r="D32" s="34">
        <v>2.9107295622664104E-3</v>
      </c>
      <c r="E32" s="35" t="s">
        <v>182</v>
      </c>
      <c r="F32" s="32" t="s">
        <v>984</v>
      </c>
      <c r="G32" s="33" t="s">
        <v>1018</v>
      </c>
      <c r="H32" s="54" t="s">
        <v>1020</v>
      </c>
    </row>
    <row r="33" spans="1:8" ht="28.8" x14ac:dyDescent="0.3">
      <c r="A33" s="21" t="s">
        <v>8</v>
      </c>
      <c r="B33" s="21" t="s">
        <v>152</v>
      </c>
      <c r="C33" s="20" t="s">
        <v>16</v>
      </c>
      <c r="D33" s="125">
        <v>43</v>
      </c>
      <c r="E33" s="32" t="s">
        <v>17</v>
      </c>
      <c r="F33" s="32" t="s">
        <v>984</v>
      </c>
      <c r="G33" s="32" t="s">
        <v>990</v>
      </c>
      <c r="H33" s="54" t="s">
        <v>988</v>
      </c>
    </row>
    <row r="34" spans="1:8" ht="31.95" customHeight="1" x14ac:dyDescent="0.3">
      <c r="A34" s="21" t="s">
        <v>8</v>
      </c>
      <c r="B34" s="21" t="s">
        <v>77</v>
      </c>
      <c r="C34" s="20" t="s">
        <v>36</v>
      </c>
      <c r="D34" s="34">
        <v>74.099999999999994</v>
      </c>
      <c r="E34" s="33" t="s">
        <v>174</v>
      </c>
      <c r="F34" s="32" t="s">
        <v>984</v>
      </c>
      <c r="G34" s="32" t="s">
        <v>990</v>
      </c>
      <c r="H34" s="54" t="s">
        <v>997</v>
      </c>
    </row>
    <row r="35" spans="1:8" ht="28.8" x14ac:dyDescent="0.3">
      <c r="A35" s="21" t="s">
        <v>8</v>
      </c>
      <c r="B35" s="21" t="s">
        <v>77</v>
      </c>
      <c r="C35" s="20" t="s">
        <v>36</v>
      </c>
      <c r="D35" s="34">
        <v>74.099999999999994</v>
      </c>
      <c r="E35" s="35" t="s">
        <v>174</v>
      </c>
      <c r="F35" s="32" t="s">
        <v>984</v>
      </c>
      <c r="G35" s="32" t="s">
        <v>990</v>
      </c>
      <c r="H35" s="54" t="s">
        <v>1001</v>
      </c>
    </row>
    <row r="36" spans="1:8" ht="28.95" customHeight="1" x14ac:dyDescent="0.3">
      <c r="A36" s="21" t="s">
        <v>8</v>
      </c>
      <c r="B36" s="21" t="s">
        <v>77</v>
      </c>
      <c r="C36" s="20" t="s">
        <v>24</v>
      </c>
      <c r="D36" s="34">
        <v>0.01</v>
      </c>
      <c r="E36" s="33" t="s">
        <v>176</v>
      </c>
      <c r="F36" s="32" t="s">
        <v>984</v>
      </c>
      <c r="G36" s="32" t="s">
        <v>990</v>
      </c>
      <c r="H36" s="52" t="s">
        <v>959</v>
      </c>
    </row>
    <row r="37" spans="1:8" ht="28.8" x14ac:dyDescent="0.3">
      <c r="A37" s="21" t="s">
        <v>8</v>
      </c>
      <c r="B37" s="21" t="s">
        <v>77</v>
      </c>
      <c r="C37" s="20" t="s">
        <v>24</v>
      </c>
      <c r="D37" s="34">
        <v>0.01</v>
      </c>
      <c r="E37" s="33" t="s">
        <v>176</v>
      </c>
      <c r="F37" s="32" t="s">
        <v>984</v>
      </c>
      <c r="G37" s="32" t="s">
        <v>990</v>
      </c>
      <c r="H37" s="6" t="s">
        <v>1002</v>
      </c>
    </row>
    <row r="38" spans="1:8" ht="28.8" x14ac:dyDescent="0.3">
      <c r="A38" s="21" t="s">
        <v>8</v>
      </c>
      <c r="B38" s="21" t="s">
        <v>77</v>
      </c>
      <c r="C38" s="32" t="s">
        <v>259</v>
      </c>
      <c r="D38" s="34">
        <v>5.9999999999999995E-4</v>
      </c>
      <c r="E38" s="33" t="s">
        <v>182</v>
      </c>
      <c r="F38" s="32" t="s">
        <v>984</v>
      </c>
      <c r="G38" s="32" t="s">
        <v>990</v>
      </c>
      <c r="H38" s="52" t="s">
        <v>960</v>
      </c>
    </row>
    <row r="39" spans="1:8" ht="28.8" x14ac:dyDescent="0.3">
      <c r="A39" s="21" t="s">
        <v>8</v>
      </c>
      <c r="B39" s="21" t="s">
        <v>77</v>
      </c>
      <c r="C39" s="32" t="s">
        <v>259</v>
      </c>
      <c r="D39" s="34">
        <v>5.9999999999999995E-4</v>
      </c>
      <c r="E39" s="33" t="s">
        <v>182</v>
      </c>
      <c r="F39" s="32" t="s">
        <v>1003</v>
      </c>
      <c r="G39" s="32" t="s">
        <v>990</v>
      </c>
      <c r="H39" s="52" t="s">
        <v>1004</v>
      </c>
    </row>
    <row r="40" spans="1:8" ht="28.8" x14ac:dyDescent="0.3">
      <c r="A40" s="21" t="s">
        <v>8</v>
      </c>
      <c r="B40" s="21" t="s">
        <v>92</v>
      </c>
      <c r="C40" s="20" t="s">
        <v>25</v>
      </c>
      <c r="D40" s="34">
        <v>3.5611483709158099E-3</v>
      </c>
      <c r="E40" s="35" t="s">
        <v>176</v>
      </c>
      <c r="F40" s="32" t="s">
        <v>961</v>
      </c>
      <c r="G40" s="35" t="s">
        <v>962</v>
      </c>
      <c r="H40" s="53" t="s">
        <v>963</v>
      </c>
    </row>
    <row r="41" spans="1:8" ht="28.8" x14ac:dyDescent="0.3">
      <c r="A41" s="21" t="s">
        <v>8</v>
      </c>
      <c r="B41" s="21" t="s">
        <v>92</v>
      </c>
      <c r="C41" s="20" t="s">
        <v>31</v>
      </c>
      <c r="D41" s="34">
        <v>74.026527404792773</v>
      </c>
      <c r="E41" s="35" t="s">
        <v>174</v>
      </c>
      <c r="F41" s="32" t="s">
        <v>961</v>
      </c>
      <c r="G41" s="35" t="s">
        <v>962</v>
      </c>
      <c r="H41" s="52" t="s">
        <v>965</v>
      </c>
    </row>
    <row r="42" spans="1:8" ht="28.8" x14ac:dyDescent="0.3">
      <c r="A42" s="21" t="s">
        <v>8</v>
      </c>
      <c r="B42" s="21" t="s">
        <v>92</v>
      </c>
      <c r="C42" s="32" t="s">
        <v>260</v>
      </c>
      <c r="D42" s="34">
        <v>3.45423008798427E-3</v>
      </c>
      <c r="E42" s="35" t="s">
        <v>182</v>
      </c>
      <c r="F42" s="32" t="s">
        <v>961</v>
      </c>
      <c r="G42" s="35" t="s">
        <v>962</v>
      </c>
      <c r="H42" s="54" t="s">
        <v>964</v>
      </c>
    </row>
    <row r="43" spans="1:8" ht="43.2" x14ac:dyDescent="0.3">
      <c r="A43" s="32" t="s">
        <v>8</v>
      </c>
      <c r="B43" s="21" t="s">
        <v>77</v>
      </c>
      <c r="C43" s="20" t="s">
        <v>25</v>
      </c>
      <c r="D43" s="90">
        <v>3.0000000000000001E-3</v>
      </c>
      <c r="E43" s="33" t="s">
        <v>176</v>
      </c>
      <c r="F43" s="32" t="s">
        <v>886</v>
      </c>
      <c r="G43" s="33" t="s">
        <v>889</v>
      </c>
      <c r="H43" s="18" t="s">
        <v>125</v>
      </c>
    </row>
    <row r="44" spans="1:8" ht="43.2" x14ac:dyDescent="0.3">
      <c r="A44" s="21" t="s">
        <v>8</v>
      </c>
      <c r="B44" s="21" t="s">
        <v>77</v>
      </c>
      <c r="C44" s="32" t="s">
        <v>31</v>
      </c>
      <c r="D44" s="90">
        <v>76.816511377534695</v>
      </c>
      <c r="E44" s="33" t="s">
        <v>174</v>
      </c>
      <c r="F44" s="32" t="s">
        <v>886</v>
      </c>
      <c r="G44" s="33" t="s">
        <v>889</v>
      </c>
      <c r="H44" s="15" t="s">
        <v>111</v>
      </c>
    </row>
    <row r="45" spans="1:8" ht="43.2" x14ac:dyDescent="0.3">
      <c r="A45" s="21" t="s">
        <v>8</v>
      </c>
      <c r="B45" s="21" t="s">
        <v>77</v>
      </c>
      <c r="C45" s="32" t="s">
        <v>260</v>
      </c>
      <c r="D45" s="34">
        <v>5.9999999999999995E-4</v>
      </c>
      <c r="E45" s="35" t="s">
        <v>182</v>
      </c>
      <c r="F45" s="32" t="s">
        <v>886</v>
      </c>
      <c r="G45" s="35" t="s">
        <v>889</v>
      </c>
      <c r="H45" s="15" t="s">
        <v>139</v>
      </c>
    </row>
    <row r="46" spans="1:8" ht="43.2" x14ac:dyDescent="0.3">
      <c r="A46" s="21" t="s">
        <v>8</v>
      </c>
      <c r="B46" s="21" t="s">
        <v>92</v>
      </c>
      <c r="C46" s="32" t="s">
        <v>25</v>
      </c>
      <c r="D46" s="90">
        <v>2.7970347790549999E-5</v>
      </c>
      <c r="E46" s="33" t="s">
        <v>176</v>
      </c>
      <c r="F46" s="32" t="s">
        <v>886</v>
      </c>
      <c r="G46" s="33" t="s">
        <v>887</v>
      </c>
      <c r="H46" s="15" t="s">
        <v>124</v>
      </c>
    </row>
    <row r="47" spans="1:8" ht="43.2" x14ac:dyDescent="0.3">
      <c r="A47" s="21" t="s">
        <v>8</v>
      </c>
      <c r="B47" s="21" t="s">
        <v>92</v>
      </c>
      <c r="C47" s="32" t="s">
        <v>31</v>
      </c>
      <c r="D47" s="96">
        <v>73.23</v>
      </c>
      <c r="E47" s="33" t="s">
        <v>174</v>
      </c>
      <c r="F47" s="32" t="s">
        <v>886</v>
      </c>
      <c r="G47" s="33" t="s">
        <v>887</v>
      </c>
      <c r="H47" s="15" t="s">
        <v>110</v>
      </c>
    </row>
    <row r="48" spans="1:8" ht="43.2" x14ac:dyDescent="0.3">
      <c r="A48" s="32" t="s">
        <v>8</v>
      </c>
      <c r="B48" s="21" t="s">
        <v>92</v>
      </c>
      <c r="C48" s="20" t="s">
        <v>260</v>
      </c>
      <c r="D48" s="34">
        <v>2.9378282551413403E-3</v>
      </c>
      <c r="E48" s="35" t="s">
        <v>182</v>
      </c>
      <c r="F48" s="32" t="s">
        <v>886</v>
      </c>
      <c r="G48" s="35" t="s">
        <v>887</v>
      </c>
      <c r="H48" s="18" t="s">
        <v>138</v>
      </c>
    </row>
    <row r="49" spans="1:8" ht="43.2" x14ac:dyDescent="0.3">
      <c r="A49" s="32" t="s">
        <v>8</v>
      </c>
      <c r="B49" s="21" t="s">
        <v>92</v>
      </c>
      <c r="C49" s="20" t="s">
        <v>25</v>
      </c>
      <c r="D49" s="90">
        <v>5.7152626469898198E-3</v>
      </c>
      <c r="E49" s="33" t="s">
        <v>176</v>
      </c>
      <c r="F49" s="32" t="s">
        <v>886</v>
      </c>
      <c r="G49" s="33" t="s">
        <v>888</v>
      </c>
      <c r="H49" s="5" t="s">
        <v>123</v>
      </c>
    </row>
    <row r="50" spans="1:8" ht="43.2" x14ac:dyDescent="0.3">
      <c r="A50" s="32" t="s">
        <v>8</v>
      </c>
      <c r="B50" s="21" t="s">
        <v>92</v>
      </c>
      <c r="C50" s="20" t="s">
        <v>31</v>
      </c>
      <c r="D50" s="90">
        <v>73.23</v>
      </c>
      <c r="E50" s="33" t="s">
        <v>174</v>
      </c>
      <c r="F50" s="32" t="s">
        <v>88</v>
      </c>
      <c r="G50" s="33" t="s">
        <v>888</v>
      </c>
      <c r="H50" s="6" t="s">
        <v>109</v>
      </c>
    </row>
    <row r="51" spans="1:8" ht="43.2" x14ac:dyDescent="0.3">
      <c r="A51" s="32" t="s">
        <v>8</v>
      </c>
      <c r="B51" s="21" t="s">
        <v>92</v>
      </c>
      <c r="C51" s="20" t="s">
        <v>260</v>
      </c>
      <c r="D51" s="34">
        <v>1.6615351381455402E-3</v>
      </c>
      <c r="E51" s="35" t="s">
        <v>182</v>
      </c>
      <c r="F51" s="32" t="s">
        <v>886</v>
      </c>
      <c r="G51" s="35" t="s">
        <v>888</v>
      </c>
      <c r="H51" s="5" t="s">
        <v>137</v>
      </c>
    </row>
    <row r="52" spans="1:8" ht="43.2" x14ac:dyDescent="0.3">
      <c r="A52" s="32" t="s">
        <v>8</v>
      </c>
      <c r="B52" s="21" t="s">
        <v>92</v>
      </c>
      <c r="C52" s="20" t="s">
        <v>25</v>
      </c>
      <c r="D52" s="90">
        <v>4.8758054369215997E-4</v>
      </c>
      <c r="E52" s="33" t="s">
        <v>176</v>
      </c>
      <c r="F52" s="32" t="s">
        <v>886</v>
      </c>
      <c r="G52" s="33" t="s">
        <v>888</v>
      </c>
      <c r="H52" s="6" t="s">
        <v>126</v>
      </c>
    </row>
    <row r="53" spans="1:8" ht="43.2" x14ac:dyDescent="0.3">
      <c r="A53" s="32" t="s">
        <v>8</v>
      </c>
      <c r="B53" s="21" t="s">
        <v>92</v>
      </c>
      <c r="C53" s="20" t="s">
        <v>31</v>
      </c>
      <c r="D53" s="90">
        <v>73.23</v>
      </c>
      <c r="E53" s="33" t="s">
        <v>174</v>
      </c>
      <c r="F53" s="32" t="s">
        <v>886</v>
      </c>
      <c r="G53" s="33" t="s">
        <v>888</v>
      </c>
      <c r="H53" s="6" t="s">
        <v>112</v>
      </c>
    </row>
    <row r="54" spans="1:8" ht="43.2" x14ac:dyDescent="0.3">
      <c r="A54" s="32" t="s">
        <v>8</v>
      </c>
      <c r="B54" s="21" t="s">
        <v>92</v>
      </c>
      <c r="C54" s="20" t="s">
        <v>260</v>
      </c>
      <c r="D54" s="34">
        <v>2.09627302421067E-3</v>
      </c>
      <c r="E54" s="35" t="s">
        <v>182</v>
      </c>
      <c r="F54" s="32" t="s">
        <v>886</v>
      </c>
      <c r="G54" s="35" t="s">
        <v>888</v>
      </c>
      <c r="H54" s="5" t="s">
        <v>140</v>
      </c>
    </row>
    <row r="55" spans="1:8" ht="43.2" x14ac:dyDescent="0.3">
      <c r="A55" s="32" t="s">
        <v>8</v>
      </c>
      <c r="B55" s="21" t="s">
        <v>77</v>
      </c>
      <c r="C55" s="20" t="s">
        <v>24</v>
      </c>
      <c r="D55" s="90">
        <v>7.3165708043334003E-4</v>
      </c>
      <c r="E55" s="33" t="s">
        <v>176</v>
      </c>
      <c r="F55" s="32" t="s">
        <v>886</v>
      </c>
      <c r="G55" s="33" t="s">
        <v>885</v>
      </c>
      <c r="H55" s="5" t="s">
        <v>193</v>
      </c>
    </row>
    <row r="56" spans="1:8" ht="43.2" x14ac:dyDescent="0.3">
      <c r="A56" s="21" t="s">
        <v>8</v>
      </c>
      <c r="B56" s="21" t="s">
        <v>77</v>
      </c>
      <c r="C56" s="20" t="s">
        <v>24</v>
      </c>
      <c r="D56" s="90">
        <v>2.0735235484455601E-3</v>
      </c>
      <c r="E56" s="33" t="s">
        <v>176</v>
      </c>
      <c r="F56" s="32" t="s">
        <v>886</v>
      </c>
      <c r="G56" s="33" t="s">
        <v>885</v>
      </c>
      <c r="H56" s="5" t="s">
        <v>122</v>
      </c>
    </row>
    <row r="57" spans="1:8" ht="43.2" x14ac:dyDescent="0.3">
      <c r="A57" s="21" t="s">
        <v>8</v>
      </c>
      <c r="B57" s="21" t="s">
        <v>77</v>
      </c>
      <c r="C57" s="20" t="s">
        <v>259</v>
      </c>
      <c r="D57" s="34">
        <v>1.9000000000000001E-4</v>
      </c>
      <c r="E57" s="35" t="s">
        <v>182</v>
      </c>
      <c r="F57" s="32" t="s">
        <v>886</v>
      </c>
      <c r="G57" s="35" t="s">
        <v>885</v>
      </c>
      <c r="H57" s="5" t="s">
        <v>135</v>
      </c>
    </row>
    <row r="58" spans="1:8" ht="43.2" x14ac:dyDescent="0.3">
      <c r="A58" s="32" t="s">
        <v>8</v>
      </c>
      <c r="B58" s="21" t="s">
        <v>77</v>
      </c>
      <c r="C58" s="20" t="s">
        <v>259</v>
      </c>
      <c r="D58" s="34">
        <v>2.6072297184783601E-3</v>
      </c>
      <c r="E58" s="35" t="s">
        <v>182</v>
      </c>
      <c r="F58" s="32" t="s">
        <v>886</v>
      </c>
      <c r="G58" s="35" t="s">
        <v>885</v>
      </c>
      <c r="H58" s="5" t="s">
        <v>136</v>
      </c>
    </row>
    <row r="59" spans="1:8" ht="28.8" x14ac:dyDescent="0.3">
      <c r="A59" s="32" t="s">
        <v>8</v>
      </c>
      <c r="B59" s="21" t="s">
        <v>152</v>
      </c>
      <c r="C59" s="20" t="s">
        <v>16</v>
      </c>
      <c r="D59" s="32">
        <v>42.8</v>
      </c>
      <c r="E59" s="32" t="s">
        <v>17</v>
      </c>
      <c r="F59" s="32" t="s">
        <v>886</v>
      </c>
      <c r="G59" s="32" t="s">
        <v>900</v>
      </c>
      <c r="H59" s="5" t="s">
        <v>18</v>
      </c>
    </row>
    <row r="60" spans="1:8" x14ac:dyDescent="0.3">
      <c r="A60" s="32" t="s">
        <v>8</v>
      </c>
      <c r="B60" s="20" t="s">
        <v>77</v>
      </c>
      <c r="C60" s="20" t="s">
        <v>36</v>
      </c>
      <c r="D60" s="90">
        <v>73.78</v>
      </c>
      <c r="E60" s="33" t="s">
        <v>174</v>
      </c>
      <c r="F60" s="32" t="s">
        <v>886</v>
      </c>
      <c r="G60" s="33" t="s">
        <v>884</v>
      </c>
      <c r="H60" s="6" t="s">
        <v>107</v>
      </c>
    </row>
    <row r="61" spans="1:8" x14ac:dyDescent="0.3">
      <c r="A61" s="32" t="s">
        <v>8</v>
      </c>
      <c r="B61" s="20" t="s">
        <v>77</v>
      </c>
      <c r="C61" s="20" t="s">
        <v>36</v>
      </c>
      <c r="D61" s="96">
        <v>73.78</v>
      </c>
      <c r="E61" s="33" t="s">
        <v>174</v>
      </c>
      <c r="F61" s="32" t="s">
        <v>886</v>
      </c>
      <c r="G61" s="33" t="s">
        <v>884</v>
      </c>
      <c r="H61" s="6" t="s">
        <v>108</v>
      </c>
    </row>
    <row r="62" spans="1:8" ht="28.8" x14ac:dyDescent="0.3">
      <c r="A62" s="32" t="s">
        <v>8</v>
      </c>
      <c r="B62" s="20" t="s">
        <v>100</v>
      </c>
      <c r="C62" s="20" t="s">
        <v>19</v>
      </c>
      <c r="D62" s="32">
        <v>0.83250000000000002</v>
      </c>
      <c r="E62" s="32" t="s">
        <v>20</v>
      </c>
      <c r="F62" s="32" t="s">
        <v>21</v>
      </c>
      <c r="G62" s="32" t="s">
        <v>22</v>
      </c>
      <c r="H62" s="6" t="s">
        <v>23</v>
      </c>
    </row>
    <row r="63" spans="1:8" x14ac:dyDescent="0.3">
      <c r="A63" s="32" t="s">
        <v>8</v>
      </c>
      <c r="B63" s="20" t="s">
        <v>100</v>
      </c>
      <c r="C63" s="20" t="s">
        <v>19</v>
      </c>
      <c r="D63" s="34">
        <v>0.84389999999999998</v>
      </c>
      <c r="E63" s="32" t="s">
        <v>20</v>
      </c>
      <c r="F63" s="110" t="s">
        <v>971</v>
      </c>
      <c r="G63" s="110"/>
      <c r="H63" s="54" t="s">
        <v>970</v>
      </c>
    </row>
    <row r="64" spans="1:8" x14ac:dyDescent="0.3">
      <c r="A64" s="32" t="s">
        <v>8</v>
      </c>
      <c r="B64" s="21" t="s">
        <v>152</v>
      </c>
      <c r="C64" s="20" t="s">
        <v>16</v>
      </c>
      <c r="D64" s="34">
        <v>43.38</v>
      </c>
      <c r="E64" s="32" t="s">
        <v>17</v>
      </c>
      <c r="F64" s="110" t="s">
        <v>971</v>
      </c>
      <c r="G64" s="110"/>
      <c r="H64" s="54" t="s">
        <v>969</v>
      </c>
    </row>
    <row r="65" spans="1:8" x14ac:dyDescent="0.3">
      <c r="A65" s="21" t="s">
        <v>8</v>
      </c>
      <c r="B65" s="21" t="s">
        <v>100</v>
      </c>
      <c r="C65" s="20" t="s">
        <v>19</v>
      </c>
      <c r="D65" s="34">
        <v>0.84499999999999997</v>
      </c>
      <c r="E65" s="32" t="s">
        <v>20</v>
      </c>
      <c r="F65" s="111" t="s">
        <v>983</v>
      </c>
      <c r="G65" s="107"/>
      <c r="H65" s="54" t="s">
        <v>989</v>
      </c>
    </row>
    <row r="66" spans="1:8" x14ac:dyDescent="0.3">
      <c r="A66" s="21" t="s">
        <v>8</v>
      </c>
      <c r="B66" s="21" t="s">
        <v>92</v>
      </c>
      <c r="C66" s="20" t="s">
        <v>31</v>
      </c>
      <c r="D66" s="34">
        <v>2.6092581300000001E-3</v>
      </c>
      <c r="E66" s="32" t="s">
        <v>178</v>
      </c>
      <c r="F66" s="32" t="s">
        <v>886</v>
      </c>
      <c r="G66" s="35"/>
      <c r="H66" s="18" t="s">
        <v>168</v>
      </c>
    </row>
    <row r="67" spans="1:8" x14ac:dyDescent="0.3">
      <c r="A67" s="21" t="s">
        <v>8</v>
      </c>
      <c r="B67" s="21" t="s">
        <v>92</v>
      </c>
      <c r="C67" s="20" t="s">
        <v>25</v>
      </c>
      <c r="D67" s="34">
        <v>9.9661146212508699E-10</v>
      </c>
      <c r="E67" s="32" t="s">
        <v>179</v>
      </c>
      <c r="F67" s="32" t="s">
        <v>886</v>
      </c>
      <c r="G67" s="35"/>
      <c r="H67" s="18" t="s">
        <v>170</v>
      </c>
    </row>
    <row r="68" spans="1:8" x14ac:dyDescent="0.3">
      <c r="A68" s="21" t="s">
        <v>8</v>
      </c>
      <c r="B68" s="21" t="s">
        <v>92</v>
      </c>
      <c r="C68" s="20" t="s">
        <v>260</v>
      </c>
      <c r="D68" s="34">
        <v>1.0467775855894111E-7</v>
      </c>
      <c r="E68" s="32" t="s">
        <v>192</v>
      </c>
      <c r="F68" s="32" t="s">
        <v>886</v>
      </c>
      <c r="G68" s="35"/>
      <c r="H68" s="18" t="s">
        <v>172</v>
      </c>
    </row>
    <row r="69" spans="1:8" x14ac:dyDescent="0.3">
      <c r="A69" s="21" t="s">
        <v>8</v>
      </c>
      <c r="B69" s="21" t="s">
        <v>92</v>
      </c>
      <c r="C69" s="20" t="s">
        <v>31</v>
      </c>
      <c r="D69" s="34">
        <v>2.7096592074209837E-3</v>
      </c>
      <c r="E69" s="32" t="s">
        <v>178</v>
      </c>
      <c r="F69" s="32" t="s">
        <v>991</v>
      </c>
      <c r="G69" s="35"/>
      <c r="H69" s="18" t="s">
        <v>1015</v>
      </c>
    </row>
    <row r="70" spans="1:8" x14ac:dyDescent="0.3">
      <c r="A70" s="21" t="s">
        <v>8</v>
      </c>
      <c r="B70" s="21" t="s">
        <v>92</v>
      </c>
      <c r="C70" s="20" t="s">
        <v>25</v>
      </c>
      <c r="D70" s="34">
        <v>3.9500062714377506E-9</v>
      </c>
      <c r="E70" s="32" t="s">
        <v>179</v>
      </c>
      <c r="F70" s="32" t="s">
        <v>991</v>
      </c>
      <c r="G70" s="35"/>
      <c r="H70" s="18" t="s">
        <v>1016</v>
      </c>
    </row>
    <row r="71" spans="1:8" x14ac:dyDescent="0.3">
      <c r="A71" s="21" t="s">
        <v>8</v>
      </c>
      <c r="B71" s="21" t="s">
        <v>92</v>
      </c>
      <c r="C71" s="20" t="s">
        <v>260</v>
      </c>
      <c r="D71" s="34">
        <v>1.0576135864495003E-7</v>
      </c>
      <c r="E71" s="32" t="s">
        <v>192</v>
      </c>
      <c r="F71" s="32" t="s">
        <v>991</v>
      </c>
      <c r="G71" s="35"/>
      <c r="H71" s="18" t="s">
        <v>1017</v>
      </c>
    </row>
    <row r="72" spans="1:8" x14ac:dyDescent="0.3">
      <c r="A72" s="21" t="s">
        <v>8</v>
      </c>
      <c r="B72" s="21" t="s">
        <v>92</v>
      </c>
      <c r="C72" s="20" t="s">
        <v>31</v>
      </c>
      <c r="D72" s="34">
        <v>2.7099913933681225E-3</v>
      </c>
      <c r="E72" s="32" t="s">
        <v>178</v>
      </c>
      <c r="F72" s="32" t="s">
        <v>961</v>
      </c>
      <c r="G72" s="35"/>
      <c r="H72" s="15" t="s">
        <v>966</v>
      </c>
    </row>
    <row r="73" spans="1:8" x14ac:dyDescent="0.3">
      <c r="A73" s="21" t="s">
        <v>8</v>
      </c>
      <c r="B73" s="21" t="s">
        <v>92</v>
      </c>
      <c r="C73" s="20" t="s">
        <v>25</v>
      </c>
      <c r="D73" s="34">
        <v>1.3036787992116369E-7</v>
      </c>
      <c r="E73" s="32" t="s">
        <v>179</v>
      </c>
      <c r="F73" s="32" t="s">
        <v>961</v>
      </c>
      <c r="G73" s="35"/>
      <c r="H73" s="15" t="s">
        <v>967</v>
      </c>
    </row>
    <row r="74" spans="1:8" x14ac:dyDescent="0.3">
      <c r="A74" s="21" t="s">
        <v>8</v>
      </c>
      <c r="B74" s="21" t="s">
        <v>92</v>
      </c>
      <c r="C74" s="20" t="s">
        <v>260</v>
      </c>
      <c r="D74" s="34">
        <v>1.2645377457682176E-7</v>
      </c>
      <c r="E74" s="32" t="s">
        <v>192</v>
      </c>
      <c r="F74" s="32" t="s">
        <v>961</v>
      </c>
      <c r="G74" s="35"/>
      <c r="H74" s="15" t="s">
        <v>968</v>
      </c>
    </row>
    <row r="75" spans="1:8" x14ac:dyDescent="0.3">
      <c r="A75" s="21" t="s">
        <v>8</v>
      </c>
      <c r="B75" s="21" t="s">
        <v>92</v>
      </c>
      <c r="C75" s="20" t="s">
        <v>31</v>
      </c>
      <c r="D75" s="34">
        <v>2.7370491168929394E-3</v>
      </c>
      <c r="E75" s="32" t="s">
        <v>178</v>
      </c>
      <c r="F75" s="32" t="s">
        <v>886</v>
      </c>
      <c r="G75" s="35"/>
      <c r="H75" s="18" t="s">
        <v>183</v>
      </c>
    </row>
    <row r="76" spans="1:8" x14ac:dyDescent="0.3">
      <c r="A76" s="21" t="s">
        <v>8</v>
      </c>
      <c r="B76" s="21" t="s">
        <v>92</v>
      </c>
      <c r="C76" s="20" t="s">
        <v>25</v>
      </c>
      <c r="D76" s="34">
        <v>1.0689300000000002E-7</v>
      </c>
      <c r="E76" s="32" t="s">
        <v>179</v>
      </c>
      <c r="F76" s="32" t="s">
        <v>886</v>
      </c>
      <c r="G76" s="35"/>
      <c r="H76" s="15" t="s">
        <v>185</v>
      </c>
    </row>
    <row r="77" spans="1:8" x14ac:dyDescent="0.3">
      <c r="A77" s="32" t="s">
        <v>8</v>
      </c>
      <c r="B77" s="21" t="s">
        <v>92</v>
      </c>
      <c r="C77" s="20" t="s">
        <v>260</v>
      </c>
      <c r="D77" s="34">
        <v>2.1378600000000001E-8</v>
      </c>
      <c r="E77" s="32" t="s">
        <v>192</v>
      </c>
      <c r="F77" s="32" t="s">
        <v>886</v>
      </c>
      <c r="G77" s="35"/>
      <c r="H77" s="18" t="s">
        <v>187</v>
      </c>
    </row>
    <row r="78" spans="1:8" x14ac:dyDescent="0.3">
      <c r="A78" s="21" t="s">
        <v>8</v>
      </c>
      <c r="B78" s="21" t="s">
        <v>92</v>
      </c>
      <c r="C78" s="20" t="s">
        <v>31</v>
      </c>
      <c r="D78" s="34">
        <v>2.7660641198992519E-3</v>
      </c>
      <c r="E78" s="32" t="s">
        <v>178</v>
      </c>
      <c r="F78" s="32" t="s">
        <v>991</v>
      </c>
      <c r="G78" s="35"/>
      <c r="H78" s="18" t="s">
        <v>993</v>
      </c>
    </row>
    <row r="79" spans="1:8" x14ac:dyDescent="0.3">
      <c r="A79" s="21" t="s">
        <v>8</v>
      </c>
      <c r="B79" s="21" t="s">
        <v>92</v>
      </c>
      <c r="C79" s="20" t="s">
        <v>25</v>
      </c>
      <c r="D79" s="34">
        <v>1.09005E-7</v>
      </c>
      <c r="E79" s="32" t="s">
        <v>179</v>
      </c>
      <c r="F79" s="32" t="s">
        <v>991</v>
      </c>
      <c r="G79" s="35"/>
      <c r="H79" s="15" t="s">
        <v>994</v>
      </c>
    </row>
    <row r="80" spans="1:8" x14ac:dyDescent="0.3">
      <c r="A80" s="32" t="s">
        <v>8</v>
      </c>
      <c r="B80" s="21" t="s">
        <v>92</v>
      </c>
      <c r="C80" s="20" t="s">
        <v>260</v>
      </c>
      <c r="D80" s="34">
        <v>2.1800999999999998E-8</v>
      </c>
      <c r="E80" s="32" t="s">
        <v>192</v>
      </c>
      <c r="F80" s="32" t="s">
        <v>991</v>
      </c>
      <c r="G80" s="35"/>
      <c r="H80" s="18" t="s">
        <v>995</v>
      </c>
    </row>
    <row r="81" spans="1:8" x14ac:dyDescent="0.3">
      <c r="A81" s="32" t="s">
        <v>8</v>
      </c>
      <c r="B81" s="21" t="s">
        <v>77</v>
      </c>
      <c r="C81" s="20" t="s">
        <v>36</v>
      </c>
      <c r="D81" s="34">
        <v>2.6288551800000004E-3</v>
      </c>
      <c r="E81" s="35" t="s">
        <v>178</v>
      </c>
      <c r="F81" s="32" t="s">
        <v>886</v>
      </c>
      <c r="G81" s="35"/>
      <c r="H81" s="6" t="s">
        <v>189</v>
      </c>
    </row>
    <row r="82" spans="1:8" x14ac:dyDescent="0.3">
      <c r="A82" s="32" t="s">
        <v>8</v>
      </c>
      <c r="B82" s="21" t="s">
        <v>77</v>
      </c>
      <c r="C82" s="20" t="s">
        <v>24</v>
      </c>
      <c r="D82" s="34">
        <v>2.6069673432920342E-8</v>
      </c>
      <c r="E82" s="33" t="s">
        <v>191</v>
      </c>
      <c r="F82" s="32" t="s">
        <v>886</v>
      </c>
      <c r="G82" s="33"/>
      <c r="H82" s="6" t="s">
        <v>299</v>
      </c>
    </row>
    <row r="83" spans="1:8" x14ac:dyDescent="0.3">
      <c r="A83" s="32" t="s">
        <v>8</v>
      </c>
      <c r="B83" s="21" t="s">
        <v>77</v>
      </c>
      <c r="C83" s="20" t="s">
        <v>259</v>
      </c>
      <c r="D83" s="34">
        <v>6.7698900000000009E-9</v>
      </c>
      <c r="E83" s="32" t="s">
        <v>192</v>
      </c>
      <c r="F83" s="32" t="s">
        <v>886</v>
      </c>
      <c r="G83" s="35"/>
      <c r="H83" s="6" t="s">
        <v>190</v>
      </c>
    </row>
    <row r="84" spans="1:8" x14ac:dyDescent="0.3">
      <c r="A84" s="32" t="s">
        <v>8</v>
      </c>
      <c r="B84" s="21" t="s">
        <v>77</v>
      </c>
      <c r="C84" s="20" t="s">
        <v>36</v>
      </c>
      <c r="D84" s="34">
        <v>2.6924234999999999E-3</v>
      </c>
      <c r="E84" s="35" t="s">
        <v>178</v>
      </c>
      <c r="F84" s="32" t="s">
        <v>984</v>
      </c>
      <c r="G84" s="35"/>
      <c r="H84" s="6" t="s">
        <v>998</v>
      </c>
    </row>
    <row r="85" spans="1:8" x14ac:dyDescent="0.3">
      <c r="A85" s="32" t="s">
        <v>8</v>
      </c>
      <c r="B85" s="21" t="s">
        <v>77</v>
      </c>
      <c r="C85" s="20" t="s">
        <v>24</v>
      </c>
      <c r="D85" s="34">
        <v>3.6335000000000003E-7</v>
      </c>
      <c r="E85" s="33" t="s">
        <v>191</v>
      </c>
      <c r="F85" s="32" t="s">
        <v>984</v>
      </c>
      <c r="G85" s="35"/>
      <c r="H85" s="6" t="s">
        <v>999</v>
      </c>
    </row>
    <row r="86" spans="1:8" x14ac:dyDescent="0.3">
      <c r="A86" s="32" t="s">
        <v>8</v>
      </c>
      <c r="B86" s="21" t="s">
        <v>77</v>
      </c>
      <c r="C86" s="20" t="s">
        <v>259</v>
      </c>
      <c r="D86" s="34">
        <v>2.1800999999999998E-8</v>
      </c>
      <c r="E86" s="32" t="s">
        <v>192</v>
      </c>
      <c r="F86" s="32" t="s">
        <v>984</v>
      </c>
      <c r="G86" s="35"/>
      <c r="H86" s="6" t="s">
        <v>1000</v>
      </c>
    </row>
    <row r="87" spans="1:8" x14ac:dyDescent="0.3">
      <c r="A87" s="32" t="s">
        <v>8</v>
      </c>
      <c r="B87" s="21" t="s">
        <v>92</v>
      </c>
      <c r="C87" s="20" t="s">
        <v>31</v>
      </c>
      <c r="D87" s="34">
        <v>2.7103960999958366E-3</v>
      </c>
      <c r="E87" s="35" t="s">
        <v>178</v>
      </c>
      <c r="F87" s="32" t="s">
        <v>984</v>
      </c>
      <c r="G87" s="35"/>
      <c r="H87" s="5" t="s">
        <v>1012</v>
      </c>
    </row>
    <row r="88" spans="1:8" x14ac:dyDescent="0.3">
      <c r="A88" s="32" t="s">
        <v>8</v>
      </c>
      <c r="B88" s="21" t="s">
        <v>92</v>
      </c>
      <c r="C88" s="20" t="s">
        <v>25</v>
      </c>
      <c r="D88" s="34">
        <v>1.3968471248727059E-7</v>
      </c>
      <c r="E88" s="33" t="s">
        <v>191</v>
      </c>
      <c r="F88" s="32" t="s">
        <v>984</v>
      </c>
      <c r="G88" s="35"/>
      <c r="H88" s="5" t="s">
        <v>1013</v>
      </c>
    </row>
    <row r="89" spans="1:8" x14ac:dyDescent="0.3">
      <c r="A89" s="32" t="s">
        <v>8</v>
      </c>
      <c r="B89" s="21" t="s">
        <v>92</v>
      </c>
      <c r="C89" s="20" t="s">
        <v>260</v>
      </c>
      <c r="D89" s="34">
        <v>1.7159507590075509E-7</v>
      </c>
      <c r="E89" s="32" t="s">
        <v>192</v>
      </c>
      <c r="F89" s="32" t="s">
        <v>984</v>
      </c>
      <c r="G89" s="35"/>
      <c r="H89" s="5" t="s">
        <v>1014</v>
      </c>
    </row>
    <row r="90" spans="1:8" x14ac:dyDescent="0.3">
      <c r="A90" s="32" t="s">
        <v>8</v>
      </c>
      <c r="B90" s="21" t="s">
        <v>92</v>
      </c>
      <c r="C90" s="20" t="s">
        <v>31</v>
      </c>
      <c r="D90" s="34">
        <v>2.6092581300000001E-3</v>
      </c>
      <c r="E90" s="32" t="s">
        <v>178</v>
      </c>
      <c r="F90" s="32" t="s">
        <v>886</v>
      </c>
      <c r="G90" s="35"/>
      <c r="H90" s="5" t="s">
        <v>194</v>
      </c>
    </row>
    <row r="91" spans="1:8" x14ac:dyDescent="0.3">
      <c r="A91" s="32" t="s">
        <v>8</v>
      </c>
      <c r="B91" s="21" t="s">
        <v>92</v>
      </c>
      <c r="C91" s="20" t="s">
        <v>25</v>
      </c>
      <c r="D91" s="34">
        <v>2.0364052337489427E-7</v>
      </c>
      <c r="E91" s="32" t="s">
        <v>179</v>
      </c>
      <c r="F91" s="32" t="s">
        <v>886</v>
      </c>
      <c r="G91" s="33"/>
      <c r="H91" s="5" t="s">
        <v>196</v>
      </c>
    </row>
    <row r="92" spans="1:8" x14ac:dyDescent="0.3">
      <c r="A92" s="32" t="s">
        <v>8</v>
      </c>
      <c r="B92" s="21" t="s">
        <v>92</v>
      </c>
      <c r="C92" s="20" t="s">
        <v>260</v>
      </c>
      <c r="D92" s="34">
        <v>5.9202158507263746E-8</v>
      </c>
      <c r="E92" s="32" t="s">
        <v>192</v>
      </c>
      <c r="F92" s="32" t="s">
        <v>886</v>
      </c>
      <c r="G92" s="35"/>
      <c r="H92" s="5" t="s">
        <v>198</v>
      </c>
    </row>
    <row r="93" spans="1:8" x14ac:dyDescent="0.3">
      <c r="A93" s="32" t="s">
        <v>8</v>
      </c>
      <c r="B93" s="21" t="s">
        <v>77</v>
      </c>
      <c r="C93" s="20" t="s">
        <v>36</v>
      </c>
      <c r="D93" s="34">
        <v>2.6924234999999999E-3</v>
      </c>
      <c r="E93" s="32" t="s">
        <v>178</v>
      </c>
      <c r="F93" s="32" t="s">
        <v>984</v>
      </c>
      <c r="G93" s="35"/>
      <c r="H93" s="5" t="s">
        <v>1005</v>
      </c>
    </row>
    <row r="94" spans="1:8" x14ac:dyDescent="0.3">
      <c r="A94" s="32" t="s">
        <v>8</v>
      </c>
      <c r="B94" s="20" t="s">
        <v>77</v>
      </c>
      <c r="C94" s="20" t="s">
        <v>24</v>
      </c>
      <c r="D94" s="34">
        <v>3.6335000000000003E-7</v>
      </c>
      <c r="E94" s="32" t="s">
        <v>179</v>
      </c>
      <c r="F94" s="32" t="s">
        <v>984</v>
      </c>
      <c r="G94" s="35"/>
      <c r="H94" s="6" t="s">
        <v>1006</v>
      </c>
    </row>
    <row r="95" spans="1:8" x14ac:dyDescent="0.3">
      <c r="A95" s="32" t="s">
        <v>8</v>
      </c>
      <c r="B95" s="21" t="s">
        <v>77</v>
      </c>
      <c r="C95" s="20" t="s">
        <v>259</v>
      </c>
      <c r="D95" s="34">
        <v>2.1800999999999998E-8</v>
      </c>
      <c r="E95" s="32" t="s">
        <v>192</v>
      </c>
      <c r="F95" s="32" t="s">
        <v>984</v>
      </c>
      <c r="G95" s="35"/>
      <c r="H95" s="6" t="s">
        <v>1007</v>
      </c>
    </row>
    <row r="96" spans="1:8" x14ac:dyDescent="0.3">
      <c r="A96" s="32" t="s">
        <v>8</v>
      </c>
      <c r="B96" s="21" t="s">
        <v>77</v>
      </c>
      <c r="C96" s="20" t="s">
        <v>36</v>
      </c>
      <c r="D96" s="34">
        <v>2.6288551800000004E-3</v>
      </c>
      <c r="E96" s="32" t="s">
        <v>178</v>
      </c>
      <c r="F96" s="32" t="s">
        <v>886</v>
      </c>
      <c r="G96" s="35"/>
      <c r="H96" s="5" t="s">
        <v>245</v>
      </c>
    </row>
    <row r="97" spans="1:8" x14ac:dyDescent="0.3">
      <c r="A97" s="32" t="s">
        <v>8</v>
      </c>
      <c r="B97" s="20" t="s">
        <v>77</v>
      </c>
      <c r="C97" s="20" t="s">
        <v>24</v>
      </c>
      <c r="D97" s="34">
        <v>7.3881717554663755E-8</v>
      </c>
      <c r="E97" s="32" t="s">
        <v>179</v>
      </c>
      <c r="F97" s="32" t="s">
        <v>886</v>
      </c>
      <c r="G97" s="33"/>
      <c r="H97" s="6" t="s">
        <v>247</v>
      </c>
    </row>
    <row r="98" spans="1:8" x14ac:dyDescent="0.3">
      <c r="A98" s="32" t="s">
        <v>8</v>
      </c>
      <c r="B98" s="21" t="s">
        <v>77</v>
      </c>
      <c r="C98" s="20" t="s">
        <v>259</v>
      </c>
      <c r="D98" s="34">
        <v>9.2898202099102465E-8</v>
      </c>
      <c r="E98" s="32" t="s">
        <v>192</v>
      </c>
      <c r="F98" s="32" t="s">
        <v>886</v>
      </c>
      <c r="G98" s="35"/>
      <c r="H98" s="6" t="s">
        <v>249</v>
      </c>
    </row>
    <row r="99" spans="1:8" x14ac:dyDescent="0.3">
      <c r="A99" s="21" t="s">
        <v>8</v>
      </c>
      <c r="B99" s="21" t="s">
        <v>92</v>
      </c>
      <c r="C99" s="20" t="s">
        <v>31</v>
      </c>
      <c r="D99" s="34">
        <v>2.707101965305117E-3</v>
      </c>
      <c r="E99" s="32" t="s">
        <v>178</v>
      </c>
      <c r="F99" s="32" t="s">
        <v>984</v>
      </c>
      <c r="G99" s="35"/>
      <c r="H99" s="6" t="s">
        <v>1037</v>
      </c>
    </row>
    <row r="100" spans="1:8" x14ac:dyDescent="0.3">
      <c r="A100" s="21" t="s">
        <v>8</v>
      </c>
      <c r="B100" s="21" t="s">
        <v>92</v>
      </c>
      <c r="C100" s="20" t="s">
        <v>25</v>
      </c>
      <c r="D100" s="34">
        <v>1.92302232501156E-8</v>
      </c>
      <c r="E100" s="32" t="s">
        <v>179</v>
      </c>
      <c r="F100" s="32" t="s">
        <v>984</v>
      </c>
      <c r="G100" s="35"/>
      <c r="H100" s="6" t="s">
        <v>1038</v>
      </c>
    </row>
    <row r="101" spans="1:8" x14ac:dyDescent="0.3">
      <c r="A101" s="21" t="s">
        <v>8</v>
      </c>
      <c r="B101" s="21" t="s">
        <v>92</v>
      </c>
      <c r="C101" s="20" t="s">
        <v>260</v>
      </c>
      <c r="D101" s="34">
        <v>6.4195613913975801E-8</v>
      </c>
      <c r="E101" s="32" t="s">
        <v>192</v>
      </c>
      <c r="F101" s="32" t="s">
        <v>984</v>
      </c>
      <c r="G101" s="35"/>
      <c r="H101" s="6" t="s">
        <v>1039</v>
      </c>
    </row>
    <row r="102" spans="1:8" x14ac:dyDescent="0.3">
      <c r="A102" s="21" t="s">
        <v>8</v>
      </c>
      <c r="B102" s="21" t="s">
        <v>92</v>
      </c>
      <c r="C102" s="20" t="s">
        <v>31</v>
      </c>
      <c r="D102" s="34">
        <v>2.6092581300000001E-3</v>
      </c>
      <c r="E102" s="32" t="s">
        <v>178</v>
      </c>
      <c r="F102" s="32" t="s">
        <v>886</v>
      </c>
      <c r="G102" s="35"/>
      <c r="H102" s="6" t="s">
        <v>200</v>
      </c>
    </row>
    <row r="103" spans="1:8" x14ac:dyDescent="0.3">
      <c r="A103" s="21" t="s">
        <v>8</v>
      </c>
      <c r="B103" s="21" t="s">
        <v>92</v>
      </c>
      <c r="C103" s="20" t="s">
        <v>25</v>
      </c>
      <c r="D103" s="34">
        <v>1.7372982352295353E-8</v>
      </c>
      <c r="E103" s="32" t="s">
        <v>179</v>
      </c>
      <c r="F103" s="32" t="s">
        <v>886</v>
      </c>
      <c r="G103" s="33"/>
      <c r="H103" s="6" t="s">
        <v>202</v>
      </c>
    </row>
    <row r="104" spans="1:8" x14ac:dyDescent="0.3">
      <c r="A104" s="21" t="s">
        <v>8</v>
      </c>
      <c r="B104" s="21" t="s">
        <v>92</v>
      </c>
      <c r="C104" s="20" t="s">
        <v>260</v>
      </c>
      <c r="D104" s="34">
        <v>7.4692304125650385E-8</v>
      </c>
      <c r="E104" s="32" t="s">
        <v>192</v>
      </c>
      <c r="F104" s="32" t="s">
        <v>886</v>
      </c>
      <c r="G104" s="35"/>
      <c r="H104" s="6" t="s">
        <v>204</v>
      </c>
    </row>
    <row r="105" spans="1:8" x14ac:dyDescent="0.3">
      <c r="A105" s="21" t="s">
        <v>26</v>
      </c>
      <c r="B105" s="21" t="s">
        <v>153</v>
      </c>
      <c r="C105" s="20" t="s">
        <v>27</v>
      </c>
      <c r="D105" s="34">
        <v>3.5631000000000003E-2</v>
      </c>
      <c r="E105" s="32" t="s">
        <v>28</v>
      </c>
      <c r="F105" s="32"/>
      <c r="G105" s="32"/>
      <c r="H105" s="54" t="s">
        <v>29</v>
      </c>
    </row>
    <row r="106" spans="1:8" x14ac:dyDescent="0.3">
      <c r="A106" s="21" t="s">
        <v>26</v>
      </c>
      <c r="B106" s="21" t="s">
        <v>153</v>
      </c>
      <c r="C106" s="20" t="s">
        <v>27</v>
      </c>
      <c r="D106" s="34">
        <v>3.6608382000000002E-2</v>
      </c>
      <c r="E106" s="32" t="s">
        <v>28</v>
      </c>
      <c r="F106" s="32"/>
      <c r="G106" s="32"/>
      <c r="H106" s="54" t="s">
        <v>972</v>
      </c>
    </row>
    <row r="107" spans="1:8" x14ac:dyDescent="0.3">
      <c r="A107" s="21" t="s">
        <v>26</v>
      </c>
      <c r="B107" s="21" t="s">
        <v>153</v>
      </c>
      <c r="C107" s="20" t="s">
        <v>27</v>
      </c>
      <c r="D107" s="34">
        <v>3.6334999999999999E-2</v>
      </c>
      <c r="E107" s="32" t="s">
        <v>28</v>
      </c>
      <c r="F107" s="32"/>
      <c r="G107" s="32"/>
      <c r="H107" s="52" t="s">
        <v>973</v>
      </c>
    </row>
    <row r="108" spans="1:8" x14ac:dyDescent="0.3">
      <c r="A108" s="89" t="s">
        <v>87</v>
      </c>
      <c r="B108" s="21" t="s">
        <v>68</v>
      </c>
      <c r="C108" s="20" t="s">
        <v>43</v>
      </c>
      <c r="D108" s="90">
        <v>2.5244139999999998E-4</v>
      </c>
      <c r="E108" s="33" t="s">
        <v>155</v>
      </c>
      <c r="F108" s="32" t="s">
        <v>871</v>
      </c>
      <c r="G108" s="135" t="s">
        <v>872</v>
      </c>
      <c r="H108" s="6" t="s">
        <v>102</v>
      </c>
    </row>
    <row r="109" spans="1:8" x14ac:dyDescent="0.3">
      <c r="A109" s="89" t="s">
        <v>87</v>
      </c>
      <c r="B109" s="21" t="s">
        <v>154</v>
      </c>
      <c r="C109" s="20" t="s">
        <v>43</v>
      </c>
      <c r="D109" s="90">
        <v>3.6382E-4</v>
      </c>
      <c r="E109" s="33" t="s">
        <v>155</v>
      </c>
      <c r="F109" s="32" t="s">
        <v>871</v>
      </c>
      <c r="G109" s="33" t="s">
        <v>97</v>
      </c>
      <c r="H109" s="5" t="s">
        <v>158</v>
      </c>
    </row>
    <row r="110" spans="1:8" x14ac:dyDescent="0.3">
      <c r="A110" s="88" t="s">
        <v>87</v>
      </c>
      <c r="B110" s="21" t="s">
        <v>68</v>
      </c>
      <c r="C110" s="20" t="s">
        <v>64</v>
      </c>
      <c r="D110" s="90">
        <v>6.3220000000000003E-9</v>
      </c>
      <c r="E110" s="33" t="s">
        <v>175</v>
      </c>
      <c r="F110" s="33" t="s">
        <v>832</v>
      </c>
      <c r="G110" s="32" t="s">
        <v>873</v>
      </c>
      <c r="H110" s="5" t="s">
        <v>101</v>
      </c>
    </row>
    <row r="111" spans="1:8" x14ac:dyDescent="0.3">
      <c r="A111" s="88" t="s">
        <v>87</v>
      </c>
      <c r="B111" s="21" t="s">
        <v>68</v>
      </c>
      <c r="C111" s="20" t="s">
        <v>180</v>
      </c>
      <c r="D111" s="90">
        <v>2.6031000000000002E-9</v>
      </c>
      <c r="E111" s="35" t="s">
        <v>181</v>
      </c>
      <c r="F111" s="33" t="s">
        <v>832</v>
      </c>
      <c r="G111" s="32" t="s">
        <v>873</v>
      </c>
      <c r="H111" s="5" t="s">
        <v>105</v>
      </c>
    </row>
    <row r="112" spans="1:8" ht="28.8" x14ac:dyDescent="0.3">
      <c r="A112" s="88" t="s">
        <v>87</v>
      </c>
      <c r="B112" s="21" t="s">
        <v>154</v>
      </c>
      <c r="C112" s="20" t="s">
        <v>43</v>
      </c>
      <c r="D112" s="90">
        <v>7.199030875218636E-4</v>
      </c>
      <c r="E112" s="33" t="s">
        <v>155</v>
      </c>
      <c r="F112" s="32" t="s">
        <v>831</v>
      </c>
      <c r="G112" s="33" t="s">
        <v>877</v>
      </c>
      <c r="H112" s="6" t="s">
        <v>289</v>
      </c>
    </row>
    <row r="113" spans="1:8" ht="28.8" x14ac:dyDescent="0.3">
      <c r="A113" s="88" t="s">
        <v>87</v>
      </c>
      <c r="B113" s="21" t="s">
        <v>154</v>
      </c>
      <c r="C113" s="20" t="s">
        <v>43</v>
      </c>
      <c r="D113" s="90">
        <v>5.9503403308806086E-4</v>
      </c>
      <c r="E113" s="33" t="s">
        <v>155</v>
      </c>
      <c r="F113" s="32" t="s">
        <v>831</v>
      </c>
      <c r="G113" s="33" t="s">
        <v>878</v>
      </c>
      <c r="H113" s="6" t="s">
        <v>290</v>
      </c>
    </row>
    <row r="114" spans="1:8" ht="28.8" x14ac:dyDescent="0.3">
      <c r="A114" s="88" t="s">
        <v>87</v>
      </c>
      <c r="B114" s="21" t="s">
        <v>154</v>
      </c>
      <c r="C114" s="20" t="s">
        <v>43</v>
      </c>
      <c r="D114" s="34">
        <v>2.1253999999999999E-4</v>
      </c>
      <c r="E114" s="33" t="s">
        <v>155</v>
      </c>
      <c r="F114" s="32" t="s">
        <v>831</v>
      </c>
      <c r="G114" s="35" t="s">
        <v>879</v>
      </c>
      <c r="H114" s="6" t="s">
        <v>880</v>
      </c>
    </row>
    <row r="115" spans="1:8" x14ac:dyDescent="0.3">
      <c r="A115" s="88" t="s">
        <v>87</v>
      </c>
      <c r="B115" s="21" t="s">
        <v>154</v>
      </c>
      <c r="C115" s="20" t="s">
        <v>43</v>
      </c>
      <c r="D115" s="90">
        <v>3.6357999999999996E-4</v>
      </c>
      <c r="E115" s="33" t="s">
        <v>155</v>
      </c>
      <c r="F115" s="32" t="s">
        <v>871</v>
      </c>
      <c r="G115" s="33" t="s">
        <v>94</v>
      </c>
      <c r="H115" s="5" t="s">
        <v>156</v>
      </c>
    </row>
    <row r="116" spans="1:8" x14ac:dyDescent="0.3">
      <c r="A116" s="88" t="s">
        <v>87</v>
      </c>
      <c r="B116" s="21" t="s">
        <v>154</v>
      </c>
      <c r="C116" s="20" t="s">
        <v>43</v>
      </c>
      <c r="D116" s="90">
        <v>3.6363999999999998E-4</v>
      </c>
      <c r="E116" s="33" t="s">
        <v>155</v>
      </c>
      <c r="F116" s="32" t="s">
        <v>871</v>
      </c>
      <c r="G116" s="33" t="s">
        <v>96</v>
      </c>
      <c r="H116" s="5" t="s">
        <v>157</v>
      </c>
    </row>
    <row r="117" spans="1:8" x14ac:dyDescent="0.3">
      <c r="A117" s="88" t="s">
        <v>87</v>
      </c>
      <c r="B117" s="21" t="s">
        <v>154</v>
      </c>
      <c r="C117" s="20" t="s">
        <v>43</v>
      </c>
      <c r="D117" s="90">
        <v>3.6319E-4</v>
      </c>
      <c r="E117" s="33" t="s">
        <v>155</v>
      </c>
      <c r="F117" s="32" t="s">
        <v>871</v>
      </c>
      <c r="G117" s="33" t="s">
        <v>95</v>
      </c>
      <c r="H117" s="5" t="s">
        <v>161</v>
      </c>
    </row>
    <row r="118" spans="1:8" x14ac:dyDescent="0.3">
      <c r="A118" s="88" t="s">
        <v>87</v>
      </c>
      <c r="B118" s="21" t="s">
        <v>154</v>
      </c>
      <c r="C118" s="20" t="s">
        <v>43</v>
      </c>
      <c r="D118" s="90">
        <v>3.9882999999999997E-4</v>
      </c>
      <c r="E118" s="33" t="s">
        <v>155</v>
      </c>
      <c r="F118" s="32" t="s">
        <v>871</v>
      </c>
      <c r="G118" s="33" t="s">
        <v>99</v>
      </c>
      <c r="H118" s="5" t="s">
        <v>160</v>
      </c>
    </row>
    <row r="119" spans="1:8" x14ac:dyDescent="0.3">
      <c r="A119" s="88" t="s">
        <v>87</v>
      </c>
      <c r="B119" s="21" t="s">
        <v>154</v>
      </c>
      <c r="C119" s="20" t="s">
        <v>43</v>
      </c>
      <c r="D119" s="34">
        <v>3.6443000000000001E-4</v>
      </c>
      <c r="E119" s="33" t="s">
        <v>155</v>
      </c>
      <c r="F119" s="32" t="s">
        <v>925</v>
      </c>
      <c r="G119" s="100" t="s">
        <v>926</v>
      </c>
      <c r="H119" s="5" t="s">
        <v>907</v>
      </c>
    </row>
    <row r="120" spans="1:8" x14ac:dyDescent="0.3">
      <c r="A120" s="89" t="s">
        <v>87</v>
      </c>
      <c r="B120" s="21" t="s">
        <v>68</v>
      </c>
      <c r="C120" s="32" t="s">
        <v>43</v>
      </c>
      <c r="D120" s="90">
        <v>3.2273012741700405E-4</v>
      </c>
      <c r="E120" s="33" t="s">
        <v>155</v>
      </c>
      <c r="F120" s="32" t="s">
        <v>874</v>
      </c>
      <c r="G120" s="33" t="s">
        <v>875</v>
      </c>
      <c r="H120" s="5" t="s">
        <v>103</v>
      </c>
    </row>
    <row r="121" spans="1:8" x14ac:dyDescent="0.3">
      <c r="A121" s="89" t="s">
        <v>87</v>
      </c>
      <c r="B121" s="21" t="s">
        <v>68</v>
      </c>
      <c r="C121" s="32" t="s">
        <v>43</v>
      </c>
      <c r="D121" s="90">
        <v>5.8641676308957902E-4</v>
      </c>
      <c r="E121" s="33" t="s">
        <v>155</v>
      </c>
      <c r="F121" s="32" t="s">
        <v>874</v>
      </c>
      <c r="G121" s="33" t="s">
        <v>875</v>
      </c>
      <c r="H121" s="5" t="s">
        <v>104</v>
      </c>
    </row>
    <row r="122" spans="1:8" x14ac:dyDescent="0.3">
      <c r="A122" s="89" t="s">
        <v>87</v>
      </c>
      <c r="B122" s="21" t="s">
        <v>68</v>
      </c>
      <c r="C122" s="32" t="s">
        <v>43</v>
      </c>
      <c r="D122" s="34">
        <v>2.7316046011634199E-4</v>
      </c>
      <c r="E122" s="82" t="s">
        <v>155</v>
      </c>
      <c r="F122" s="32" t="s">
        <v>874</v>
      </c>
      <c r="G122" s="33" t="s">
        <v>875</v>
      </c>
      <c r="H122" s="5" t="s">
        <v>876</v>
      </c>
    </row>
    <row r="123" spans="1:8" x14ac:dyDescent="0.3">
      <c r="A123" s="89" t="s">
        <v>87</v>
      </c>
      <c r="B123" s="21" t="s">
        <v>154</v>
      </c>
      <c r="C123" s="32" t="s">
        <v>43</v>
      </c>
      <c r="D123" s="90">
        <v>3.6382E-4</v>
      </c>
      <c r="E123" s="82" t="s">
        <v>155</v>
      </c>
      <c r="F123" s="32" t="s">
        <v>871</v>
      </c>
      <c r="G123" s="33" t="s">
        <v>98</v>
      </c>
      <c r="H123" s="5" t="s">
        <v>159</v>
      </c>
    </row>
    <row r="124" spans="1:8" x14ac:dyDescent="0.3">
      <c r="A124" s="21" t="s">
        <v>288</v>
      </c>
      <c r="B124" s="21" t="s">
        <v>288</v>
      </c>
      <c r="C124" s="32" t="s">
        <v>261</v>
      </c>
      <c r="D124" s="34">
        <v>1</v>
      </c>
      <c r="E124" s="20"/>
      <c r="F124" s="32"/>
      <c r="G124" s="32"/>
      <c r="H124" s="5" t="s">
        <v>80</v>
      </c>
    </row>
    <row r="125" spans="1:8" x14ac:dyDescent="0.3">
      <c r="A125" s="21" t="s">
        <v>553</v>
      </c>
      <c r="B125" s="21" t="s">
        <v>555</v>
      </c>
      <c r="C125" s="20" t="s">
        <v>261</v>
      </c>
      <c r="D125" s="34">
        <v>5.3077886999999997E-4</v>
      </c>
      <c r="E125" s="87" t="s">
        <v>262</v>
      </c>
      <c r="F125" s="32" t="s">
        <v>869</v>
      </c>
      <c r="G125" s="32" t="s">
        <v>567</v>
      </c>
      <c r="H125" s="5" t="s">
        <v>564</v>
      </c>
    </row>
    <row r="126" spans="1:8" x14ac:dyDescent="0.3">
      <c r="A126" s="20" t="s">
        <v>553</v>
      </c>
      <c r="B126" s="20" t="s">
        <v>37</v>
      </c>
      <c r="C126" s="20" t="s">
        <v>261</v>
      </c>
      <c r="D126" s="34">
        <v>1.8551E-4</v>
      </c>
      <c r="E126" s="87" t="s">
        <v>556</v>
      </c>
      <c r="F126" s="32" t="s">
        <v>869</v>
      </c>
      <c r="G126" s="32" t="s">
        <v>566</v>
      </c>
      <c r="H126" s="6" t="s">
        <v>563</v>
      </c>
    </row>
    <row r="127" spans="1:8" x14ac:dyDescent="0.3">
      <c r="A127" s="21" t="s">
        <v>553</v>
      </c>
      <c r="B127" s="21" t="s">
        <v>554</v>
      </c>
      <c r="C127" s="32" t="s">
        <v>261</v>
      </c>
      <c r="D127" s="34">
        <v>3.021E-5</v>
      </c>
      <c r="E127" s="87" t="s">
        <v>556</v>
      </c>
      <c r="F127" s="32" t="s">
        <v>869</v>
      </c>
      <c r="G127" s="32" t="s">
        <v>559</v>
      </c>
      <c r="H127" s="6" t="s">
        <v>562</v>
      </c>
    </row>
    <row r="128" spans="1:8" ht="28.8" x14ac:dyDescent="0.3">
      <c r="A128" s="21" t="s">
        <v>553</v>
      </c>
      <c r="B128" s="21" t="s">
        <v>8</v>
      </c>
      <c r="C128" s="32" t="s">
        <v>261</v>
      </c>
      <c r="D128" s="127">
        <v>6.2665000000000008E-4</v>
      </c>
      <c r="E128" s="106" t="s">
        <v>903</v>
      </c>
      <c r="F128" s="106" t="s">
        <v>869</v>
      </c>
      <c r="G128" s="106" t="s">
        <v>558</v>
      </c>
      <c r="H128" s="6" t="s">
        <v>561</v>
      </c>
    </row>
    <row r="129" spans="1:8" x14ac:dyDescent="0.3">
      <c r="A129" s="21" t="s">
        <v>553</v>
      </c>
      <c r="B129" s="21" t="s">
        <v>89</v>
      </c>
      <c r="C129" s="32" t="s">
        <v>261</v>
      </c>
      <c r="D129" s="127">
        <v>6.0663999999999998E-4</v>
      </c>
      <c r="E129" s="106" t="s">
        <v>902</v>
      </c>
      <c r="F129" s="106" t="s">
        <v>869</v>
      </c>
      <c r="G129" s="32" t="s">
        <v>557</v>
      </c>
      <c r="H129" s="6" t="s">
        <v>560</v>
      </c>
    </row>
    <row r="130" spans="1:8" ht="28.8" x14ac:dyDescent="0.3">
      <c r="A130" s="21" t="s">
        <v>553</v>
      </c>
      <c r="B130" s="21" t="s">
        <v>760</v>
      </c>
      <c r="C130" s="32" t="s">
        <v>261</v>
      </c>
      <c r="D130" s="34">
        <v>4.3621849940847108E-5</v>
      </c>
      <c r="E130" s="32"/>
      <c r="F130" s="32" t="s">
        <v>751</v>
      </c>
      <c r="G130" s="32" t="s">
        <v>759</v>
      </c>
      <c r="H130" s="6" t="s">
        <v>750</v>
      </c>
    </row>
    <row r="131" spans="1:8" ht="28.8" x14ac:dyDescent="0.3">
      <c r="A131" s="21" t="s">
        <v>553</v>
      </c>
      <c r="B131" s="21" t="s">
        <v>761</v>
      </c>
      <c r="C131" s="20" t="s">
        <v>261</v>
      </c>
      <c r="D131" s="34">
        <v>6.6360325440359348E-5</v>
      </c>
      <c r="E131" s="20"/>
      <c r="F131" s="32" t="s">
        <v>751</v>
      </c>
      <c r="G131" s="32" t="s">
        <v>759</v>
      </c>
      <c r="H131" s="6" t="s">
        <v>793</v>
      </c>
    </row>
    <row r="132" spans="1:8" ht="28.8" x14ac:dyDescent="0.3">
      <c r="A132" s="20" t="s">
        <v>553</v>
      </c>
      <c r="B132" s="20" t="s">
        <v>762</v>
      </c>
      <c r="C132" s="20" t="s">
        <v>261</v>
      </c>
      <c r="D132" s="99">
        <v>1.193732938388668E-4</v>
      </c>
      <c r="E132" s="20"/>
      <c r="F132" s="85" t="s">
        <v>751</v>
      </c>
      <c r="G132" s="85" t="s">
        <v>759</v>
      </c>
      <c r="H132" s="6" t="s">
        <v>794</v>
      </c>
    </row>
    <row r="133" spans="1:8" ht="28.8" x14ac:dyDescent="0.3">
      <c r="A133" s="20" t="s">
        <v>553</v>
      </c>
      <c r="B133" s="20" t="s">
        <v>904</v>
      </c>
      <c r="C133" s="85" t="s">
        <v>261</v>
      </c>
      <c r="D133" s="99">
        <v>4.8767142571536766E-5</v>
      </c>
      <c r="E133" s="85"/>
      <c r="F133" s="85" t="s">
        <v>751</v>
      </c>
      <c r="G133" s="85" t="s">
        <v>759</v>
      </c>
      <c r="H133" s="6" t="s">
        <v>901</v>
      </c>
    </row>
    <row r="134" spans="1:8" x14ac:dyDescent="0.3">
      <c r="A134" s="21" t="s">
        <v>553</v>
      </c>
      <c r="B134" s="21" t="s">
        <v>67</v>
      </c>
      <c r="C134" s="20" t="s">
        <v>261</v>
      </c>
      <c r="D134" s="99">
        <v>0</v>
      </c>
      <c r="E134" s="87" t="s">
        <v>574</v>
      </c>
      <c r="F134" s="32" t="s">
        <v>869</v>
      </c>
      <c r="G134" s="32" t="s">
        <v>576</v>
      </c>
      <c r="H134" s="5" t="s">
        <v>572</v>
      </c>
    </row>
    <row r="135" spans="1:8" x14ac:dyDescent="0.3">
      <c r="A135" s="21" t="s">
        <v>553</v>
      </c>
      <c r="B135" s="21" t="s">
        <v>264</v>
      </c>
      <c r="C135" s="20" t="s">
        <v>261</v>
      </c>
      <c r="D135" s="99">
        <v>3.7440000000000001E-5</v>
      </c>
      <c r="E135" s="87" t="s">
        <v>574</v>
      </c>
      <c r="F135" s="32" t="s">
        <v>869</v>
      </c>
      <c r="G135" s="32" t="s">
        <v>575</v>
      </c>
      <c r="H135" s="5" t="s">
        <v>573</v>
      </c>
    </row>
    <row r="136" spans="1:8" ht="28.8" x14ac:dyDescent="0.3">
      <c r="A136" s="21" t="s">
        <v>539</v>
      </c>
      <c r="B136" s="21"/>
      <c r="C136" s="20" t="s">
        <v>261</v>
      </c>
      <c r="D136" s="99">
        <v>1.1819500000000002E-4</v>
      </c>
      <c r="E136" s="20" t="s">
        <v>544</v>
      </c>
      <c r="F136" s="32" t="s">
        <v>938</v>
      </c>
      <c r="G136" s="32" t="s">
        <v>329</v>
      </c>
      <c r="H136" s="6" t="s">
        <v>440</v>
      </c>
    </row>
    <row r="137" spans="1:8" x14ac:dyDescent="0.3">
      <c r="A137" s="20" t="s">
        <v>539</v>
      </c>
      <c r="B137" s="20"/>
      <c r="C137" s="85" t="s">
        <v>261</v>
      </c>
      <c r="D137" s="99">
        <v>5.5914300000000001E-4</v>
      </c>
      <c r="E137" s="32" t="s">
        <v>544</v>
      </c>
      <c r="F137" s="32" t="s">
        <v>905</v>
      </c>
      <c r="G137" s="85" t="s">
        <v>408</v>
      </c>
      <c r="H137" s="6" t="s">
        <v>519</v>
      </c>
    </row>
    <row r="138" spans="1:8" ht="40.200000000000003" customHeight="1" x14ac:dyDescent="0.3">
      <c r="A138" s="32" t="s">
        <v>539</v>
      </c>
      <c r="B138" s="21"/>
      <c r="C138" s="20" t="s">
        <v>261</v>
      </c>
      <c r="D138" s="99">
        <v>8.9505000000000004E-5</v>
      </c>
      <c r="E138" s="32" t="s">
        <v>544</v>
      </c>
      <c r="F138" s="32" t="s">
        <v>905</v>
      </c>
      <c r="G138" s="32" t="s">
        <v>326</v>
      </c>
      <c r="H138" s="6" t="s">
        <v>437</v>
      </c>
    </row>
    <row r="139" spans="1:8" x14ac:dyDescent="0.3">
      <c r="A139" s="21" t="s">
        <v>539</v>
      </c>
      <c r="B139" s="21"/>
      <c r="C139" s="20" t="s">
        <v>261</v>
      </c>
      <c r="D139" s="99">
        <v>1.0667636E-4</v>
      </c>
      <c r="E139" s="20" t="s">
        <v>544</v>
      </c>
      <c r="F139" s="32" t="s">
        <v>938</v>
      </c>
      <c r="G139" s="32" t="s">
        <v>426</v>
      </c>
      <c r="H139" s="6" t="s">
        <v>537</v>
      </c>
    </row>
    <row r="140" spans="1:8" x14ac:dyDescent="0.3">
      <c r="A140" s="32" t="s">
        <v>539</v>
      </c>
      <c r="B140" s="21"/>
      <c r="C140" s="20" t="s">
        <v>261</v>
      </c>
      <c r="D140" s="99">
        <v>1.4172000000000002E-4</v>
      </c>
      <c r="E140" s="20" t="s">
        <v>806</v>
      </c>
      <c r="F140" s="32" t="s">
        <v>543</v>
      </c>
      <c r="G140" s="34" t="s">
        <v>797</v>
      </c>
      <c r="H140" s="6" t="s">
        <v>802</v>
      </c>
    </row>
    <row r="141" spans="1:8" x14ac:dyDescent="0.3">
      <c r="A141" s="32" t="s">
        <v>539</v>
      </c>
      <c r="B141" s="21"/>
      <c r="C141" s="20" t="s">
        <v>261</v>
      </c>
      <c r="D141" s="34">
        <v>1.8638099999999998E-4</v>
      </c>
      <c r="E141" s="20" t="s">
        <v>544</v>
      </c>
      <c r="F141" s="32" t="s">
        <v>905</v>
      </c>
      <c r="G141" s="32" t="s">
        <v>366</v>
      </c>
      <c r="H141" s="5" t="s">
        <v>477</v>
      </c>
    </row>
    <row r="142" spans="1:8" ht="43.2" x14ac:dyDescent="0.3">
      <c r="A142" s="32" t="s">
        <v>539</v>
      </c>
      <c r="B142" s="21"/>
      <c r="C142" s="20" t="s">
        <v>261</v>
      </c>
      <c r="D142" s="34">
        <v>1.93752E-4</v>
      </c>
      <c r="E142" s="20" t="s">
        <v>544</v>
      </c>
      <c r="F142" s="32" t="s">
        <v>905</v>
      </c>
      <c r="G142" s="32" t="s">
        <v>331</v>
      </c>
      <c r="H142" s="5" t="s">
        <v>442</v>
      </c>
    </row>
    <row r="143" spans="1:8" x14ac:dyDescent="0.3">
      <c r="A143" s="32" t="s">
        <v>539</v>
      </c>
      <c r="B143" s="21"/>
      <c r="C143" s="20" t="s">
        <v>261</v>
      </c>
      <c r="D143" s="34">
        <v>1.16883E-4</v>
      </c>
      <c r="E143" s="20" t="s">
        <v>806</v>
      </c>
      <c r="F143" s="32" t="s">
        <v>905</v>
      </c>
      <c r="G143" s="34" t="s">
        <v>800</v>
      </c>
      <c r="H143" s="5" t="s">
        <v>805</v>
      </c>
    </row>
    <row r="144" spans="1:8" x14ac:dyDescent="0.3">
      <c r="A144" s="21" t="s">
        <v>539</v>
      </c>
      <c r="B144" s="21"/>
      <c r="C144" s="20" t="s">
        <v>261</v>
      </c>
      <c r="D144" s="99">
        <v>1.2350000000000002E-3</v>
      </c>
      <c r="E144" s="20" t="s">
        <v>544</v>
      </c>
      <c r="F144" s="32" t="s">
        <v>541</v>
      </c>
      <c r="G144" s="32" t="s">
        <v>368</v>
      </c>
      <c r="H144" s="6" t="s">
        <v>479</v>
      </c>
    </row>
    <row r="145" spans="1:8" ht="28.8" x14ac:dyDescent="0.3">
      <c r="A145" s="32" t="s">
        <v>539</v>
      </c>
      <c r="B145" s="21"/>
      <c r="C145" s="20" t="s">
        <v>261</v>
      </c>
      <c r="D145" s="99">
        <v>1.6994291999999998E-4</v>
      </c>
      <c r="E145" s="20" t="s">
        <v>544</v>
      </c>
      <c r="F145" s="32" t="s">
        <v>938</v>
      </c>
      <c r="G145" s="32" t="s">
        <v>322</v>
      </c>
      <c r="H145" s="6" t="s">
        <v>433</v>
      </c>
    </row>
    <row r="146" spans="1:8" ht="28.8" x14ac:dyDescent="0.3">
      <c r="A146" s="20" t="s">
        <v>539</v>
      </c>
      <c r="B146" s="20"/>
      <c r="C146" s="85" t="s">
        <v>261</v>
      </c>
      <c r="D146" s="99">
        <v>9.4980599999999998E-4</v>
      </c>
      <c r="E146" s="32" t="s">
        <v>544</v>
      </c>
      <c r="F146" s="32" t="s">
        <v>905</v>
      </c>
      <c r="G146" s="85" t="s">
        <v>389</v>
      </c>
      <c r="H146" s="6" t="s">
        <v>500</v>
      </c>
    </row>
    <row r="147" spans="1:8" ht="28.8" x14ac:dyDescent="0.3">
      <c r="A147" s="32" t="s">
        <v>539</v>
      </c>
      <c r="B147" s="21"/>
      <c r="C147" s="20" t="s">
        <v>261</v>
      </c>
      <c r="D147" s="99">
        <v>8.1689999999999996E-4</v>
      </c>
      <c r="E147" s="32" t="s">
        <v>544</v>
      </c>
      <c r="F147" s="32" t="s">
        <v>541</v>
      </c>
      <c r="G147" s="32" t="s">
        <v>405</v>
      </c>
      <c r="H147" s="6" t="s">
        <v>516</v>
      </c>
    </row>
    <row r="148" spans="1:8" x14ac:dyDescent="0.3">
      <c r="A148" s="21" t="s">
        <v>539</v>
      </c>
      <c r="B148" s="21"/>
      <c r="C148" s="20" t="s">
        <v>261</v>
      </c>
      <c r="D148" s="99">
        <v>1.655E-3</v>
      </c>
      <c r="E148" s="20" t="s">
        <v>544</v>
      </c>
      <c r="F148" s="32" t="s">
        <v>541</v>
      </c>
      <c r="G148" s="32" t="s">
        <v>384</v>
      </c>
      <c r="H148" s="6" t="s">
        <v>495</v>
      </c>
    </row>
    <row r="149" spans="1:8" x14ac:dyDescent="0.3">
      <c r="A149" s="32" t="s">
        <v>539</v>
      </c>
      <c r="B149" s="21"/>
      <c r="C149" s="20" t="s">
        <v>261</v>
      </c>
      <c r="D149" s="99">
        <v>2.6114399999999999E-4</v>
      </c>
      <c r="E149" s="20" t="s">
        <v>544</v>
      </c>
      <c r="F149" s="32" t="s">
        <v>905</v>
      </c>
      <c r="G149" s="32" t="s">
        <v>385</v>
      </c>
      <c r="H149" s="6" t="s">
        <v>496</v>
      </c>
    </row>
    <row r="150" spans="1:8" x14ac:dyDescent="0.3">
      <c r="A150" s="21" t="s">
        <v>539</v>
      </c>
      <c r="B150" s="21"/>
      <c r="C150" s="20" t="s">
        <v>261</v>
      </c>
      <c r="D150" s="99">
        <v>2.2534199999999998E-4</v>
      </c>
      <c r="E150" s="20" t="s">
        <v>544</v>
      </c>
      <c r="F150" s="32" t="s">
        <v>905</v>
      </c>
      <c r="G150" s="32" t="s">
        <v>934</v>
      </c>
      <c r="H150" s="6" t="s">
        <v>931</v>
      </c>
    </row>
    <row r="151" spans="1:8" ht="28.8" x14ac:dyDescent="0.3">
      <c r="A151" s="32" t="s">
        <v>539</v>
      </c>
      <c r="B151" s="21"/>
      <c r="C151" s="20" t="s">
        <v>261</v>
      </c>
      <c r="D151" s="99">
        <v>1.1372399999999998E-4</v>
      </c>
      <c r="E151" s="20" t="s">
        <v>544</v>
      </c>
      <c r="F151" s="32" t="s">
        <v>905</v>
      </c>
      <c r="G151" s="32" t="s">
        <v>335</v>
      </c>
      <c r="H151" s="5" t="s">
        <v>446</v>
      </c>
    </row>
    <row r="152" spans="1:8" ht="28.8" x14ac:dyDescent="0.3">
      <c r="A152" s="20" t="s">
        <v>539</v>
      </c>
      <c r="B152" s="20"/>
      <c r="C152" s="85" t="s">
        <v>261</v>
      </c>
      <c r="D152" s="99">
        <v>1.03194E-4</v>
      </c>
      <c r="E152" s="32" t="s">
        <v>544</v>
      </c>
      <c r="F152" s="32" t="s">
        <v>905</v>
      </c>
      <c r="G152" s="85" t="s">
        <v>379</v>
      </c>
      <c r="H152" s="6" t="s">
        <v>490</v>
      </c>
    </row>
    <row r="153" spans="1:8" ht="28.8" x14ac:dyDescent="0.3">
      <c r="A153" s="32" t="s">
        <v>539</v>
      </c>
      <c r="B153" s="21"/>
      <c r="C153" s="20" t="s">
        <v>261</v>
      </c>
      <c r="D153" s="99">
        <v>8.4404124000000004E-4</v>
      </c>
      <c r="E153" s="32" t="s">
        <v>544</v>
      </c>
      <c r="F153" s="32" t="s">
        <v>938</v>
      </c>
      <c r="G153" s="32" t="s">
        <v>350</v>
      </c>
      <c r="H153" s="5" t="s">
        <v>461</v>
      </c>
    </row>
    <row r="154" spans="1:8" ht="28.8" x14ac:dyDescent="0.3">
      <c r="A154" s="21" t="s">
        <v>539</v>
      </c>
      <c r="B154" s="21"/>
      <c r="C154" s="20" t="s">
        <v>261</v>
      </c>
      <c r="D154" s="99">
        <v>2.1090000000000002E-3</v>
      </c>
      <c r="E154" s="20" t="s">
        <v>544</v>
      </c>
      <c r="F154" s="32" t="s">
        <v>541</v>
      </c>
      <c r="G154" s="32" t="s">
        <v>370</v>
      </c>
      <c r="H154" s="5" t="s">
        <v>481</v>
      </c>
    </row>
    <row r="155" spans="1:8" x14ac:dyDescent="0.3">
      <c r="A155" s="32" t="s">
        <v>539</v>
      </c>
      <c r="B155" s="21"/>
      <c r="C155" s="20" t="s">
        <v>261</v>
      </c>
      <c r="D155" s="99">
        <v>6.8300000000000001E-4</v>
      </c>
      <c r="E155" s="20" t="s">
        <v>544</v>
      </c>
      <c r="F155" s="32" t="s">
        <v>541</v>
      </c>
      <c r="G155" s="32" t="s">
        <v>345</v>
      </c>
      <c r="H155" s="5" t="s">
        <v>456</v>
      </c>
    </row>
    <row r="156" spans="1:8" x14ac:dyDescent="0.3">
      <c r="A156" s="21" t="s">
        <v>539</v>
      </c>
      <c r="B156" s="21"/>
      <c r="C156" s="20" t="s">
        <v>261</v>
      </c>
      <c r="D156" s="99">
        <v>3.7170899999999996E-4</v>
      </c>
      <c r="E156" s="20" t="s">
        <v>544</v>
      </c>
      <c r="F156" s="32" t="s">
        <v>905</v>
      </c>
      <c r="G156" s="32" t="s">
        <v>406</v>
      </c>
      <c r="H156" s="5" t="s">
        <v>517</v>
      </c>
    </row>
    <row r="157" spans="1:8" ht="43.2" x14ac:dyDescent="0.3">
      <c r="A157" s="32" t="s">
        <v>539</v>
      </c>
      <c r="B157" s="21"/>
      <c r="C157" s="20" t="s">
        <v>261</v>
      </c>
      <c r="D157" s="99">
        <v>1.4320800000000003E-4</v>
      </c>
      <c r="E157" s="20" t="s">
        <v>544</v>
      </c>
      <c r="F157" s="32" t="s">
        <v>905</v>
      </c>
      <c r="G157" s="32" t="s">
        <v>339</v>
      </c>
      <c r="H157" s="5" t="s">
        <v>450</v>
      </c>
    </row>
    <row r="158" spans="1:8" x14ac:dyDescent="0.3">
      <c r="A158" s="20" t="s">
        <v>539</v>
      </c>
      <c r="B158" s="20"/>
      <c r="C158" s="85" t="s">
        <v>261</v>
      </c>
      <c r="D158" s="99">
        <v>6.2126999999999997E-5</v>
      </c>
      <c r="E158" s="32" t="s">
        <v>544</v>
      </c>
      <c r="F158" s="32" t="s">
        <v>905</v>
      </c>
      <c r="G158" s="85" t="s">
        <v>427</v>
      </c>
      <c r="H158" s="6" t="s">
        <v>538</v>
      </c>
    </row>
    <row r="159" spans="1:8" ht="28.8" x14ac:dyDescent="0.3">
      <c r="A159" s="32" t="s">
        <v>539</v>
      </c>
      <c r="B159" s="21"/>
      <c r="C159" s="20" t="s">
        <v>261</v>
      </c>
      <c r="D159" s="99">
        <v>1.9480499999999999E-4</v>
      </c>
      <c r="E159" s="20" t="s">
        <v>544</v>
      </c>
      <c r="F159" s="32" t="s">
        <v>905</v>
      </c>
      <c r="G159" s="32" t="s">
        <v>356</v>
      </c>
      <c r="H159" s="5" t="s">
        <v>467</v>
      </c>
    </row>
    <row r="160" spans="1:8" x14ac:dyDescent="0.3">
      <c r="A160" s="32" t="s">
        <v>539</v>
      </c>
      <c r="B160" s="21"/>
      <c r="C160" s="20" t="s">
        <v>261</v>
      </c>
      <c r="D160" s="99">
        <v>2.2370000000000002E-4</v>
      </c>
      <c r="E160" s="20" t="s">
        <v>544</v>
      </c>
      <c r="F160" s="32" t="s">
        <v>541</v>
      </c>
      <c r="G160" s="32" t="s">
        <v>343</v>
      </c>
      <c r="H160" s="5" t="s">
        <v>454</v>
      </c>
    </row>
    <row r="161" spans="1:8" x14ac:dyDescent="0.3">
      <c r="A161" s="20" t="s">
        <v>539</v>
      </c>
      <c r="B161" s="20"/>
      <c r="C161" s="85" t="s">
        <v>261</v>
      </c>
      <c r="D161" s="99">
        <v>3.4710648E-4</v>
      </c>
      <c r="E161" s="32" t="s">
        <v>544</v>
      </c>
      <c r="F161" s="32" t="s">
        <v>938</v>
      </c>
      <c r="G161" s="85" t="s">
        <v>344</v>
      </c>
      <c r="H161" s="6" t="s">
        <v>455</v>
      </c>
    </row>
    <row r="162" spans="1:8" x14ac:dyDescent="0.3">
      <c r="A162" s="32" t="s">
        <v>539</v>
      </c>
      <c r="B162" s="21"/>
      <c r="C162" s="20" t="s">
        <v>261</v>
      </c>
      <c r="D162" s="99">
        <v>7.6829999999999997E-4</v>
      </c>
      <c r="E162" s="20" t="s">
        <v>544</v>
      </c>
      <c r="F162" s="32" t="s">
        <v>541</v>
      </c>
      <c r="G162" s="32" t="s">
        <v>336</v>
      </c>
      <c r="H162" s="5" t="s">
        <v>447</v>
      </c>
    </row>
    <row r="163" spans="1:8" x14ac:dyDescent="0.3">
      <c r="A163" s="32" t="s">
        <v>539</v>
      </c>
      <c r="B163" s="21"/>
      <c r="C163" s="20" t="s">
        <v>261</v>
      </c>
      <c r="D163" s="99">
        <v>1.33731E-4</v>
      </c>
      <c r="E163" s="20" t="s">
        <v>806</v>
      </c>
      <c r="F163" s="32" t="s">
        <v>905</v>
      </c>
      <c r="G163" s="34" t="s">
        <v>799</v>
      </c>
      <c r="H163" s="5" t="s">
        <v>804</v>
      </c>
    </row>
    <row r="164" spans="1:8" x14ac:dyDescent="0.3">
      <c r="A164" s="20" t="s">
        <v>539</v>
      </c>
      <c r="B164" s="20"/>
      <c r="C164" s="85" t="s">
        <v>261</v>
      </c>
      <c r="D164" s="99">
        <v>1.5329999999999999E-3</v>
      </c>
      <c r="E164" s="85" t="s">
        <v>544</v>
      </c>
      <c r="F164" s="32" t="s">
        <v>541</v>
      </c>
      <c r="G164" s="85" t="s">
        <v>369</v>
      </c>
      <c r="H164" s="6" t="s">
        <v>480</v>
      </c>
    </row>
    <row r="165" spans="1:8" x14ac:dyDescent="0.3">
      <c r="A165" s="32" t="s">
        <v>539</v>
      </c>
      <c r="B165" s="21"/>
      <c r="C165" s="20" t="s">
        <v>261</v>
      </c>
      <c r="D165" s="99">
        <v>2.8115100000000005E-4</v>
      </c>
      <c r="E165" s="32" t="s">
        <v>544</v>
      </c>
      <c r="F165" s="32" t="s">
        <v>905</v>
      </c>
      <c r="G165" s="32" t="s">
        <v>409</v>
      </c>
      <c r="H165" s="5" t="s">
        <v>520</v>
      </c>
    </row>
    <row r="166" spans="1:8" x14ac:dyDescent="0.3">
      <c r="A166" s="32" t="s">
        <v>539</v>
      </c>
      <c r="B166" s="21"/>
      <c r="C166" s="20" t="s">
        <v>261</v>
      </c>
      <c r="D166" s="99">
        <v>5.3702999999999997E-5</v>
      </c>
      <c r="E166" s="32" t="s">
        <v>806</v>
      </c>
      <c r="F166" s="32" t="s">
        <v>905</v>
      </c>
      <c r="G166" s="99" t="s">
        <v>796</v>
      </c>
      <c r="H166" s="5" t="s">
        <v>801</v>
      </c>
    </row>
    <row r="167" spans="1:8" x14ac:dyDescent="0.3">
      <c r="A167" s="101" t="s">
        <v>539</v>
      </c>
      <c r="B167" s="21"/>
      <c r="C167" s="102" t="s">
        <v>261</v>
      </c>
      <c r="D167" s="99">
        <v>3.4749000000000002E-5</v>
      </c>
      <c r="E167" s="32" t="s">
        <v>544</v>
      </c>
      <c r="F167" s="32" t="s">
        <v>905</v>
      </c>
      <c r="G167" s="32" t="s">
        <v>324</v>
      </c>
      <c r="H167" s="22" t="s">
        <v>435</v>
      </c>
    </row>
    <row r="168" spans="1:8" x14ac:dyDescent="0.3">
      <c r="A168" s="101" t="s">
        <v>539</v>
      </c>
      <c r="B168" s="21"/>
      <c r="C168" s="102" t="s">
        <v>261</v>
      </c>
      <c r="D168" s="99">
        <v>5.2500000000000002E-5</v>
      </c>
      <c r="E168" s="32" t="s">
        <v>544</v>
      </c>
      <c r="F168" s="32" t="s">
        <v>541</v>
      </c>
      <c r="G168" s="32" t="s">
        <v>416</v>
      </c>
      <c r="H168" s="25" t="s">
        <v>527</v>
      </c>
    </row>
    <row r="169" spans="1:8" ht="28.8" x14ac:dyDescent="0.3">
      <c r="A169" s="103" t="s">
        <v>539</v>
      </c>
      <c r="B169" s="104"/>
      <c r="C169" s="20" t="s">
        <v>261</v>
      </c>
      <c r="D169" s="99">
        <v>8.7399000000000008E-5</v>
      </c>
      <c r="E169" s="32" t="s">
        <v>544</v>
      </c>
      <c r="F169" s="32" t="s">
        <v>905</v>
      </c>
      <c r="G169" s="105" t="s">
        <v>338</v>
      </c>
      <c r="H169" s="23" t="s">
        <v>449</v>
      </c>
    </row>
    <row r="170" spans="1:8" ht="40.950000000000003" customHeight="1" x14ac:dyDescent="0.3">
      <c r="A170" s="21" t="s">
        <v>539</v>
      </c>
      <c r="B170" s="21"/>
      <c r="C170" s="102" t="s">
        <v>261</v>
      </c>
      <c r="D170" s="99">
        <v>2.3271299999999998E-4</v>
      </c>
      <c r="E170" s="32" t="s">
        <v>544</v>
      </c>
      <c r="F170" s="32" t="s">
        <v>905</v>
      </c>
      <c r="G170" s="32" t="s">
        <v>403</v>
      </c>
      <c r="H170" s="5" t="s">
        <v>514</v>
      </c>
    </row>
    <row r="171" spans="1:8" x14ac:dyDescent="0.3">
      <c r="A171" s="21" t="s">
        <v>539</v>
      </c>
      <c r="B171" s="21"/>
      <c r="C171" s="102" t="s">
        <v>261</v>
      </c>
      <c r="D171" s="99">
        <v>1.3630000000000001E-3</v>
      </c>
      <c r="E171" s="32" t="s">
        <v>544</v>
      </c>
      <c r="F171" s="32" t="s">
        <v>541</v>
      </c>
      <c r="G171" s="32" t="s">
        <v>349</v>
      </c>
      <c r="H171" s="5" t="s">
        <v>460</v>
      </c>
    </row>
    <row r="172" spans="1:8" x14ac:dyDescent="0.3">
      <c r="A172" s="21" t="s">
        <v>539</v>
      </c>
      <c r="B172" s="21"/>
      <c r="C172" s="20" t="s">
        <v>261</v>
      </c>
      <c r="D172" s="99">
        <v>1.03194E-4</v>
      </c>
      <c r="E172" s="32" t="s">
        <v>544</v>
      </c>
      <c r="F172" s="32" t="s">
        <v>905</v>
      </c>
      <c r="G172" s="32" t="s">
        <v>358</v>
      </c>
      <c r="H172" s="5" t="s">
        <v>469</v>
      </c>
    </row>
    <row r="173" spans="1:8" x14ac:dyDescent="0.3">
      <c r="A173" s="21" t="s">
        <v>539</v>
      </c>
      <c r="B173" s="21"/>
      <c r="C173" s="102" t="s">
        <v>261</v>
      </c>
      <c r="D173" s="99">
        <v>9.4769999999999989E-5</v>
      </c>
      <c r="E173" s="32" t="s">
        <v>544</v>
      </c>
      <c r="F173" s="32" t="s">
        <v>905</v>
      </c>
      <c r="G173" s="32" t="s">
        <v>341</v>
      </c>
      <c r="H173" s="5" t="s">
        <v>452</v>
      </c>
    </row>
    <row r="174" spans="1:8" x14ac:dyDescent="0.3">
      <c r="A174" s="21" t="s">
        <v>539</v>
      </c>
      <c r="B174" s="21"/>
      <c r="C174" s="102" t="s">
        <v>261</v>
      </c>
      <c r="D174" s="99">
        <v>7.6880000000000004E-4</v>
      </c>
      <c r="E174" s="32" t="s">
        <v>544</v>
      </c>
      <c r="F174" s="32" t="s">
        <v>541</v>
      </c>
      <c r="G174" s="32" t="s">
        <v>362</v>
      </c>
      <c r="H174" s="5" t="s">
        <v>473</v>
      </c>
    </row>
    <row r="175" spans="1:8" x14ac:dyDescent="0.3">
      <c r="A175" s="21" t="s">
        <v>539</v>
      </c>
      <c r="B175" s="21"/>
      <c r="C175" s="20" t="s">
        <v>261</v>
      </c>
      <c r="D175" s="99">
        <v>2.5061399999999997E-4</v>
      </c>
      <c r="E175" s="32" t="s">
        <v>544</v>
      </c>
      <c r="F175" s="32" t="s">
        <v>905</v>
      </c>
      <c r="G175" s="32" t="s">
        <v>391</v>
      </c>
      <c r="H175" s="5" t="s">
        <v>502</v>
      </c>
    </row>
    <row r="176" spans="1:8" x14ac:dyDescent="0.3">
      <c r="A176" s="21" t="s">
        <v>539</v>
      </c>
      <c r="B176" s="21"/>
      <c r="C176" s="102" t="s">
        <v>261</v>
      </c>
      <c r="D176" s="99">
        <v>1.16883E-4</v>
      </c>
      <c r="E176" s="32" t="s">
        <v>544</v>
      </c>
      <c r="F176" s="32" t="s">
        <v>905</v>
      </c>
      <c r="G176" s="32" t="s">
        <v>415</v>
      </c>
      <c r="H176" s="5" t="s">
        <v>526</v>
      </c>
    </row>
    <row r="177" spans="1:8" ht="28.8" x14ac:dyDescent="0.3">
      <c r="A177" s="21" t="s">
        <v>539</v>
      </c>
      <c r="B177" s="104"/>
      <c r="C177" s="102" t="s">
        <v>261</v>
      </c>
      <c r="D177" s="99">
        <v>1.5163199999999999E-4</v>
      </c>
      <c r="E177" s="32" t="s">
        <v>544</v>
      </c>
      <c r="F177" s="32" t="s">
        <v>905</v>
      </c>
      <c r="G177" s="32" t="s">
        <v>392</v>
      </c>
      <c r="H177" s="5" t="s">
        <v>503</v>
      </c>
    </row>
    <row r="178" spans="1:8" x14ac:dyDescent="0.3">
      <c r="A178" s="21" t="s">
        <v>539</v>
      </c>
      <c r="B178" s="104"/>
      <c r="C178" s="20" t="s">
        <v>261</v>
      </c>
      <c r="D178" s="99">
        <v>1.758E-3</v>
      </c>
      <c r="E178" s="32" t="s">
        <v>544</v>
      </c>
      <c r="F178" s="32" t="s">
        <v>541</v>
      </c>
      <c r="G178" s="32" t="s">
        <v>390</v>
      </c>
      <c r="H178" s="5" t="s">
        <v>501</v>
      </c>
    </row>
    <row r="179" spans="1:8" ht="28.8" x14ac:dyDescent="0.3">
      <c r="A179" s="21" t="s">
        <v>539</v>
      </c>
      <c r="B179" s="21"/>
      <c r="C179" s="102" t="s">
        <v>261</v>
      </c>
      <c r="D179" s="99">
        <v>1.3813771999999999E-3</v>
      </c>
      <c r="E179" s="32" t="s">
        <v>544</v>
      </c>
      <c r="F179" s="32" t="s">
        <v>938</v>
      </c>
      <c r="G179" s="32" t="s">
        <v>346</v>
      </c>
      <c r="H179" s="5" t="s">
        <v>457</v>
      </c>
    </row>
    <row r="180" spans="1:8" x14ac:dyDescent="0.3">
      <c r="A180" s="21" t="s">
        <v>539</v>
      </c>
      <c r="B180" s="104"/>
      <c r="C180" s="102" t="s">
        <v>261</v>
      </c>
      <c r="D180" s="99">
        <v>2.5693199999999997E-4</v>
      </c>
      <c r="E180" s="32" t="s">
        <v>544</v>
      </c>
      <c r="F180" s="32" t="s">
        <v>905</v>
      </c>
      <c r="G180" s="32" t="s">
        <v>399</v>
      </c>
      <c r="H180" s="5" t="s">
        <v>510</v>
      </c>
    </row>
    <row r="181" spans="1:8" x14ac:dyDescent="0.3">
      <c r="A181" s="21" t="s">
        <v>539</v>
      </c>
      <c r="B181" s="104"/>
      <c r="C181" s="20" t="s">
        <v>261</v>
      </c>
      <c r="D181" s="99">
        <v>8.1669999999999996E-4</v>
      </c>
      <c r="E181" s="32" t="s">
        <v>544</v>
      </c>
      <c r="F181" s="32" t="s">
        <v>541</v>
      </c>
      <c r="G181" s="32" t="s">
        <v>359</v>
      </c>
      <c r="H181" s="5" t="s">
        <v>470</v>
      </c>
    </row>
    <row r="182" spans="1:8" x14ac:dyDescent="0.3">
      <c r="A182" s="20" t="s">
        <v>539</v>
      </c>
      <c r="B182" s="21"/>
      <c r="C182" s="102" t="s">
        <v>261</v>
      </c>
      <c r="D182" s="99">
        <v>2.6851499999999999E-4</v>
      </c>
      <c r="E182" s="32" t="s">
        <v>544</v>
      </c>
      <c r="F182" s="32" t="s">
        <v>905</v>
      </c>
      <c r="G182" s="32" t="s">
        <v>318</v>
      </c>
      <c r="H182" s="6" t="s">
        <v>429</v>
      </c>
    </row>
    <row r="183" spans="1:8" x14ac:dyDescent="0.3">
      <c r="A183" s="20" t="s">
        <v>539</v>
      </c>
      <c r="B183" s="20"/>
      <c r="C183" s="102" t="s">
        <v>261</v>
      </c>
      <c r="D183" s="99">
        <v>1.16883E-4</v>
      </c>
      <c r="E183" s="32" t="s">
        <v>544</v>
      </c>
      <c r="F183" s="32" t="s">
        <v>905</v>
      </c>
      <c r="G183" s="32" t="s">
        <v>425</v>
      </c>
      <c r="H183" s="6" t="s">
        <v>536</v>
      </c>
    </row>
    <row r="184" spans="1:8" x14ac:dyDescent="0.3">
      <c r="A184" s="20" t="s">
        <v>539</v>
      </c>
      <c r="B184" s="20"/>
      <c r="C184" s="20" t="s">
        <v>261</v>
      </c>
      <c r="D184" s="99">
        <v>2.2110000000000001E-4</v>
      </c>
      <c r="E184" s="85" t="s">
        <v>544</v>
      </c>
      <c r="F184" s="32" t="s">
        <v>541</v>
      </c>
      <c r="G184" s="85" t="s">
        <v>414</v>
      </c>
      <c r="H184" s="6" t="s">
        <v>525</v>
      </c>
    </row>
    <row r="185" spans="1:8" x14ac:dyDescent="0.3">
      <c r="A185" s="32" t="s">
        <v>539</v>
      </c>
      <c r="B185" s="32"/>
      <c r="C185" s="32" t="s">
        <v>261</v>
      </c>
      <c r="D185" s="99">
        <v>2.7532988E-4</v>
      </c>
      <c r="E185" s="32" t="s">
        <v>544</v>
      </c>
      <c r="F185" s="32" t="s">
        <v>938</v>
      </c>
      <c r="G185" s="32" t="s">
        <v>396</v>
      </c>
      <c r="H185" s="5" t="s">
        <v>507</v>
      </c>
    </row>
    <row r="186" spans="1:8" x14ac:dyDescent="0.3">
      <c r="A186" s="21" t="s">
        <v>539</v>
      </c>
      <c r="B186" s="21"/>
      <c r="C186" s="32" t="s">
        <v>261</v>
      </c>
      <c r="D186" s="99">
        <v>3.2831800000000008E-4</v>
      </c>
      <c r="E186" s="32" t="s">
        <v>544</v>
      </c>
      <c r="F186" s="32" t="s">
        <v>543</v>
      </c>
      <c r="G186" s="32" t="s">
        <v>374</v>
      </c>
      <c r="H186" s="5" t="s">
        <v>485</v>
      </c>
    </row>
    <row r="187" spans="1:8" ht="28.8" x14ac:dyDescent="0.3">
      <c r="A187" s="21" t="s">
        <v>539</v>
      </c>
      <c r="B187" s="21"/>
      <c r="C187" s="32" t="s">
        <v>261</v>
      </c>
      <c r="D187" s="99">
        <v>2.2112999999999999E-4</v>
      </c>
      <c r="E187" s="32" t="s">
        <v>544</v>
      </c>
      <c r="F187" s="32" t="s">
        <v>905</v>
      </c>
      <c r="G187" s="32" t="s">
        <v>365</v>
      </c>
      <c r="H187" s="5" t="s">
        <v>476</v>
      </c>
    </row>
    <row r="188" spans="1:8" x14ac:dyDescent="0.3">
      <c r="A188" s="21" t="s">
        <v>539</v>
      </c>
      <c r="B188" s="21"/>
      <c r="C188" s="32" t="s">
        <v>261</v>
      </c>
      <c r="D188" s="99">
        <v>1.275183E-3</v>
      </c>
      <c r="E188" s="32" t="s">
        <v>544</v>
      </c>
      <c r="F188" s="32" t="s">
        <v>905</v>
      </c>
      <c r="G188" s="32" t="s">
        <v>364</v>
      </c>
      <c r="H188" s="5" t="s">
        <v>475</v>
      </c>
    </row>
    <row r="189" spans="1:8" x14ac:dyDescent="0.3">
      <c r="A189" s="21" t="s">
        <v>539</v>
      </c>
      <c r="B189" s="21"/>
      <c r="C189" s="32" t="s">
        <v>261</v>
      </c>
      <c r="D189" s="99">
        <v>1.8216899999999998E-4</v>
      </c>
      <c r="E189" s="32" t="s">
        <v>544</v>
      </c>
      <c r="F189" s="32" t="s">
        <v>905</v>
      </c>
      <c r="G189" s="32" t="s">
        <v>361</v>
      </c>
      <c r="H189" s="5" t="s">
        <v>472</v>
      </c>
    </row>
    <row r="190" spans="1:8" x14ac:dyDescent="0.3">
      <c r="A190" s="21" t="s">
        <v>539</v>
      </c>
      <c r="B190" s="21"/>
      <c r="C190" s="32" t="s">
        <v>261</v>
      </c>
      <c r="D190" s="99">
        <v>2.2534199999999998E-4</v>
      </c>
      <c r="E190" s="32" t="s">
        <v>544</v>
      </c>
      <c r="F190" s="32" t="s">
        <v>905</v>
      </c>
      <c r="G190" s="32" t="s">
        <v>321</v>
      </c>
      <c r="H190" s="5" t="s">
        <v>432</v>
      </c>
    </row>
    <row r="191" spans="1:8" ht="28.8" x14ac:dyDescent="0.3">
      <c r="A191" s="21" t="s">
        <v>539</v>
      </c>
      <c r="B191" s="21"/>
      <c r="C191" s="32" t="s">
        <v>261</v>
      </c>
      <c r="D191" s="99">
        <v>1.2636E-4</v>
      </c>
      <c r="E191" s="32" t="s">
        <v>544</v>
      </c>
      <c r="F191" s="32" t="s">
        <v>905</v>
      </c>
      <c r="G191" s="32" t="s">
        <v>417</v>
      </c>
      <c r="H191" s="5" t="s">
        <v>528</v>
      </c>
    </row>
    <row r="192" spans="1:8" x14ac:dyDescent="0.3">
      <c r="A192" s="20" t="s">
        <v>539</v>
      </c>
      <c r="B192" s="20"/>
      <c r="C192" s="85" t="s">
        <v>261</v>
      </c>
      <c r="D192" s="99">
        <v>5.8538760000000007E-5</v>
      </c>
      <c r="E192" s="85" t="s">
        <v>544</v>
      </c>
      <c r="F192" s="32" t="s">
        <v>938</v>
      </c>
      <c r="G192" s="85" t="s">
        <v>319</v>
      </c>
      <c r="H192" s="6" t="s">
        <v>430</v>
      </c>
    </row>
    <row r="193" spans="1:8" x14ac:dyDescent="0.3">
      <c r="A193" s="21" t="s">
        <v>539</v>
      </c>
      <c r="B193" s="21"/>
      <c r="C193" s="32" t="s">
        <v>261</v>
      </c>
      <c r="D193" s="99">
        <v>1.6539999999999999E-3</v>
      </c>
      <c r="E193" s="32" t="s">
        <v>544</v>
      </c>
      <c r="F193" s="32" t="s">
        <v>541</v>
      </c>
      <c r="G193" s="32" t="s">
        <v>353</v>
      </c>
      <c r="H193" s="5" t="s">
        <v>464</v>
      </c>
    </row>
    <row r="194" spans="1:8" x14ac:dyDescent="0.3">
      <c r="A194" s="21" t="s">
        <v>539</v>
      </c>
      <c r="B194" s="21"/>
      <c r="C194" s="32" t="s">
        <v>261</v>
      </c>
      <c r="D194" s="99">
        <v>8.1360000000000004E-4</v>
      </c>
      <c r="E194" s="32" t="s">
        <v>544</v>
      </c>
      <c r="F194" s="32" t="s">
        <v>541</v>
      </c>
      <c r="G194" s="32" t="s">
        <v>360</v>
      </c>
      <c r="H194" s="5" t="s">
        <v>471</v>
      </c>
    </row>
    <row r="195" spans="1:8" x14ac:dyDescent="0.3">
      <c r="A195" s="20" t="s">
        <v>539</v>
      </c>
      <c r="B195" s="20"/>
      <c r="C195" s="85" t="s">
        <v>261</v>
      </c>
      <c r="D195" s="99">
        <v>1.8111599999999996E-4</v>
      </c>
      <c r="E195" s="32" t="s">
        <v>544</v>
      </c>
      <c r="F195" s="32" t="s">
        <v>905</v>
      </c>
      <c r="G195" s="85" t="s">
        <v>400</v>
      </c>
      <c r="H195" s="6" t="s">
        <v>511</v>
      </c>
    </row>
    <row r="196" spans="1:8" ht="15" customHeight="1" x14ac:dyDescent="0.3">
      <c r="A196" s="20" t="s">
        <v>539</v>
      </c>
      <c r="B196" s="20"/>
      <c r="C196" s="85" t="s">
        <v>261</v>
      </c>
      <c r="D196" s="99">
        <v>2.3271299999999998E-4</v>
      </c>
      <c r="E196" s="85" t="s">
        <v>544</v>
      </c>
      <c r="F196" s="32" t="s">
        <v>905</v>
      </c>
      <c r="G196" s="85" t="s">
        <v>376</v>
      </c>
      <c r="H196" s="6" t="s">
        <v>487</v>
      </c>
    </row>
    <row r="197" spans="1:8" x14ac:dyDescent="0.3">
      <c r="A197" s="20" t="s">
        <v>539</v>
      </c>
      <c r="B197" s="20"/>
      <c r="C197" s="85" t="s">
        <v>261</v>
      </c>
      <c r="D197" s="99">
        <v>1.637538E-3</v>
      </c>
      <c r="E197" s="85" t="s">
        <v>544</v>
      </c>
      <c r="F197" s="32" t="s">
        <v>938</v>
      </c>
      <c r="G197" s="85" t="s">
        <v>424</v>
      </c>
      <c r="H197" s="6" t="s">
        <v>535</v>
      </c>
    </row>
    <row r="198" spans="1:8" x14ac:dyDescent="0.3">
      <c r="A198" s="20" t="s">
        <v>539</v>
      </c>
      <c r="B198" s="20"/>
      <c r="C198" s="85" t="s">
        <v>261</v>
      </c>
      <c r="D198" s="99">
        <v>4.749E-4</v>
      </c>
      <c r="E198" s="85" t="s">
        <v>544</v>
      </c>
      <c r="F198" s="32" t="s">
        <v>541</v>
      </c>
      <c r="G198" s="85" t="s">
        <v>382</v>
      </c>
      <c r="H198" s="6" t="s">
        <v>493</v>
      </c>
    </row>
    <row r="199" spans="1:8" x14ac:dyDescent="0.3">
      <c r="A199" s="20" t="s">
        <v>539</v>
      </c>
      <c r="B199" s="21"/>
      <c r="C199" s="85" t="s">
        <v>261</v>
      </c>
      <c r="D199" s="99">
        <v>1.6539999999999999E-3</v>
      </c>
      <c r="E199" s="85" t="s">
        <v>544</v>
      </c>
      <c r="F199" s="32" t="s">
        <v>541</v>
      </c>
      <c r="G199" s="32" t="s">
        <v>407</v>
      </c>
      <c r="H199" s="5" t="s">
        <v>518</v>
      </c>
    </row>
    <row r="200" spans="1:8" x14ac:dyDescent="0.3">
      <c r="A200" s="20" t="s">
        <v>539</v>
      </c>
      <c r="B200" s="21"/>
      <c r="C200" s="85" t="s">
        <v>261</v>
      </c>
      <c r="D200" s="99">
        <v>4.5980000000000001E-4</v>
      </c>
      <c r="E200" s="85" t="s">
        <v>544</v>
      </c>
      <c r="F200" s="32" t="s">
        <v>541</v>
      </c>
      <c r="G200" s="32" t="s">
        <v>357</v>
      </c>
      <c r="H200" s="5" t="s">
        <v>468</v>
      </c>
    </row>
    <row r="201" spans="1:8" x14ac:dyDescent="0.3">
      <c r="A201" s="20" t="s">
        <v>539</v>
      </c>
      <c r="B201" s="21"/>
      <c r="C201" s="85" t="s">
        <v>261</v>
      </c>
      <c r="D201" s="99">
        <v>1.16883E-4</v>
      </c>
      <c r="E201" s="85" t="s">
        <v>544</v>
      </c>
      <c r="F201" s="32" t="s">
        <v>905</v>
      </c>
      <c r="G201" s="32" t="s">
        <v>325</v>
      </c>
      <c r="H201" s="5" t="s">
        <v>436</v>
      </c>
    </row>
    <row r="202" spans="1:8" x14ac:dyDescent="0.3">
      <c r="A202" s="20" t="s">
        <v>539</v>
      </c>
      <c r="B202" s="21"/>
      <c r="C202" s="85" t="s">
        <v>261</v>
      </c>
      <c r="D202" s="99">
        <v>1.8427499999999999E-4</v>
      </c>
      <c r="E202" s="85" t="s">
        <v>544</v>
      </c>
      <c r="F202" s="32" t="s">
        <v>905</v>
      </c>
      <c r="G202" s="32" t="s">
        <v>402</v>
      </c>
      <c r="H202" s="5" t="s">
        <v>513</v>
      </c>
    </row>
    <row r="203" spans="1:8" x14ac:dyDescent="0.3">
      <c r="A203" s="20" t="s">
        <v>539</v>
      </c>
      <c r="B203" s="21"/>
      <c r="C203" s="85" t="s">
        <v>261</v>
      </c>
      <c r="D203" s="99">
        <v>4.2049999999999998E-4</v>
      </c>
      <c r="E203" s="85" t="s">
        <v>544</v>
      </c>
      <c r="F203" s="32" t="s">
        <v>541</v>
      </c>
      <c r="G203" s="32" t="s">
        <v>327</v>
      </c>
      <c r="H203" s="5" t="s">
        <v>438</v>
      </c>
    </row>
    <row r="204" spans="1:8" ht="28.8" x14ac:dyDescent="0.3">
      <c r="A204" s="20" t="s">
        <v>539</v>
      </c>
      <c r="B204" s="21"/>
      <c r="C204" s="85" t="s">
        <v>261</v>
      </c>
      <c r="D204" s="99">
        <v>2.93787E-4</v>
      </c>
      <c r="E204" s="85" t="s">
        <v>544</v>
      </c>
      <c r="F204" s="32" t="s">
        <v>905</v>
      </c>
      <c r="G204" s="32" t="s">
        <v>354</v>
      </c>
      <c r="H204" s="5" t="s">
        <v>465</v>
      </c>
    </row>
    <row r="205" spans="1:8" x14ac:dyDescent="0.3">
      <c r="A205" s="20" t="s">
        <v>539</v>
      </c>
      <c r="B205" s="21"/>
      <c r="C205" s="85" t="s">
        <v>261</v>
      </c>
      <c r="D205" s="99">
        <v>6.2126999999999997E-5</v>
      </c>
      <c r="E205" s="85" t="s">
        <v>544</v>
      </c>
      <c r="F205" s="32" t="s">
        <v>905</v>
      </c>
      <c r="G205" s="32" t="s">
        <v>342</v>
      </c>
      <c r="H205" s="5" t="s">
        <v>453</v>
      </c>
    </row>
    <row r="206" spans="1:8" x14ac:dyDescent="0.3">
      <c r="A206" s="20" t="s">
        <v>539</v>
      </c>
      <c r="B206" s="21"/>
      <c r="C206" s="85" t="s">
        <v>261</v>
      </c>
      <c r="D206" s="99">
        <v>8.6430000000000003E-4</v>
      </c>
      <c r="E206" s="85" t="s">
        <v>544</v>
      </c>
      <c r="F206" s="32" t="s">
        <v>541</v>
      </c>
      <c r="G206" s="32" t="s">
        <v>340</v>
      </c>
      <c r="H206" s="5" t="s">
        <v>451</v>
      </c>
    </row>
    <row r="207" spans="1:8" x14ac:dyDescent="0.3">
      <c r="A207" s="20" t="s">
        <v>539</v>
      </c>
      <c r="B207" s="21"/>
      <c r="C207" s="85" t="s">
        <v>261</v>
      </c>
      <c r="D207" s="99">
        <v>3.3485399999999999E-4</v>
      </c>
      <c r="E207" s="85" t="s">
        <v>544</v>
      </c>
      <c r="F207" s="32" t="s">
        <v>905</v>
      </c>
      <c r="G207" s="32" t="s">
        <v>363</v>
      </c>
      <c r="H207" s="5" t="s">
        <v>474</v>
      </c>
    </row>
    <row r="208" spans="1:8" ht="28.8" x14ac:dyDescent="0.3">
      <c r="A208" s="20" t="s">
        <v>539</v>
      </c>
      <c r="B208" s="21"/>
      <c r="C208" s="85" t="s">
        <v>261</v>
      </c>
      <c r="D208" s="99">
        <v>1.401148E-4</v>
      </c>
      <c r="E208" s="85" t="s">
        <v>544</v>
      </c>
      <c r="F208" s="32" t="s">
        <v>938</v>
      </c>
      <c r="G208" s="32" t="s">
        <v>330</v>
      </c>
      <c r="H208" s="5" t="s">
        <v>441</v>
      </c>
    </row>
    <row r="209" spans="1:8" ht="28.8" x14ac:dyDescent="0.3">
      <c r="A209" s="20" t="s">
        <v>539</v>
      </c>
      <c r="B209" s="21"/>
      <c r="C209" s="85" t="s">
        <v>261</v>
      </c>
      <c r="D209" s="99">
        <v>2.6956799999999998E-4</v>
      </c>
      <c r="E209" s="85" t="s">
        <v>544</v>
      </c>
      <c r="F209" s="32" t="s">
        <v>905</v>
      </c>
      <c r="G209" s="32" t="s">
        <v>388</v>
      </c>
      <c r="H209" s="5" t="s">
        <v>499</v>
      </c>
    </row>
    <row r="210" spans="1:8" x14ac:dyDescent="0.3">
      <c r="A210" s="20" t="s">
        <v>539</v>
      </c>
      <c r="B210" s="21"/>
      <c r="C210" s="85" t="s">
        <v>261</v>
      </c>
      <c r="D210" s="99">
        <v>1.5163199999999999E-4</v>
      </c>
      <c r="E210" s="85" t="s">
        <v>544</v>
      </c>
      <c r="F210" s="32" t="s">
        <v>905</v>
      </c>
      <c r="G210" s="32" t="s">
        <v>383</v>
      </c>
      <c r="H210" s="5" t="s">
        <v>494</v>
      </c>
    </row>
    <row r="211" spans="1:8" x14ac:dyDescent="0.3">
      <c r="A211" s="20" t="s">
        <v>539</v>
      </c>
      <c r="B211" s="21"/>
      <c r="C211" s="85" t="s">
        <v>261</v>
      </c>
      <c r="D211" s="99">
        <v>4.3550000000000001E-4</v>
      </c>
      <c r="E211" s="85" t="s">
        <v>544</v>
      </c>
      <c r="F211" s="32" t="s">
        <v>541</v>
      </c>
      <c r="G211" s="32" t="s">
        <v>355</v>
      </c>
      <c r="H211" s="5" t="s">
        <v>466</v>
      </c>
    </row>
    <row r="212" spans="1:8" x14ac:dyDescent="0.3">
      <c r="A212" s="20" t="s">
        <v>539</v>
      </c>
      <c r="B212" s="21"/>
      <c r="C212" s="85" t="s">
        <v>261</v>
      </c>
      <c r="D212" s="99">
        <v>1.3689E-4</v>
      </c>
      <c r="E212" s="85" t="s">
        <v>544</v>
      </c>
      <c r="F212" s="32" t="s">
        <v>905</v>
      </c>
      <c r="G212" s="32" t="s">
        <v>378</v>
      </c>
      <c r="H212" s="5" t="s">
        <v>489</v>
      </c>
    </row>
    <row r="213" spans="1:8" ht="28.8" x14ac:dyDescent="0.3">
      <c r="A213" s="20" t="s">
        <v>539</v>
      </c>
      <c r="B213" s="21"/>
      <c r="C213" s="85" t="s">
        <v>261</v>
      </c>
      <c r="D213" s="99">
        <v>5.7283200000000012E-4</v>
      </c>
      <c r="E213" s="85" t="s">
        <v>544</v>
      </c>
      <c r="F213" s="32" t="s">
        <v>905</v>
      </c>
      <c r="G213" s="32" t="s">
        <v>401</v>
      </c>
      <c r="H213" s="5" t="s">
        <v>512</v>
      </c>
    </row>
    <row r="214" spans="1:8" x14ac:dyDescent="0.3">
      <c r="A214" s="20" t="s">
        <v>539</v>
      </c>
      <c r="B214" s="21"/>
      <c r="C214" s="85" t="s">
        <v>261</v>
      </c>
      <c r="D214" s="99">
        <v>2.8536300000000001E-4</v>
      </c>
      <c r="E214" s="85" t="s">
        <v>544</v>
      </c>
      <c r="F214" s="32" t="s">
        <v>905</v>
      </c>
      <c r="G214" s="32" t="s">
        <v>386</v>
      </c>
      <c r="H214" s="5" t="s">
        <v>497</v>
      </c>
    </row>
    <row r="215" spans="1:8" x14ac:dyDescent="0.3">
      <c r="A215" s="20" t="s">
        <v>539</v>
      </c>
      <c r="B215" s="21"/>
      <c r="C215" s="85" t="s">
        <v>261</v>
      </c>
      <c r="D215" s="99">
        <v>3.7960000000000001E-4</v>
      </c>
      <c r="E215" s="85" t="s">
        <v>544</v>
      </c>
      <c r="F215" s="32" t="s">
        <v>541</v>
      </c>
      <c r="G215" s="32" t="s">
        <v>323</v>
      </c>
      <c r="H215" s="5" t="s">
        <v>434</v>
      </c>
    </row>
    <row r="216" spans="1:8" x14ac:dyDescent="0.3">
      <c r="A216" s="20" t="s">
        <v>539</v>
      </c>
      <c r="B216" s="21"/>
      <c r="C216" s="85" t="s">
        <v>261</v>
      </c>
      <c r="D216" s="99">
        <v>2.2007699999999997E-4</v>
      </c>
      <c r="E216" s="85" t="s">
        <v>544</v>
      </c>
      <c r="F216" s="32" t="s">
        <v>905</v>
      </c>
      <c r="G216" s="32" t="s">
        <v>397</v>
      </c>
      <c r="H216" s="5" t="s">
        <v>508</v>
      </c>
    </row>
    <row r="217" spans="1:8" x14ac:dyDescent="0.3">
      <c r="A217" s="20" t="s">
        <v>539</v>
      </c>
      <c r="B217" s="21"/>
      <c r="C217" s="85" t="s">
        <v>261</v>
      </c>
      <c r="D217" s="99">
        <v>1.4320800000000003E-4</v>
      </c>
      <c r="E217" s="85" t="s">
        <v>544</v>
      </c>
      <c r="F217" s="32" t="s">
        <v>905</v>
      </c>
      <c r="G217" s="32" t="s">
        <v>377</v>
      </c>
      <c r="H217" s="5" t="s">
        <v>488</v>
      </c>
    </row>
    <row r="218" spans="1:8" x14ac:dyDescent="0.3">
      <c r="A218" s="20" t="s">
        <v>539</v>
      </c>
      <c r="B218" s="21"/>
      <c r="C218" s="85" t="s">
        <v>261</v>
      </c>
      <c r="D218" s="99">
        <v>2.832E-4</v>
      </c>
      <c r="E218" s="85" t="s">
        <v>544</v>
      </c>
      <c r="F218" s="32" t="s">
        <v>541</v>
      </c>
      <c r="G218" s="32" t="s">
        <v>423</v>
      </c>
      <c r="H218" s="5" t="s">
        <v>534</v>
      </c>
    </row>
    <row r="219" spans="1:8" x14ac:dyDescent="0.3">
      <c r="A219" s="20" t="s">
        <v>539</v>
      </c>
      <c r="B219" s="21"/>
      <c r="C219" s="85" t="s">
        <v>261</v>
      </c>
      <c r="D219" s="99">
        <v>4.06458E-4</v>
      </c>
      <c r="E219" s="85" t="s">
        <v>544</v>
      </c>
      <c r="F219" s="32" t="s">
        <v>905</v>
      </c>
      <c r="G219" s="32" t="s">
        <v>412</v>
      </c>
      <c r="H219" s="5" t="s">
        <v>523</v>
      </c>
    </row>
    <row r="220" spans="1:8" x14ac:dyDescent="0.3">
      <c r="A220" s="20" t="s">
        <v>539</v>
      </c>
      <c r="B220" s="21"/>
      <c r="C220" s="85" t="s">
        <v>261</v>
      </c>
      <c r="D220" s="99">
        <v>1.3478399999999999E-4</v>
      </c>
      <c r="E220" s="85" t="s">
        <v>544</v>
      </c>
      <c r="F220" s="32" t="s">
        <v>905</v>
      </c>
      <c r="G220" s="32" t="s">
        <v>420</v>
      </c>
      <c r="H220" s="5" t="s">
        <v>531</v>
      </c>
    </row>
    <row r="221" spans="1:8" x14ac:dyDescent="0.3">
      <c r="A221" s="20" t="s">
        <v>539</v>
      </c>
      <c r="B221" s="21"/>
      <c r="C221" s="85" t="s">
        <v>261</v>
      </c>
      <c r="D221" s="99">
        <v>8.7851120000000005E-5</v>
      </c>
      <c r="E221" s="85" t="s">
        <v>806</v>
      </c>
      <c r="F221" s="32" t="s">
        <v>938</v>
      </c>
      <c r="G221" s="34" t="s">
        <v>798</v>
      </c>
      <c r="H221" s="5" t="s">
        <v>803</v>
      </c>
    </row>
    <row r="222" spans="1:8" ht="28.8" x14ac:dyDescent="0.3">
      <c r="A222" s="20" t="s">
        <v>539</v>
      </c>
      <c r="B222" s="21"/>
      <c r="C222" s="85" t="s">
        <v>261</v>
      </c>
      <c r="D222" s="99">
        <v>3.368E-4</v>
      </c>
      <c r="E222" s="85" t="s">
        <v>544</v>
      </c>
      <c r="F222" s="32" t="s">
        <v>541</v>
      </c>
      <c r="G222" s="32" t="s">
        <v>411</v>
      </c>
      <c r="H222" s="5" t="s">
        <v>522</v>
      </c>
    </row>
    <row r="223" spans="1:8" x14ac:dyDescent="0.3">
      <c r="A223" s="20" t="s">
        <v>539</v>
      </c>
      <c r="B223" s="21"/>
      <c r="C223" s="85" t="s">
        <v>261</v>
      </c>
      <c r="D223" s="99">
        <v>2.43E-4</v>
      </c>
      <c r="E223" s="85" t="s">
        <v>544</v>
      </c>
      <c r="F223" s="32" t="s">
        <v>541</v>
      </c>
      <c r="G223" s="32" t="s">
        <v>822</v>
      </c>
      <c r="H223" s="5" t="s">
        <v>823</v>
      </c>
    </row>
    <row r="224" spans="1:8" x14ac:dyDescent="0.3">
      <c r="A224" s="20" t="s">
        <v>539</v>
      </c>
      <c r="B224" s="21"/>
      <c r="C224" s="85" t="s">
        <v>261</v>
      </c>
      <c r="D224" s="99">
        <v>1.5249303999999999E-4</v>
      </c>
      <c r="E224" s="85" t="s">
        <v>544</v>
      </c>
      <c r="F224" s="32" t="s">
        <v>938</v>
      </c>
      <c r="G224" s="32" t="s">
        <v>398</v>
      </c>
      <c r="H224" s="5" t="s">
        <v>509</v>
      </c>
    </row>
    <row r="225" spans="1:8" ht="28.8" x14ac:dyDescent="0.3">
      <c r="A225" s="20" t="s">
        <v>539</v>
      </c>
      <c r="B225" s="21"/>
      <c r="C225" s="85" t="s">
        <v>261</v>
      </c>
      <c r="D225" s="99">
        <v>2.7470000000000001E-4</v>
      </c>
      <c r="E225" s="85" t="s">
        <v>544</v>
      </c>
      <c r="F225" s="32" t="s">
        <v>542</v>
      </c>
      <c r="G225" s="32" t="s">
        <v>380</v>
      </c>
      <c r="H225" s="5" t="s">
        <v>491</v>
      </c>
    </row>
    <row r="226" spans="1:8" x14ac:dyDescent="0.3">
      <c r="A226" s="20" t="s">
        <v>539</v>
      </c>
      <c r="B226" s="21"/>
      <c r="C226" s="85" t="s">
        <v>261</v>
      </c>
      <c r="D226" s="99">
        <v>1.1003849999999999E-3</v>
      </c>
      <c r="E226" s="85" t="s">
        <v>544</v>
      </c>
      <c r="F226" s="32" t="s">
        <v>905</v>
      </c>
      <c r="G226" s="32" t="s">
        <v>419</v>
      </c>
      <c r="H226" s="5" t="s">
        <v>530</v>
      </c>
    </row>
    <row r="227" spans="1:8" ht="28.8" x14ac:dyDescent="0.3">
      <c r="A227" s="20" t="s">
        <v>539</v>
      </c>
      <c r="B227" s="21"/>
      <c r="C227" s="85" t="s">
        <v>261</v>
      </c>
      <c r="D227" s="99">
        <v>1.1372399999999998E-4</v>
      </c>
      <c r="E227" s="85" t="s">
        <v>544</v>
      </c>
      <c r="F227" s="32" t="s">
        <v>905</v>
      </c>
      <c r="G227" s="32" t="s">
        <v>394</v>
      </c>
      <c r="H227" s="5" t="s">
        <v>505</v>
      </c>
    </row>
    <row r="228" spans="1:8" x14ac:dyDescent="0.3">
      <c r="A228" s="20" t="s">
        <v>539</v>
      </c>
      <c r="B228" s="21"/>
      <c r="C228" s="85" t="s">
        <v>261</v>
      </c>
      <c r="D228" s="99">
        <v>2.5587899999999998E-4</v>
      </c>
      <c r="E228" s="85" t="s">
        <v>544</v>
      </c>
      <c r="F228" s="32" t="s">
        <v>905</v>
      </c>
      <c r="G228" s="32" t="s">
        <v>421</v>
      </c>
      <c r="H228" s="5" t="s">
        <v>532</v>
      </c>
    </row>
    <row r="229" spans="1:8" x14ac:dyDescent="0.3">
      <c r="A229" s="20" t="s">
        <v>539</v>
      </c>
      <c r="B229" s="21"/>
      <c r="C229" s="85" t="s">
        <v>261</v>
      </c>
      <c r="D229" s="99">
        <v>8.7299999999999997E-4</v>
      </c>
      <c r="E229" s="85" t="s">
        <v>544</v>
      </c>
      <c r="F229" s="32" t="s">
        <v>541</v>
      </c>
      <c r="G229" s="32" t="s">
        <v>348</v>
      </c>
      <c r="H229" s="5" t="s">
        <v>459</v>
      </c>
    </row>
    <row r="230" spans="1:8" ht="28.8" x14ac:dyDescent="0.3">
      <c r="A230" s="20" t="s">
        <v>539</v>
      </c>
      <c r="B230" s="21"/>
      <c r="C230" s="85" t="s">
        <v>261</v>
      </c>
      <c r="D230" s="99">
        <v>3.2537700000000001E-4</v>
      </c>
      <c r="E230" s="85" t="s">
        <v>544</v>
      </c>
      <c r="F230" s="32" t="s">
        <v>905</v>
      </c>
      <c r="G230" s="32" t="s">
        <v>375</v>
      </c>
      <c r="H230" s="5" t="s">
        <v>486</v>
      </c>
    </row>
    <row r="231" spans="1:8" ht="28.8" x14ac:dyDescent="0.3">
      <c r="A231" s="20" t="s">
        <v>539</v>
      </c>
      <c r="B231" s="21"/>
      <c r="C231" s="85" t="s">
        <v>261</v>
      </c>
      <c r="D231" s="99">
        <v>2.288E-4</v>
      </c>
      <c r="E231" s="85" t="s">
        <v>544</v>
      </c>
      <c r="F231" s="32" t="s">
        <v>541</v>
      </c>
      <c r="G231" s="32" t="s">
        <v>367</v>
      </c>
      <c r="H231" s="5" t="s">
        <v>478</v>
      </c>
    </row>
    <row r="232" spans="1:8" x14ac:dyDescent="0.3">
      <c r="A232" s="20" t="s">
        <v>539</v>
      </c>
      <c r="B232" s="21"/>
      <c r="C232" s="85" t="s">
        <v>261</v>
      </c>
      <c r="D232" s="99">
        <v>1.887E-3</v>
      </c>
      <c r="E232" s="85" t="s">
        <v>544</v>
      </c>
      <c r="F232" s="32" t="s">
        <v>541</v>
      </c>
      <c r="G232" s="32" t="s">
        <v>372</v>
      </c>
      <c r="H232" s="5" t="s">
        <v>483</v>
      </c>
    </row>
    <row r="233" spans="1:8" x14ac:dyDescent="0.3">
      <c r="A233" s="20" t="s">
        <v>539</v>
      </c>
      <c r="B233" s="21"/>
      <c r="C233" s="85" t="s">
        <v>261</v>
      </c>
      <c r="D233" s="99">
        <v>9.6361160000000019E-5</v>
      </c>
      <c r="E233" s="85" t="s">
        <v>544</v>
      </c>
      <c r="F233" s="32" t="s">
        <v>938</v>
      </c>
      <c r="G233" s="32" t="s">
        <v>320</v>
      </c>
      <c r="H233" s="5" t="s">
        <v>431</v>
      </c>
    </row>
    <row r="234" spans="1:8" x14ac:dyDescent="0.3">
      <c r="A234" s="20" t="s">
        <v>539</v>
      </c>
      <c r="B234" s="21"/>
      <c r="C234" s="85" t="s">
        <v>261</v>
      </c>
      <c r="D234" s="99">
        <v>7.792199999999999E-5</v>
      </c>
      <c r="E234" s="85" t="s">
        <v>544</v>
      </c>
      <c r="F234" s="32" t="s">
        <v>905</v>
      </c>
      <c r="G234" s="32" t="s">
        <v>393</v>
      </c>
      <c r="H234" s="5" t="s">
        <v>504</v>
      </c>
    </row>
    <row r="235" spans="1:8" x14ac:dyDescent="0.3">
      <c r="A235" s="20" t="s">
        <v>539</v>
      </c>
      <c r="B235" s="21"/>
      <c r="C235" s="85" t="s">
        <v>261</v>
      </c>
      <c r="D235" s="99">
        <v>1.0403639999999998E-3</v>
      </c>
      <c r="E235" s="85" t="s">
        <v>544</v>
      </c>
      <c r="F235" s="32" t="s">
        <v>905</v>
      </c>
      <c r="G235" s="32" t="s">
        <v>935</v>
      </c>
      <c r="H235" s="5" t="s">
        <v>932</v>
      </c>
    </row>
    <row r="236" spans="1:8" x14ac:dyDescent="0.3">
      <c r="A236" s="20" t="s">
        <v>539</v>
      </c>
      <c r="B236" s="21"/>
      <c r="C236" s="85" t="s">
        <v>261</v>
      </c>
      <c r="D236" s="99">
        <v>1.6581684E-4</v>
      </c>
      <c r="E236" s="85" t="s">
        <v>544</v>
      </c>
      <c r="F236" s="32" t="s">
        <v>938</v>
      </c>
      <c r="G236" s="32" t="s">
        <v>547</v>
      </c>
      <c r="H236" s="38" t="s">
        <v>546</v>
      </c>
    </row>
    <row r="237" spans="1:8" x14ac:dyDescent="0.3">
      <c r="A237" s="20" t="s">
        <v>539</v>
      </c>
      <c r="B237" s="21"/>
      <c r="C237" s="85" t="s">
        <v>261</v>
      </c>
      <c r="D237" s="99">
        <v>2.06388E-4</v>
      </c>
      <c r="E237" s="85" t="s">
        <v>544</v>
      </c>
      <c r="F237" s="32" t="s">
        <v>905</v>
      </c>
      <c r="G237" s="32" t="s">
        <v>333</v>
      </c>
      <c r="H237" s="5" t="s">
        <v>444</v>
      </c>
    </row>
    <row r="238" spans="1:8" x14ac:dyDescent="0.3">
      <c r="A238" s="20" t="s">
        <v>539</v>
      </c>
      <c r="B238" s="21"/>
      <c r="C238" s="85" t="s">
        <v>261</v>
      </c>
      <c r="D238" s="99">
        <v>2.6324999999999997E-4</v>
      </c>
      <c r="E238" s="85" t="s">
        <v>544</v>
      </c>
      <c r="F238" s="32" t="s">
        <v>905</v>
      </c>
      <c r="G238" s="32" t="s">
        <v>328</v>
      </c>
      <c r="H238" s="5" t="s">
        <v>439</v>
      </c>
    </row>
    <row r="239" spans="1:8" ht="28.8" x14ac:dyDescent="0.3">
      <c r="A239" s="20" t="s">
        <v>539</v>
      </c>
      <c r="B239" s="21"/>
      <c r="C239" s="85" t="s">
        <v>261</v>
      </c>
      <c r="D239" s="99">
        <v>7.1914136000000004E-4</v>
      </c>
      <c r="E239" s="85" t="s">
        <v>544</v>
      </c>
      <c r="F239" s="32" t="s">
        <v>938</v>
      </c>
      <c r="G239" s="32" t="s">
        <v>351</v>
      </c>
      <c r="H239" s="5" t="s">
        <v>462</v>
      </c>
    </row>
    <row r="240" spans="1:8" x14ac:dyDescent="0.3">
      <c r="A240" s="20" t="s">
        <v>539</v>
      </c>
      <c r="B240" s="21"/>
      <c r="C240" s="85" t="s">
        <v>261</v>
      </c>
      <c r="D240" s="99">
        <v>8.4240000000000007E-5</v>
      </c>
      <c r="E240" s="85" t="s">
        <v>544</v>
      </c>
      <c r="F240" s="32" t="s">
        <v>905</v>
      </c>
      <c r="G240" s="32" t="s">
        <v>347</v>
      </c>
      <c r="H240" s="5" t="s">
        <v>458</v>
      </c>
    </row>
    <row r="241" spans="1:8" x14ac:dyDescent="0.3">
      <c r="A241" s="20" t="s">
        <v>539</v>
      </c>
      <c r="B241" s="21"/>
      <c r="C241" s="85" t="s">
        <v>261</v>
      </c>
      <c r="D241" s="99">
        <v>3.7907999999999996E-4</v>
      </c>
      <c r="E241" s="85" t="s">
        <v>544</v>
      </c>
      <c r="F241" s="32" t="s">
        <v>905</v>
      </c>
      <c r="G241" s="32" t="s">
        <v>418</v>
      </c>
      <c r="H241" s="5" t="s">
        <v>529</v>
      </c>
    </row>
    <row r="242" spans="1:8" x14ac:dyDescent="0.3">
      <c r="A242" s="20" t="s">
        <v>539</v>
      </c>
      <c r="B242" s="21"/>
      <c r="C242" s="85" t="s">
        <v>261</v>
      </c>
      <c r="D242" s="99">
        <v>3.5486099999999999E-4</v>
      </c>
      <c r="E242" s="85" t="s">
        <v>544</v>
      </c>
      <c r="F242" s="32" t="s">
        <v>905</v>
      </c>
      <c r="G242" s="32" t="s">
        <v>381</v>
      </c>
      <c r="H242" s="5" t="s">
        <v>492</v>
      </c>
    </row>
    <row r="243" spans="1:8" x14ac:dyDescent="0.3">
      <c r="A243" s="20" t="s">
        <v>539</v>
      </c>
      <c r="B243" s="21"/>
      <c r="C243" s="85" t="s">
        <v>261</v>
      </c>
      <c r="D243" s="99">
        <v>6.508000000000001E-4</v>
      </c>
      <c r="E243" s="85" t="s">
        <v>544</v>
      </c>
      <c r="F243" s="32" t="s">
        <v>541</v>
      </c>
      <c r="G243" s="32" t="s">
        <v>1102</v>
      </c>
      <c r="H243" s="5" t="s">
        <v>933</v>
      </c>
    </row>
    <row r="244" spans="1:8" x14ac:dyDescent="0.3">
      <c r="A244" s="20" t="s">
        <v>539</v>
      </c>
      <c r="B244" s="21"/>
      <c r="C244" s="85" t="s">
        <v>261</v>
      </c>
      <c r="D244" s="99">
        <v>1.9585799999999998E-4</v>
      </c>
      <c r="E244" s="85" t="s">
        <v>544</v>
      </c>
      <c r="F244" s="32" t="s">
        <v>905</v>
      </c>
      <c r="G244" s="32" t="s">
        <v>422</v>
      </c>
      <c r="H244" s="5" t="s">
        <v>533</v>
      </c>
    </row>
    <row r="245" spans="1:8" ht="28.8" x14ac:dyDescent="0.3">
      <c r="A245" s="20" t="s">
        <v>539</v>
      </c>
      <c r="B245" s="21"/>
      <c r="C245" s="85" t="s">
        <v>261</v>
      </c>
      <c r="D245" s="99">
        <v>2.8909999999999999E-3</v>
      </c>
      <c r="E245" s="85" t="s">
        <v>544</v>
      </c>
      <c r="F245" s="32" t="s">
        <v>541</v>
      </c>
      <c r="G245" s="32" t="s">
        <v>811</v>
      </c>
      <c r="H245" s="5" t="s">
        <v>810</v>
      </c>
    </row>
    <row r="246" spans="1:8" x14ac:dyDescent="0.3">
      <c r="A246" s="20" t="s">
        <v>539</v>
      </c>
      <c r="B246" s="21"/>
      <c r="C246" s="85" t="s">
        <v>261</v>
      </c>
      <c r="D246" s="99">
        <v>1.0845899999999999E-4</v>
      </c>
      <c r="E246" s="85" t="s">
        <v>544</v>
      </c>
      <c r="F246" s="32" t="s">
        <v>905</v>
      </c>
      <c r="G246" s="32" t="s">
        <v>373</v>
      </c>
      <c r="H246" s="5" t="s">
        <v>484</v>
      </c>
    </row>
    <row r="247" spans="1:8" x14ac:dyDescent="0.3">
      <c r="A247" s="20" t="s">
        <v>539</v>
      </c>
      <c r="B247" s="21"/>
      <c r="C247" s="85" t="s">
        <v>261</v>
      </c>
      <c r="D247" s="99">
        <v>5.3740000000000005E-4</v>
      </c>
      <c r="E247" s="85" t="s">
        <v>544</v>
      </c>
      <c r="F247" s="32" t="s">
        <v>541</v>
      </c>
      <c r="G247" s="32" t="s">
        <v>410</v>
      </c>
      <c r="H247" s="5" t="s">
        <v>521</v>
      </c>
    </row>
    <row r="248" spans="1:8" x14ac:dyDescent="0.3">
      <c r="A248" s="20" t="s">
        <v>539</v>
      </c>
      <c r="B248" s="21"/>
      <c r="C248" s="85" t="s">
        <v>261</v>
      </c>
      <c r="D248" s="99">
        <v>7.6868999999999999E-5</v>
      </c>
      <c r="E248" s="85" t="s">
        <v>544</v>
      </c>
      <c r="F248" s="32" t="s">
        <v>905</v>
      </c>
      <c r="G248" s="32" t="s">
        <v>371</v>
      </c>
      <c r="H248" s="5" t="s">
        <v>482</v>
      </c>
    </row>
    <row r="249" spans="1:8" ht="28.8" x14ac:dyDescent="0.3">
      <c r="A249" s="20" t="s">
        <v>539</v>
      </c>
      <c r="B249" s="21"/>
      <c r="C249" s="85" t="s">
        <v>261</v>
      </c>
      <c r="D249" s="99">
        <v>8.8451999999999999E-5</v>
      </c>
      <c r="E249" s="85" t="s">
        <v>544</v>
      </c>
      <c r="F249" s="32" t="s">
        <v>905</v>
      </c>
      <c r="G249" s="32" t="s">
        <v>395</v>
      </c>
      <c r="H249" s="5" t="s">
        <v>506</v>
      </c>
    </row>
    <row r="250" spans="1:8" x14ac:dyDescent="0.3">
      <c r="A250" s="20" t="s">
        <v>539</v>
      </c>
      <c r="B250" s="21"/>
      <c r="C250" s="85" t="s">
        <v>261</v>
      </c>
      <c r="D250" s="99">
        <v>8.4240000000000007E-5</v>
      </c>
      <c r="E250" s="85" t="s">
        <v>544</v>
      </c>
      <c r="F250" s="32" t="s">
        <v>905</v>
      </c>
      <c r="G250" s="32" t="s">
        <v>413</v>
      </c>
      <c r="H250" s="5" t="s">
        <v>524</v>
      </c>
    </row>
    <row r="251" spans="1:8" x14ac:dyDescent="0.3">
      <c r="A251" s="20" t="s">
        <v>539</v>
      </c>
      <c r="B251" s="21"/>
      <c r="C251" s="85" t="s">
        <v>261</v>
      </c>
      <c r="D251" s="99">
        <v>1.9958900000000002E-4</v>
      </c>
      <c r="E251" s="85" t="s">
        <v>544</v>
      </c>
      <c r="F251" s="32" t="s">
        <v>543</v>
      </c>
      <c r="G251" s="32" t="s">
        <v>332</v>
      </c>
      <c r="H251" s="5" t="s">
        <v>443</v>
      </c>
    </row>
    <row r="252" spans="1:8" ht="28.8" x14ac:dyDescent="0.3">
      <c r="A252" s="20" t="s">
        <v>539</v>
      </c>
      <c r="B252" s="21"/>
      <c r="C252" s="85" t="s">
        <v>261</v>
      </c>
      <c r="D252" s="99">
        <v>1.1965631999999999E-3</v>
      </c>
      <c r="E252" s="85" t="s">
        <v>544</v>
      </c>
      <c r="F252" s="32" t="s">
        <v>938</v>
      </c>
      <c r="G252" s="32" t="s">
        <v>387</v>
      </c>
      <c r="H252" s="5" t="s">
        <v>498</v>
      </c>
    </row>
    <row r="253" spans="1:8" x14ac:dyDescent="0.3">
      <c r="A253" s="20" t="s">
        <v>539</v>
      </c>
      <c r="B253" s="21"/>
      <c r="C253" s="85" t="s">
        <v>261</v>
      </c>
      <c r="D253" s="99">
        <v>6.0863399999999993E-4</v>
      </c>
      <c r="E253" s="85" t="s">
        <v>544</v>
      </c>
      <c r="F253" s="32" t="s">
        <v>905</v>
      </c>
      <c r="G253" s="32" t="s">
        <v>334</v>
      </c>
      <c r="H253" s="5" t="s">
        <v>445</v>
      </c>
    </row>
    <row r="254" spans="1:8" x14ac:dyDescent="0.3">
      <c r="A254" s="20" t="s">
        <v>539</v>
      </c>
      <c r="B254" s="21"/>
      <c r="C254" s="85" t="s">
        <v>261</v>
      </c>
      <c r="D254" s="99">
        <v>6.3481460000000003E-4</v>
      </c>
      <c r="E254" s="85" t="s">
        <v>544</v>
      </c>
      <c r="F254" s="32" t="s">
        <v>938</v>
      </c>
      <c r="G254" s="32" t="s">
        <v>337</v>
      </c>
      <c r="H254" s="5" t="s">
        <v>448</v>
      </c>
    </row>
    <row r="255" spans="1:8" ht="28.8" x14ac:dyDescent="0.3">
      <c r="A255" s="20" t="s">
        <v>539</v>
      </c>
      <c r="B255" s="21"/>
      <c r="C255" s="85" t="s">
        <v>261</v>
      </c>
      <c r="D255" s="99">
        <v>5.5210000000000003E-4</v>
      </c>
      <c r="E255" s="85" t="s">
        <v>544</v>
      </c>
      <c r="F255" s="32" t="s">
        <v>541</v>
      </c>
      <c r="G255" s="32" t="s">
        <v>352</v>
      </c>
      <c r="H255" s="5" t="s">
        <v>463</v>
      </c>
    </row>
    <row r="256" spans="1:8" ht="28.8" x14ac:dyDescent="0.3">
      <c r="A256" s="20" t="s">
        <v>539</v>
      </c>
      <c r="B256" s="21"/>
      <c r="C256" s="85" t="s">
        <v>261</v>
      </c>
      <c r="D256" s="99">
        <v>6.715E-4</v>
      </c>
      <c r="E256" s="85" t="s">
        <v>544</v>
      </c>
      <c r="F256" s="32" t="s">
        <v>541</v>
      </c>
      <c r="G256" s="32" t="s">
        <v>404</v>
      </c>
      <c r="H256" s="5" t="s">
        <v>515</v>
      </c>
    </row>
    <row r="257" spans="1:8" x14ac:dyDescent="0.3">
      <c r="A257" s="20" t="s">
        <v>847</v>
      </c>
      <c r="B257" s="21"/>
      <c r="C257" s="85" t="s">
        <v>261</v>
      </c>
      <c r="D257" s="34">
        <v>4.4990000000000004E-4</v>
      </c>
      <c r="E257" s="85" t="s">
        <v>806</v>
      </c>
      <c r="F257" s="32" t="s">
        <v>541</v>
      </c>
      <c r="G257" s="32" t="s">
        <v>856</v>
      </c>
      <c r="H257" s="5" t="s">
        <v>857</v>
      </c>
    </row>
    <row r="258" spans="1:8" x14ac:dyDescent="0.3">
      <c r="A258" s="20" t="s">
        <v>847</v>
      </c>
      <c r="B258" s="21"/>
      <c r="C258" s="85" t="s">
        <v>261</v>
      </c>
      <c r="D258" s="137">
        <v>3.4500000000000005E-5</v>
      </c>
      <c r="E258" s="85" t="s">
        <v>806</v>
      </c>
      <c r="F258" s="32" t="s">
        <v>541</v>
      </c>
      <c r="G258" s="32" t="s">
        <v>1108</v>
      </c>
      <c r="H258" s="5" t="s">
        <v>1109</v>
      </c>
    </row>
    <row r="259" spans="1:8" x14ac:dyDescent="0.3">
      <c r="A259" s="20" t="s">
        <v>847</v>
      </c>
      <c r="B259" s="21"/>
      <c r="C259" s="85" t="s">
        <v>261</v>
      </c>
      <c r="D259" s="34">
        <v>2.8210000000000003E-4</v>
      </c>
      <c r="E259" s="85" t="s">
        <v>806</v>
      </c>
      <c r="F259" s="32" t="s">
        <v>541</v>
      </c>
      <c r="G259" s="32" t="s">
        <v>854</v>
      </c>
      <c r="H259" s="5" t="s">
        <v>855</v>
      </c>
    </row>
    <row r="260" spans="1:8" x14ac:dyDescent="0.3">
      <c r="A260" s="20" t="s">
        <v>847</v>
      </c>
      <c r="B260" s="21"/>
      <c r="C260" s="85" t="s">
        <v>261</v>
      </c>
      <c r="D260" s="34">
        <v>2.6850584395072131E-4</v>
      </c>
      <c r="E260" s="85" t="s">
        <v>806</v>
      </c>
      <c r="F260" s="32" t="s">
        <v>905</v>
      </c>
      <c r="G260" s="32" t="s">
        <v>848</v>
      </c>
      <c r="H260" s="5" t="s">
        <v>849</v>
      </c>
    </row>
    <row r="261" spans="1:8" x14ac:dyDescent="0.3">
      <c r="A261" s="20" t="s">
        <v>847</v>
      </c>
      <c r="B261" s="21"/>
      <c r="C261" s="85" t="s">
        <v>261</v>
      </c>
      <c r="D261" s="34">
        <v>1.1687901442560809E-4</v>
      </c>
      <c r="E261" s="85" t="s">
        <v>806</v>
      </c>
      <c r="F261" s="32" t="s">
        <v>905</v>
      </c>
      <c r="G261" s="32" t="s">
        <v>850</v>
      </c>
      <c r="H261" s="5" t="s">
        <v>851</v>
      </c>
    </row>
    <row r="262" spans="1:8" ht="28.8" x14ac:dyDescent="0.3">
      <c r="A262" s="20" t="s">
        <v>847</v>
      </c>
      <c r="B262" s="21"/>
      <c r="C262" s="85" t="s">
        <v>261</v>
      </c>
      <c r="D262" s="34">
        <v>1.6477244000000003E-3</v>
      </c>
      <c r="E262" s="85" t="s">
        <v>806</v>
      </c>
      <c r="F262" s="32" t="s">
        <v>540</v>
      </c>
      <c r="G262" s="32" t="s">
        <v>852</v>
      </c>
      <c r="H262" s="5" t="s">
        <v>853</v>
      </c>
    </row>
    <row r="263" spans="1:8" ht="28.8" x14ac:dyDescent="0.3">
      <c r="A263" s="20" t="s">
        <v>749</v>
      </c>
      <c r="B263" s="21" t="s">
        <v>738</v>
      </c>
      <c r="C263" s="85" t="s">
        <v>732</v>
      </c>
      <c r="D263" s="34">
        <v>4.0597972930144582E-5</v>
      </c>
      <c r="E263" s="85" t="s">
        <v>739</v>
      </c>
      <c r="F263" s="32"/>
      <c r="G263" s="32" t="s">
        <v>733</v>
      </c>
      <c r="H263" s="5" t="s">
        <v>740</v>
      </c>
    </row>
    <row r="264" spans="1:8" ht="28.8" x14ac:dyDescent="0.3">
      <c r="A264" s="20" t="s">
        <v>749</v>
      </c>
      <c r="B264" s="21" t="s">
        <v>769</v>
      </c>
      <c r="C264" s="85" t="s">
        <v>770</v>
      </c>
      <c r="D264" s="34">
        <v>1.0167127296250699E-9</v>
      </c>
      <c r="E264" s="85" t="s">
        <v>765</v>
      </c>
      <c r="F264" s="32"/>
      <c r="G264" s="32" t="s">
        <v>733</v>
      </c>
      <c r="H264" s="5" t="s">
        <v>773</v>
      </c>
    </row>
    <row r="265" spans="1:8" ht="28.8" x14ac:dyDescent="0.3">
      <c r="A265" s="20" t="s">
        <v>749</v>
      </c>
      <c r="B265" s="21" t="s">
        <v>772</v>
      </c>
      <c r="C265" s="85" t="s">
        <v>771</v>
      </c>
      <c r="D265" s="34">
        <v>4.1863411997580185E-10</v>
      </c>
      <c r="E265" s="85" t="s">
        <v>767</v>
      </c>
      <c r="F265" s="32"/>
      <c r="G265" s="32" t="s">
        <v>733</v>
      </c>
      <c r="H265" s="5" t="s">
        <v>774</v>
      </c>
    </row>
    <row r="266" spans="1:8" x14ac:dyDescent="0.3">
      <c r="A266" s="20" t="s">
        <v>749</v>
      </c>
      <c r="B266" s="21" t="s">
        <v>784</v>
      </c>
      <c r="C266" s="85" t="s">
        <v>261</v>
      </c>
      <c r="D266" s="34">
        <v>7.0153258659686572E-6</v>
      </c>
      <c r="E266" s="85" t="s">
        <v>734</v>
      </c>
      <c r="F266" s="32"/>
      <c r="G266" s="32" t="s">
        <v>733</v>
      </c>
      <c r="H266" s="5" t="s">
        <v>741</v>
      </c>
    </row>
    <row r="267" spans="1:8" ht="28.8" x14ac:dyDescent="0.3">
      <c r="A267" s="20" t="s">
        <v>749</v>
      </c>
      <c r="B267" s="21" t="s">
        <v>746</v>
      </c>
      <c r="C267" s="85" t="s">
        <v>732</v>
      </c>
      <c r="D267" s="34">
        <v>1.505346476770355E-5</v>
      </c>
      <c r="E267" s="85" t="s">
        <v>739</v>
      </c>
      <c r="F267" s="32"/>
      <c r="G267" s="32" t="s">
        <v>733</v>
      </c>
      <c r="H267" s="5" t="s">
        <v>742</v>
      </c>
    </row>
    <row r="268" spans="1:8" ht="28.8" x14ac:dyDescent="0.3">
      <c r="A268" s="20" t="s">
        <v>749</v>
      </c>
      <c r="B268" s="21" t="s">
        <v>764</v>
      </c>
      <c r="C268" s="85" t="s">
        <v>770</v>
      </c>
      <c r="D268" s="34">
        <v>3.7699047882566748E-10</v>
      </c>
      <c r="E268" s="85" t="s">
        <v>765</v>
      </c>
      <c r="F268" s="32"/>
      <c r="G268" s="32" t="s">
        <v>733</v>
      </c>
      <c r="H268" s="5" t="s">
        <v>763</v>
      </c>
    </row>
    <row r="269" spans="1:8" ht="28.8" x14ac:dyDescent="0.3">
      <c r="A269" s="20" t="s">
        <v>749</v>
      </c>
      <c r="B269" s="21" t="s">
        <v>766</v>
      </c>
      <c r="C269" s="85" t="s">
        <v>771</v>
      </c>
      <c r="D269" s="34">
        <v>1.5522681357657309E-10</v>
      </c>
      <c r="E269" s="85" t="s">
        <v>767</v>
      </c>
      <c r="F269" s="32"/>
      <c r="G269" s="32" t="s">
        <v>733</v>
      </c>
      <c r="H269" s="5" t="s">
        <v>768</v>
      </c>
    </row>
    <row r="270" spans="1:8" ht="28.8" x14ac:dyDescent="0.3">
      <c r="A270" s="20" t="s">
        <v>749</v>
      </c>
      <c r="B270" s="21" t="s">
        <v>747</v>
      </c>
      <c r="C270" s="32" t="s">
        <v>261</v>
      </c>
      <c r="D270" s="34">
        <v>2.6012372819458027E-6</v>
      </c>
      <c r="E270" s="32" t="s">
        <v>734</v>
      </c>
      <c r="F270" s="32"/>
      <c r="G270" s="32" t="s">
        <v>733</v>
      </c>
      <c r="H270" s="5" t="s">
        <v>743</v>
      </c>
    </row>
    <row r="271" spans="1:8" ht="28.8" x14ac:dyDescent="0.3">
      <c r="A271" s="20" t="s">
        <v>749</v>
      </c>
      <c r="B271" s="21" t="s">
        <v>746</v>
      </c>
      <c r="C271" s="85" t="s">
        <v>732</v>
      </c>
      <c r="D271" s="34">
        <v>5.5839349741521721E-6</v>
      </c>
      <c r="E271" s="85" t="s">
        <v>739</v>
      </c>
      <c r="F271" s="132"/>
      <c r="G271" s="32" t="s">
        <v>733</v>
      </c>
      <c r="H271" s="5" t="s">
        <v>1029</v>
      </c>
    </row>
    <row r="272" spans="1:8" ht="28.8" x14ac:dyDescent="0.3">
      <c r="A272" s="20" t="s">
        <v>749</v>
      </c>
      <c r="B272" s="21" t="s">
        <v>764</v>
      </c>
      <c r="C272" s="85" t="s">
        <v>770</v>
      </c>
      <c r="D272" s="34">
        <v>1.3984091716568692E-10</v>
      </c>
      <c r="E272" s="85" t="s">
        <v>765</v>
      </c>
      <c r="F272" s="32"/>
      <c r="G272" s="32" t="s">
        <v>733</v>
      </c>
      <c r="H272" s="5" t="s">
        <v>1030</v>
      </c>
    </row>
    <row r="273" spans="1:8" ht="28.8" x14ac:dyDescent="0.3">
      <c r="A273" s="20" t="s">
        <v>749</v>
      </c>
      <c r="B273" s="21" t="s">
        <v>766</v>
      </c>
      <c r="C273" s="85" t="s">
        <v>771</v>
      </c>
      <c r="D273" s="34">
        <v>5.7579862618475113E-11</v>
      </c>
      <c r="E273" s="85" t="s">
        <v>767</v>
      </c>
      <c r="F273" s="32"/>
      <c r="G273" s="32" t="s">
        <v>733</v>
      </c>
      <c r="H273" s="5" t="s">
        <v>1031</v>
      </c>
    </row>
    <row r="274" spans="1:8" ht="28.8" x14ac:dyDescent="0.3">
      <c r="A274" s="20" t="s">
        <v>749</v>
      </c>
      <c r="B274" s="21" t="s">
        <v>747</v>
      </c>
      <c r="C274" s="85" t="s">
        <v>261</v>
      </c>
      <c r="D274" s="34">
        <v>9.649034331211682E-7</v>
      </c>
      <c r="E274" s="85" t="s">
        <v>734</v>
      </c>
      <c r="F274" s="32"/>
      <c r="G274" s="32" t="s">
        <v>733</v>
      </c>
      <c r="H274" s="5" t="s">
        <v>1032</v>
      </c>
    </row>
    <row r="275" spans="1:8" ht="28.8" x14ac:dyDescent="0.3">
      <c r="A275" s="20" t="s">
        <v>749</v>
      </c>
      <c r="B275" s="21" t="s">
        <v>788</v>
      </c>
      <c r="C275" s="85" t="s">
        <v>732</v>
      </c>
      <c r="D275" s="34">
        <v>1.8211292961862379E-5</v>
      </c>
      <c r="E275" s="85" t="s">
        <v>734</v>
      </c>
      <c r="F275" s="32"/>
      <c r="G275" s="32" t="s">
        <v>733</v>
      </c>
      <c r="H275" s="5" t="s">
        <v>790</v>
      </c>
    </row>
    <row r="276" spans="1:8" ht="28.8" x14ac:dyDescent="0.3">
      <c r="A276" s="20" t="s">
        <v>749</v>
      </c>
      <c r="B276" s="21" t="s">
        <v>789</v>
      </c>
      <c r="C276" s="85" t="s">
        <v>261</v>
      </c>
      <c r="D276" s="34">
        <v>3.7446374694277741E-6</v>
      </c>
      <c r="E276" s="85" t="s">
        <v>734</v>
      </c>
      <c r="F276" s="32"/>
      <c r="G276" s="32" t="s">
        <v>733</v>
      </c>
      <c r="H276" s="5" t="s">
        <v>791</v>
      </c>
    </row>
    <row r="277" spans="1:8" ht="28.8" x14ac:dyDescent="0.3">
      <c r="A277" s="20" t="s">
        <v>749</v>
      </c>
      <c r="B277" s="21" t="s">
        <v>783</v>
      </c>
      <c r="C277" s="85" t="s">
        <v>732</v>
      </c>
      <c r="D277" s="34">
        <v>3.2819195317204351E-5</v>
      </c>
      <c r="E277" s="85" t="s">
        <v>734</v>
      </c>
      <c r="F277" s="32"/>
      <c r="G277" s="32" t="s">
        <v>733</v>
      </c>
      <c r="H277" s="5" t="s">
        <v>786</v>
      </c>
    </row>
    <row r="278" spans="1:8" ht="28.8" x14ac:dyDescent="0.3">
      <c r="A278" s="20" t="s">
        <v>749</v>
      </c>
      <c r="B278" s="21" t="s">
        <v>785</v>
      </c>
      <c r="C278" s="85" t="s">
        <v>261</v>
      </c>
      <c r="D278" s="34">
        <v>6.6808039823331862E-6</v>
      </c>
      <c r="E278" s="85" t="s">
        <v>734</v>
      </c>
      <c r="F278" s="32" t="s">
        <v>812</v>
      </c>
      <c r="G278" s="32" t="s">
        <v>733</v>
      </c>
      <c r="H278" s="5" t="s">
        <v>787</v>
      </c>
    </row>
    <row r="279" spans="1:8" ht="28.8" x14ac:dyDescent="0.3">
      <c r="A279" s="20" t="s">
        <v>749</v>
      </c>
      <c r="B279" s="21" t="s">
        <v>1041</v>
      </c>
      <c r="C279" s="85" t="s">
        <v>732</v>
      </c>
      <c r="D279" s="124">
        <v>2.9732520251613239E-5</v>
      </c>
      <c r="E279" s="85" t="s">
        <v>734</v>
      </c>
      <c r="F279" s="107"/>
      <c r="G279" s="32" t="s">
        <v>733</v>
      </c>
      <c r="H279" s="5" t="s">
        <v>1043</v>
      </c>
    </row>
    <row r="280" spans="1:8" ht="28.8" x14ac:dyDescent="0.3">
      <c r="A280" s="20" t="s">
        <v>749</v>
      </c>
      <c r="B280" s="21" t="s">
        <v>1042</v>
      </c>
      <c r="C280" s="32" t="s">
        <v>261</v>
      </c>
      <c r="D280" s="124">
        <v>5.3081256837243912E-6</v>
      </c>
      <c r="E280" s="32" t="s">
        <v>734</v>
      </c>
      <c r="F280" s="131"/>
      <c r="G280" s="32" t="s">
        <v>733</v>
      </c>
      <c r="H280" s="5" t="s">
        <v>1044</v>
      </c>
    </row>
    <row r="281" spans="1:8" x14ac:dyDescent="0.3">
      <c r="A281" s="20" t="s">
        <v>749</v>
      </c>
      <c r="B281" s="21" t="s">
        <v>745</v>
      </c>
      <c r="C281" s="85"/>
      <c r="D281" s="108">
        <v>1.0206999999999999</v>
      </c>
      <c r="E281" s="85"/>
      <c r="F281" s="109" t="s">
        <v>775</v>
      </c>
      <c r="G281" s="32" t="s">
        <v>776</v>
      </c>
      <c r="H281" s="5" t="s">
        <v>781</v>
      </c>
    </row>
    <row r="282" spans="1:8" x14ac:dyDescent="0.3">
      <c r="A282" s="20" t="s">
        <v>749</v>
      </c>
      <c r="B282" s="21" t="s">
        <v>748</v>
      </c>
      <c r="C282" s="85"/>
      <c r="D282" s="108">
        <v>1.0135000000000001</v>
      </c>
      <c r="E282" s="85"/>
      <c r="F282" s="109" t="s">
        <v>778</v>
      </c>
      <c r="G282" s="32" t="s">
        <v>779</v>
      </c>
      <c r="H282" s="5" t="s">
        <v>782</v>
      </c>
    </row>
    <row r="283" spans="1:8" x14ac:dyDescent="0.3">
      <c r="A283" s="20" t="s">
        <v>749</v>
      </c>
      <c r="B283" s="21" t="s">
        <v>744</v>
      </c>
      <c r="C283" s="85"/>
      <c r="D283" s="108">
        <v>1.0419</v>
      </c>
      <c r="E283" s="85"/>
      <c r="F283" s="109" t="s">
        <v>775</v>
      </c>
      <c r="G283" s="32" t="s">
        <v>777</v>
      </c>
      <c r="H283" s="5" t="s">
        <v>780</v>
      </c>
    </row>
    <row r="284" spans="1:8" ht="28.8" x14ac:dyDescent="0.3">
      <c r="A284" s="20" t="s">
        <v>749</v>
      </c>
      <c r="B284" s="21" t="s">
        <v>748</v>
      </c>
      <c r="C284" s="85"/>
      <c r="D284" s="34">
        <v>1.0221197274858727</v>
      </c>
      <c r="E284" s="85"/>
      <c r="F284" s="80" t="s">
        <v>1047</v>
      </c>
      <c r="G284" s="32" t="s">
        <v>737</v>
      </c>
      <c r="H284" s="5" t="s">
        <v>748</v>
      </c>
    </row>
    <row r="285" spans="1:8" ht="28.8" x14ac:dyDescent="0.3">
      <c r="A285" s="20" t="s">
        <v>749</v>
      </c>
      <c r="B285" s="21" t="s">
        <v>744</v>
      </c>
      <c r="C285" s="85"/>
      <c r="D285" s="34">
        <v>1.1356999999999999</v>
      </c>
      <c r="E285" s="85"/>
      <c r="F285" s="32" t="s">
        <v>735</v>
      </c>
      <c r="G285" s="32" t="s">
        <v>736</v>
      </c>
      <c r="H285" s="5" t="s">
        <v>744</v>
      </c>
    </row>
    <row r="286" spans="1:8" ht="28.8" x14ac:dyDescent="0.3">
      <c r="A286" s="20" t="s">
        <v>749</v>
      </c>
      <c r="B286" s="21" t="s">
        <v>745</v>
      </c>
      <c r="C286" s="85"/>
      <c r="D286" s="34">
        <v>1.0367</v>
      </c>
      <c r="E286" s="129"/>
      <c r="F286" s="32" t="s">
        <v>735</v>
      </c>
      <c r="G286" s="32" t="s">
        <v>736</v>
      </c>
      <c r="H286" s="5" t="s">
        <v>745</v>
      </c>
    </row>
    <row r="287" spans="1:8" ht="28.8" x14ac:dyDescent="0.3">
      <c r="A287" s="20" t="s">
        <v>749</v>
      </c>
      <c r="B287" s="21" t="s">
        <v>795</v>
      </c>
      <c r="C287" s="85"/>
      <c r="D287" s="108">
        <v>5.6428859330914946E-2</v>
      </c>
      <c r="E287" s="85"/>
      <c r="F287" s="109" t="s">
        <v>813</v>
      </c>
      <c r="G287" s="32"/>
      <c r="H287" s="5" t="s">
        <v>792</v>
      </c>
    </row>
    <row r="288" spans="1:8" x14ac:dyDescent="0.3">
      <c r="A288" s="20" t="s">
        <v>749</v>
      </c>
      <c r="B288" s="21" t="s">
        <v>744</v>
      </c>
      <c r="C288" s="85"/>
      <c r="D288" s="34">
        <v>1.108846354406307</v>
      </c>
      <c r="E288" s="32"/>
      <c r="F288" s="134" t="s">
        <v>1040</v>
      </c>
      <c r="G288" s="32"/>
      <c r="H288" s="5" t="s">
        <v>1045</v>
      </c>
    </row>
    <row r="289" spans="1:8" x14ac:dyDescent="0.3">
      <c r="A289" s="20" t="s">
        <v>37</v>
      </c>
      <c r="B289" s="21" t="s">
        <v>152</v>
      </c>
      <c r="C289" s="85" t="s">
        <v>16</v>
      </c>
      <c r="D289" s="32">
        <v>47.3</v>
      </c>
      <c r="E289" s="32" t="s">
        <v>17</v>
      </c>
      <c r="F289" s="32" t="s">
        <v>886</v>
      </c>
      <c r="G289" s="32" t="s">
        <v>882</v>
      </c>
      <c r="H289" s="5" t="s">
        <v>40</v>
      </c>
    </row>
    <row r="290" spans="1:8" x14ac:dyDescent="0.3">
      <c r="A290" s="20" t="s">
        <v>37</v>
      </c>
      <c r="B290" s="21" t="s">
        <v>100</v>
      </c>
      <c r="C290" s="85" t="s">
        <v>19</v>
      </c>
      <c r="D290" s="32">
        <v>0.54449999999999998</v>
      </c>
      <c r="E290" s="32" t="s">
        <v>20</v>
      </c>
      <c r="F290" s="32" t="s">
        <v>38</v>
      </c>
      <c r="G290" s="32"/>
      <c r="H290" s="5" t="s">
        <v>41</v>
      </c>
    </row>
    <row r="291" spans="1:8" ht="43.2" x14ac:dyDescent="0.3">
      <c r="A291" s="81" t="s">
        <v>90</v>
      </c>
      <c r="B291" s="21" t="s">
        <v>92</v>
      </c>
      <c r="C291" s="85" t="s">
        <v>31</v>
      </c>
      <c r="D291" s="90">
        <v>63.920006553591598</v>
      </c>
      <c r="E291" s="95" t="s">
        <v>174</v>
      </c>
      <c r="F291" s="32" t="s">
        <v>886</v>
      </c>
      <c r="G291" s="33" t="s">
        <v>881</v>
      </c>
      <c r="H291" s="5" t="s">
        <v>119</v>
      </c>
    </row>
    <row r="292" spans="1:8" ht="43.2" x14ac:dyDescent="0.3">
      <c r="A292" s="81" t="s">
        <v>90</v>
      </c>
      <c r="B292" s="21" t="s">
        <v>92</v>
      </c>
      <c r="C292" s="85" t="s">
        <v>25</v>
      </c>
      <c r="D292" s="90">
        <v>8.5304044096746589E-3</v>
      </c>
      <c r="E292" s="95" t="s">
        <v>176</v>
      </c>
      <c r="F292" s="32" t="s">
        <v>886</v>
      </c>
      <c r="G292" s="33" t="s">
        <v>881</v>
      </c>
      <c r="H292" s="5" t="s">
        <v>132</v>
      </c>
    </row>
    <row r="293" spans="1:8" ht="43.2" x14ac:dyDescent="0.3">
      <c r="A293" s="81" t="s">
        <v>90</v>
      </c>
      <c r="B293" s="21" t="s">
        <v>92</v>
      </c>
      <c r="C293" s="85" t="s">
        <v>260</v>
      </c>
      <c r="D293" s="34">
        <v>1.6656210654899201E-3</v>
      </c>
      <c r="E293" s="100" t="s">
        <v>182</v>
      </c>
      <c r="F293" s="32" t="s">
        <v>886</v>
      </c>
      <c r="G293" s="35" t="s">
        <v>881</v>
      </c>
      <c r="H293" s="5" t="s">
        <v>146</v>
      </c>
    </row>
    <row r="294" spans="1:8" x14ac:dyDescent="0.3">
      <c r="A294" s="20" t="s">
        <v>90</v>
      </c>
      <c r="B294" s="21" t="s">
        <v>92</v>
      </c>
      <c r="C294" s="85" t="s">
        <v>31</v>
      </c>
      <c r="D294" s="34">
        <v>3.0234163099848825E-3</v>
      </c>
      <c r="E294" s="100" t="s">
        <v>219</v>
      </c>
      <c r="F294" s="32" t="s">
        <v>886</v>
      </c>
      <c r="G294" s="35"/>
      <c r="H294" s="5" t="s">
        <v>939</v>
      </c>
    </row>
    <row r="295" spans="1:8" x14ac:dyDescent="0.3">
      <c r="A295" s="81" t="s">
        <v>90</v>
      </c>
      <c r="B295" s="21" t="s">
        <v>92</v>
      </c>
      <c r="C295" s="85" t="s">
        <v>25</v>
      </c>
      <c r="D295" s="34">
        <v>4.0348812857761131E-7</v>
      </c>
      <c r="E295" s="100" t="s">
        <v>220</v>
      </c>
      <c r="F295" s="32" t="s">
        <v>886</v>
      </c>
      <c r="G295" s="35"/>
      <c r="H295" s="5" t="s">
        <v>940</v>
      </c>
    </row>
    <row r="296" spans="1:8" x14ac:dyDescent="0.3">
      <c r="A296" s="81" t="s">
        <v>90</v>
      </c>
      <c r="B296" s="21" t="s">
        <v>92</v>
      </c>
      <c r="C296" s="85" t="s">
        <v>260</v>
      </c>
      <c r="D296" s="34">
        <v>7.8783876397673207E-8</v>
      </c>
      <c r="E296" s="100" t="s">
        <v>221</v>
      </c>
      <c r="F296" s="32" t="s">
        <v>886</v>
      </c>
      <c r="G296" s="35"/>
      <c r="H296" s="5" t="s">
        <v>941</v>
      </c>
    </row>
    <row r="297" spans="1:8" x14ac:dyDescent="0.3">
      <c r="A297" s="20" t="s">
        <v>90</v>
      </c>
      <c r="B297" s="21" t="s">
        <v>92</v>
      </c>
      <c r="C297" s="85" t="s">
        <v>31</v>
      </c>
      <c r="D297" s="90">
        <v>1.6462501807867685E-3</v>
      </c>
      <c r="E297" s="85" t="s">
        <v>178</v>
      </c>
      <c r="F297" s="32" t="s">
        <v>886</v>
      </c>
      <c r="G297" s="35"/>
      <c r="H297" s="5" t="s">
        <v>212</v>
      </c>
    </row>
    <row r="298" spans="1:8" x14ac:dyDescent="0.3">
      <c r="A298" s="81" t="s">
        <v>90</v>
      </c>
      <c r="B298" s="21" t="s">
        <v>92</v>
      </c>
      <c r="C298" s="85" t="s">
        <v>25</v>
      </c>
      <c r="D298" s="90">
        <v>2.1969928601050937E-7</v>
      </c>
      <c r="E298" s="85" t="s">
        <v>179</v>
      </c>
      <c r="F298" s="32" t="s">
        <v>886</v>
      </c>
      <c r="G298" s="33"/>
      <c r="H298" s="5" t="s">
        <v>213</v>
      </c>
    </row>
    <row r="299" spans="1:8" x14ac:dyDescent="0.3">
      <c r="A299" s="81" t="s">
        <v>90</v>
      </c>
      <c r="B299" s="21" t="s">
        <v>92</v>
      </c>
      <c r="C299" s="85" t="s">
        <v>260</v>
      </c>
      <c r="D299" s="90">
        <v>4.2897820698533063E-8</v>
      </c>
      <c r="E299" s="85" t="s">
        <v>192</v>
      </c>
      <c r="F299" s="32" t="s">
        <v>886</v>
      </c>
      <c r="G299" s="35"/>
      <c r="H299" s="5" t="s">
        <v>214</v>
      </c>
    </row>
    <row r="300" spans="1:8" x14ac:dyDescent="0.3">
      <c r="A300" s="20" t="s">
        <v>39</v>
      </c>
      <c r="B300" s="21" t="s">
        <v>153</v>
      </c>
      <c r="C300" s="85" t="s">
        <v>27</v>
      </c>
      <c r="D300" s="34">
        <v>2.5754849999999999E-2</v>
      </c>
      <c r="E300" s="85" t="s">
        <v>28</v>
      </c>
      <c r="F300" s="32"/>
      <c r="G300" s="32"/>
      <c r="H300" s="5" t="s">
        <v>39</v>
      </c>
    </row>
    <row r="301" spans="1:8" ht="43.2" x14ac:dyDescent="0.3">
      <c r="A301" s="81" t="s">
        <v>63</v>
      </c>
      <c r="B301" s="21" t="s">
        <v>77</v>
      </c>
      <c r="C301" s="85" t="s">
        <v>24</v>
      </c>
      <c r="D301" s="90">
        <v>1E-3</v>
      </c>
      <c r="E301" s="95" t="s">
        <v>176</v>
      </c>
      <c r="F301" s="32" t="s">
        <v>886</v>
      </c>
      <c r="G301" s="33" t="s">
        <v>883</v>
      </c>
      <c r="H301" s="5" t="s">
        <v>121</v>
      </c>
    </row>
    <row r="302" spans="1:8" ht="43.2" x14ac:dyDescent="0.3">
      <c r="A302" s="89" t="s">
        <v>63</v>
      </c>
      <c r="B302" s="21" t="s">
        <v>77</v>
      </c>
      <c r="C302" s="32" t="s">
        <v>259</v>
      </c>
      <c r="D302" s="34">
        <v>1E-4</v>
      </c>
      <c r="E302" s="35" t="s">
        <v>182</v>
      </c>
      <c r="F302" s="32" t="s">
        <v>886</v>
      </c>
      <c r="G302" s="35" t="s">
        <v>883</v>
      </c>
      <c r="H302" s="5" t="s">
        <v>134</v>
      </c>
    </row>
    <row r="303" spans="1:8" ht="43.2" x14ac:dyDescent="0.3">
      <c r="A303" s="89" t="s">
        <v>63</v>
      </c>
      <c r="B303" s="21" t="s">
        <v>77</v>
      </c>
      <c r="C303" s="32" t="s">
        <v>24</v>
      </c>
      <c r="D303" s="90">
        <v>3.6000000000000103E-9</v>
      </c>
      <c r="E303" s="33" t="s">
        <v>252</v>
      </c>
      <c r="F303" s="32" t="s">
        <v>886</v>
      </c>
      <c r="G303" s="33" t="s">
        <v>883</v>
      </c>
      <c r="H303" s="5" t="s">
        <v>254</v>
      </c>
    </row>
    <row r="304" spans="1:8" ht="43.2" x14ac:dyDescent="0.3">
      <c r="A304" s="81" t="s">
        <v>63</v>
      </c>
      <c r="B304" s="21" t="s">
        <v>77</v>
      </c>
      <c r="C304" s="85" t="s">
        <v>259</v>
      </c>
      <c r="D304" s="90">
        <v>3.6000000000000103E-10</v>
      </c>
      <c r="E304" s="100" t="s">
        <v>181</v>
      </c>
      <c r="F304" s="32" t="s">
        <v>886</v>
      </c>
      <c r="G304" s="35" t="s">
        <v>883</v>
      </c>
      <c r="H304" s="5" t="s">
        <v>255</v>
      </c>
    </row>
    <row r="305" spans="1:8" ht="28.8" x14ac:dyDescent="0.3">
      <c r="A305" s="81" t="s">
        <v>63</v>
      </c>
      <c r="B305" s="21" t="s">
        <v>77</v>
      </c>
      <c r="C305" s="85" t="s">
        <v>36</v>
      </c>
      <c r="D305" s="90">
        <v>55.674999999999997</v>
      </c>
      <c r="E305" s="95" t="s">
        <v>174</v>
      </c>
      <c r="F305" s="32" t="s">
        <v>886</v>
      </c>
      <c r="G305" s="33" t="s">
        <v>86</v>
      </c>
      <c r="H305" s="5" t="s">
        <v>106</v>
      </c>
    </row>
    <row r="306" spans="1:8" ht="28.8" x14ac:dyDescent="0.3">
      <c r="A306" s="81" t="s">
        <v>63</v>
      </c>
      <c r="B306" s="21" t="s">
        <v>77</v>
      </c>
      <c r="C306" s="85" t="s">
        <v>36</v>
      </c>
      <c r="D306" s="90">
        <v>2.0043000000000055E-4</v>
      </c>
      <c r="E306" s="95" t="s">
        <v>251</v>
      </c>
      <c r="F306" s="32" t="s">
        <v>886</v>
      </c>
      <c r="G306" s="33" t="s">
        <v>86</v>
      </c>
      <c r="H306" s="5" t="s">
        <v>253</v>
      </c>
    </row>
    <row r="307" spans="1:8" ht="28.8" x14ac:dyDescent="0.3">
      <c r="A307" s="20" t="s">
        <v>89</v>
      </c>
      <c r="B307" s="21" t="s">
        <v>92</v>
      </c>
      <c r="C307" s="85" t="s">
        <v>31</v>
      </c>
      <c r="D307" s="34">
        <v>72.374821974732356</v>
      </c>
      <c r="E307" s="100" t="s">
        <v>174</v>
      </c>
      <c r="F307" s="32" t="s">
        <v>980</v>
      </c>
      <c r="G307" s="35" t="s">
        <v>979</v>
      </c>
      <c r="H307" s="15" t="s">
        <v>986</v>
      </c>
    </row>
    <row r="308" spans="1:8" ht="28.8" x14ac:dyDescent="0.3">
      <c r="A308" s="20" t="s">
        <v>89</v>
      </c>
      <c r="B308" s="21" t="s">
        <v>92</v>
      </c>
      <c r="C308" s="85" t="s">
        <v>260</v>
      </c>
      <c r="D308" s="34">
        <v>5.6381821773711903E-4</v>
      </c>
      <c r="E308" s="100" t="s">
        <v>182</v>
      </c>
      <c r="F308" s="32" t="s">
        <v>980</v>
      </c>
      <c r="G308" s="35" t="s">
        <v>979</v>
      </c>
      <c r="H308" s="15" t="s">
        <v>981</v>
      </c>
    </row>
    <row r="309" spans="1:8" ht="28.8" x14ac:dyDescent="0.3">
      <c r="A309" s="20" t="s">
        <v>89</v>
      </c>
      <c r="B309" s="21" t="s">
        <v>92</v>
      </c>
      <c r="C309" s="85" t="s">
        <v>25</v>
      </c>
      <c r="D309" s="34">
        <v>6.1362022837434709E-3</v>
      </c>
      <c r="E309" s="100" t="s">
        <v>176</v>
      </c>
      <c r="F309" s="32" t="s">
        <v>980</v>
      </c>
      <c r="G309" s="35" t="s">
        <v>979</v>
      </c>
      <c r="H309" s="15" t="s">
        <v>982</v>
      </c>
    </row>
    <row r="310" spans="1:8" ht="28.8" x14ac:dyDescent="0.3">
      <c r="A310" s="20" t="s">
        <v>89</v>
      </c>
      <c r="B310" s="21" t="s">
        <v>152</v>
      </c>
      <c r="C310" s="85" t="s">
        <v>16</v>
      </c>
      <c r="D310" s="32">
        <v>44.3</v>
      </c>
      <c r="E310" s="85" t="s">
        <v>17</v>
      </c>
      <c r="F310" s="32" t="s">
        <v>984</v>
      </c>
      <c r="G310" s="32" t="s">
        <v>985</v>
      </c>
      <c r="H310" s="5" t="s">
        <v>974</v>
      </c>
    </row>
    <row r="311" spans="1:8" ht="43.2" x14ac:dyDescent="0.3">
      <c r="A311" s="20" t="s">
        <v>89</v>
      </c>
      <c r="B311" s="21" t="s">
        <v>92</v>
      </c>
      <c r="C311" s="85" t="s">
        <v>31</v>
      </c>
      <c r="D311" s="34">
        <v>72.790000000000006</v>
      </c>
      <c r="E311" s="100" t="s">
        <v>174</v>
      </c>
      <c r="F311" s="32" t="s">
        <v>1097</v>
      </c>
      <c r="G311" s="35" t="s">
        <v>1096</v>
      </c>
      <c r="H311" s="15" t="s">
        <v>1098</v>
      </c>
    </row>
    <row r="312" spans="1:8" ht="43.2" x14ac:dyDescent="0.3">
      <c r="A312" s="20" t="s">
        <v>89</v>
      </c>
      <c r="B312" s="21" t="s">
        <v>92</v>
      </c>
      <c r="C312" s="85" t="s">
        <v>260</v>
      </c>
      <c r="D312" s="34">
        <v>2.9E-4</v>
      </c>
      <c r="E312" s="100" t="s">
        <v>182</v>
      </c>
      <c r="F312" s="32" t="s">
        <v>1097</v>
      </c>
      <c r="G312" s="35" t="s">
        <v>1096</v>
      </c>
      <c r="H312" s="15" t="s">
        <v>1099</v>
      </c>
    </row>
    <row r="313" spans="1:8" ht="43.2" x14ac:dyDescent="0.3">
      <c r="A313" s="20" t="s">
        <v>89</v>
      </c>
      <c r="B313" s="21" t="s">
        <v>92</v>
      </c>
      <c r="C313" s="85" t="s">
        <v>25</v>
      </c>
      <c r="D313" s="34">
        <v>4.64E-3</v>
      </c>
      <c r="E313" s="100" t="s">
        <v>176</v>
      </c>
      <c r="F313" s="32" t="s">
        <v>1097</v>
      </c>
      <c r="G313" s="35" t="s">
        <v>1096</v>
      </c>
      <c r="H313" s="15" t="s">
        <v>1100</v>
      </c>
    </row>
    <row r="314" spans="1:8" ht="43.2" x14ac:dyDescent="0.3">
      <c r="A314" s="81" t="s">
        <v>89</v>
      </c>
      <c r="B314" s="21" t="s">
        <v>92</v>
      </c>
      <c r="C314" s="85" t="s">
        <v>260</v>
      </c>
      <c r="D314" s="34">
        <v>2.7521523472461801E-3</v>
      </c>
      <c r="E314" s="100" t="s">
        <v>182</v>
      </c>
      <c r="F314" s="32" t="s">
        <v>886</v>
      </c>
      <c r="G314" s="35" t="s">
        <v>896</v>
      </c>
      <c r="H314" s="5" t="s">
        <v>145</v>
      </c>
    </row>
    <row r="315" spans="1:8" ht="43.2" x14ac:dyDescent="0.3">
      <c r="A315" s="81" t="s">
        <v>89</v>
      </c>
      <c r="B315" s="21" t="s">
        <v>92</v>
      </c>
      <c r="C315" s="85" t="s">
        <v>25</v>
      </c>
      <c r="D315" s="90">
        <v>3.0000000000000001E-3</v>
      </c>
      <c r="E315" s="95" t="s">
        <v>176</v>
      </c>
      <c r="F315" s="32" t="s">
        <v>886</v>
      </c>
      <c r="G315" s="33" t="s">
        <v>889</v>
      </c>
      <c r="H315" s="15" t="s">
        <v>130</v>
      </c>
    </row>
    <row r="316" spans="1:8" ht="43.2" x14ac:dyDescent="0.3">
      <c r="A316" s="81" t="s">
        <v>89</v>
      </c>
      <c r="B316" s="21" t="s">
        <v>77</v>
      </c>
      <c r="C316" s="85" t="s">
        <v>31</v>
      </c>
      <c r="D316" s="90">
        <v>76.816511377534695</v>
      </c>
      <c r="E316" s="95" t="s">
        <v>174</v>
      </c>
      <c r="F316" s="32" t="s">
        <v>886</v>
      </c>
      <c r="G316" s="33" t="s">
        <v>889</v>
      </c>
      <c r="H316" s="15" t="s">
        <v>116</v>
      </c>
    </row>
    <row r="317" spans="1:8" ht="43.2" x14ac:dyDescent="0.3">
      <c r="A317" s="89" t="s">
        <v>89</v>
      </c>
      <c r="B317" s="21" t="s">
        <v>92</v>
      </c>
      <c r="C317" s="32" t="s">
        <v>260</v>
      </c>
      <c r="D317" s="34">
        <v>5.9999999999999995E-4</v>
      </c>
      <c r="E317" s="35" t="s">
        <v>182</v>
      </c>
      <c r="F317" s="32" t="s">
        <v>886</v>
      </c>
      <c r="G317" s="35" t="s">
        <v>889</v>
      </c>
      <c r="H317" s="15" t="s">
        <v>144</v>
      </c>
    </row>
    <row r="318" spans="1:8" ht="43.2" x14ac:dyDescent="0.3">
      <c r="A318" s="89" t="s">
        <v>89</v>
      </c>
      <c r="B318" s="21" t="s">
        <v>92</v>
      </c>
      <c r="C318" s="32" t="s">
        <v>31</v>
      </c>
      <c r="D318" s="90">
        <v>73.260000000000005</v>
      </c>
      <c r="E318" s="33" t="s">
        <v>174</v>
      </c>
      <c r="F318" s="32" t="s">
        <v>886</v>
      </c>
      <c r="G318" s="33" t="s">
        <v>894</v>
      </c>
      <c r="H318" s="15" t="s">
        <v>115</v>
      </c>
    </row>
    <row r="319" spans="1:8" ht="43.2" x14ac:dyDescent="0.3">
      <c r="A319" s="81" t="s">
        <v>89</v>
      </c>
      <c r="B319" s="21" t="s">
        <v>92</v>
      </c>
      <c r="C319" s="85" t="s">
        <v>25</v>
      </c>
      <c r="D319" s="90">
        <v>1.6762501959361298E-2</v>
      </c>
      <c r="E319" s="95" t="s">
        <v>176</v>
      </c>
      <c r="F319" s="32" t="s">
        <v>886</v>
      </c>
      <c r="G319" s="33" t="s">
        <v>895</v>
      </c>
      <c r="H319" s="5" t="s">
        <v>131</v>
      </c>
    </row>
    <row r="320" spans="1:8" ht="43.2" x14ac:dyDescent="0.3">
      <c r="A320" s="81" t="s">
        <v>89</v>
      </c>
      <c r="B320" s="21" t="s">
        <v>92</v>
      </c>
      <c r="C320" s="85" t="s">
        <v>31</v>
      </c>
      <c r="D320" s="90">
        <v>73.260000000000005</v>
      </c>
      <c r="E320" s="95" t="s">
        <v>174</v>
      </c>
      <c r="F320" s="32" t="s">
        <v>886</v>
      </c>
      <c r="G320" s="33" t="s">
        <v>895</v>
      </c>
      <c r="H320" s="5" t="s">
        <v>117</v>
      </c>
    </row>
    <row r="321" spans="1:8" ht="43.2" x14ac:dyDescent="0.3">
      <c r="A321" s="89" t="s">
        <v>89</v>
      </c>
      <c r="B321" s="21" t="s">
        <v>92</v>
      </c>
      <c r="C321" s="32" t="s">
        <v>25</v>
      </c>
      <c r="D321" s="90">
        <v>9.3624613541816906E-2</v>
      </c>
      <c r="E321" s="33" t="s">
        <v>176</v>
      </c>
      <c r="F321" s="32" t="s">
        <v>886</v>
      </c>
      <c r="G321" s="33" t="s">
        <v>897</v>
      </c>
      <c r="H321" s="5" t="s">
        <v>207</v>
      </c>
    </row>
    <row r="322" spans="1:8" ht="43.2" x14ac:dyDescent="0.3">
      <c r="A322" s="89" t="s">
        <v>89</v>
      </c>
      <c r="B322" s="21" t="s">
        <v>92</v>
      </c>
      <c r="C322" s="32" t="s">
        <v>31</v>
      </c>
      <c r="D322" s="90">
        <v>73.260000000000005</v>
      </c>
      <c r="E322" s="33" t="s">
        <v>174</v>
      </c>
      <c r="F322" s="32" t="s">
        <v>886</v>
      </c>
      <c r="G322" s="33" t="s">
        <v>897</v>
      </c>
      <c r="H322" s="5" t="s">
        <v>118</v>
      </c>
    </row>
    <row r="323" spans="1:8" ht="43.2" x14ac:dyDescent="0.3">
      <c r="A323" s="81" t="s">
        <v>89</v>
      </c>
      <c r="B323" s="21" t="s">
        <v>92</v>
      </c>
      <c r="C323" s="85" t="s">
        <v>260</v>
      </c>
      <c r="D323" s="34">
        <v>1.5361566484466301E-3</v>
      </c>
      <c r="E323" s="100" t="s">
        <v>182</v>
      </c>
      <c r="F323" s="32" t="s">
        <v>886</v>
      </c>
      <c r="G323" s="35" t="s">
        <v>897</v>
      </c>
      <c r="H323" s="5" t="s">
        <v>208</v>
      </c>
    </row>
    <row r="324" spans="1:8" ht="28.8" x14ac:dyDescent="0.3">
      <c r="A324" s="81" t="s">
        <v>89</v>
      </c>
      <c r="B324" s="21" t="s">
        <v>92</v>
      </c>
      <c r="C324" s="85" t="s">
        <v>25</v>
      </c>
      <c r="D324" s="90">
        <v>1.9405484515620897E-2</v>
      </c>
      <c r="E324" s="95" t="s">
        <v>176</v>
      </c>
      <c r="F324" s="32" t="s">
        <v>886</v>
      </c>
      <c r="G324" s="33" t="s">
        <v>898</v>
      </c>
      <c r="H324" s="5" t="s">
        <v>128</v>
      </c>
    </row>
    <row r="325" spans="1:8" ht="28.8" x14ac:dyDescent="0.3">
      <c r="A325" s="81" t="s">
        <v>89</v>
      </c>
      <c r="B325" s="21" t="s">
        <v>92</v>
      </c>
      <c r="C325" s="85" t="s">
        <v>31</v>
      </c>
      <c r="D325" s="90">
        <v>73.260000000000005</v>
      </c>
      <c r="E325" s="33" t="s">
        <v>174</v>
      </c>
      <c r="F325" s="32" t="s">
        <v>886</v>
      </c>
      <c r="G325" s="33" t="s">
        <v>898</v>
      </c>
      <c r="H325" s="5" t="s">
        <v>114</v>
      </c>
    </row>
    <row r="326" spans="1:8" ht="28.8" x14ac:dyDescent="0.3">
      <c r="A326" s="81" t="s">
        <v>89</v>
      </c>
      <c r="B326" s="21" t="s">
        <v>92</v>
      </c>
      <c r="C326" s="85" t="s">
        <v>260</v>
      </c>
      <c r="D326" s="34">
        <v>1.6066385344568801E-3</v>
      </c>
      <c r="E326" s="35" t="s">
        <v>182</v>
      </c>
      <c r="F326" s="132" t="s">
        <v>886</v>
      </c>
      <c r="G326" s="35" t="s">
        <v>898</v>
      </c>
      <c r="H326" s="5" t="s">
        <v>142</v>
      </c>
    </row>
    <row r="327" spans="1:8" ht="43.2" x14ac:dyDescent="0.3">
      <c r="A327" s="81" t="s">
        <v>89</v>
      </c>
      <c r="B327" s="20" t="s">
        <v>92</v>
      </c>
      <c r="C327" s="85" t="s">
        <v>260</v>
      </c>
      <c r="D327" s="99">
        <v>1.3553233362612301E-3</v>
      </c>
      <c r="E327" s="100" t="s">
        <v>182</v>
      </c>
      <c r="F327" s="85" t="s">
        <v>886</v>
      </c>
      <c r="G327" s="100" t="s">
        <v>891</v>
      </c>
      <c r="H327" s="15" t="s">
        <v>143</v>
      </c>
    </row>
    <row r="328" spans="1:8" ht="29.4" customHeight="1" x14ac:dyDescent="0.3">
      <c r="A328" s="81" t="s">
        <v>89</v>
      </c>
      <c r="B328" s="20" t="s">
        <v>92</v>
      </c>
      <c r="C328" s="85" t="s">
        <v>25</v>
      </c>
      <c r="D328" s="98">
        <v>9.3362891534032304E-3</v>
      </c>
      <c r="E328" s="33" t="s">
        <v>176</v>
      </c>
      <c r="F328" s="85" t="s">
        <v>886</v>
      </c>
      <c r="G328" s="95" t="s">
        <v>891</v>
      </c>
      <c r="H328" s="18" t="s">
        <v>129</v>
      </c>
    </row>
    <row r="329" spans="1:8" ht="29.4" customHeight="1" x14ac:dyDescent="0.3">
      <c r="A329" s="81" t="s">
        <v>89</v>
      </c>
      <c r="B329" s="20" t="s">
        <v>77</v>
      </c>
      <c r="C329" s="85" t="s">
        <v>259</v>
      </c>
      <c r="D329" s="34">
        <v>2.6072297184783601E-3</v>
      </c>
      <c r="E329" s="35" t="s">
        <v>182</v>
      </c>
      <c r="F329" s="32" t="s">
        <v>886</v>
      </c>
      <c r="G329" s="35" t="s">
        <v>892</v>
      </c>
      <c r="H329" s="6" t="s">
        <v>141</v>
      </c>
    </row>
    <row r="330" spans="1:8" ht="29.4" customHeight="1" x14ac:dyDescent="0.3">
      <c r="A330" s="81" t="s">
        <v>89</v>
      </c>
      <c r="B330" s="20" t="s">
        <v>77</v>
      </c>
      <c r="C330" s="85" t="s">
        <v>24</v>
      </c>
      <c r="D330" s="90">
        <v>2.0735235484455601E-3</v>
      </c>
      <c r="E330" s="33" t="s">
        <v>176</v>
      </c>
      <c r="F330" s="32" t="s">
        <v>886</v>
      </c>
      <c r="G330" s="33" t="s">
        <v>892</v>
      </c>
      <c r="H330" s="6" t="s">
        <v>127</v>
      </c>
    </row>
    <row r="331" spans="1:8" ht="28.8" x14ac:dyDescent="0.3">
      <c r="A331" s="20" t="s">
        <v>89</v>
      </c>
      <c r="B331" s="21" t="s">
        <v>152</v>
      </c>
      <c r="C331" s="85" t="s">
        <v>16</v>
      </c>
      <c r="D331" s="85">
        <v>42.79</v>
      </c>
      <c r="E331" s="32" t="s">
        <v>17</v>
      </c>
      <c r="F331" s="85" t="s">
        <v>886</v>
      </c>
      <c r="G331" s="85" t="s">
        <v>890</v>
      </c>
      <c r="H331" s="6" t="s">
        <v>150</v>
      </c>
    </row>
    <row r="332" spans="1:8" ht="28.8" x14ac:dyDescent="0.3">
      <c r="A332" s="81" t="s">
        <v>89</v>
      </c>
      <c r="B332" s="20" t="s">
        <v>77</v>
      </c>
      <c r="C332" s="85" t="s">
        <v>36</v>
      </c>
      <c r="D332" s="98">
        <v>73.260000000000005</v>
      </c>
      <c r="E332" s="33" t="s">
        <v>174</v>
      </c>
      <c r="F332" s="85" t="s">
        <v>886</v>
      </c>
      <c r="G332" s="95" t="s">
        <v>893</v>
      </c>
      <c r="H332" s="6" t="s">
        <v>113</v>
      </c>
    </row>
    <row r="333" spans="1:8" ht="28.8" x14ac:dyDescent="0.3">
      <c r="A333" s="20" t="s">
        <v>89</v>
      </c>
      <c r="B333" s="20" t="s">
        <v>100</v>
      </c>
      <c r="C333" s="85" t="s">
        <v>19</v>
      </c>
      <c r="D333" s="85">
        <v>0.74750000000000005</v>
      </c>
      <c r="E333" s="32" t="s">
        <v>20</v>
      </c>
      <c r="F333" s="85" t="s">
        <v>30</v>
      </c>
      <c r="G333" s="85" t="s">
        <v>240</v>
      </c>
      <c r="H333" s="6" t="s">
        <v>151</v>
      </c>
    </row>
    <row r="334" spans="1:8" x14ac:dyDescent="0.3">
      <c r="A334" s="21" t="s">
        <v>89</v>
      </c>
      <c r="B334" s="21" t="s">
        <v>152</v>
      </c>
      <c r="C334" s="85" t="s">
        <v>16</v>
      </c>
      <c r="D334" s="34">
        <v>44.75</v>
      </c>
      <c r="E334" s="32" t="s">
        <v>17</v>
      </c>
      <c r="F334" s="130" t="s">
        <v>1101</v>
      </c>
      <c r="G334" s="32"/>
      <c r="H334" s="5" t="s">
        <v>1095</v>
      </c>
    </row>
    <row r="335" spans="1:8" x14ac:dyDescent="0.3">
      <c r="A335" s="20" t="s">
        <v>89</v>
      </c>
      <c r="B335" s="20" t="s">
        <v>100</v>
      </c>
      <c r="C335" s="85" t="s">
        <v>19</v>
      </c>
      <c r="D335" s="99">
        <v>0.74750000000000005</v>
      </c>
      <c r="E335" s="32" t="s">
        <v>20</v>
      </c>
      <c r="F335" s="133" t="s">
        <v>983</v>
      </c>
      <c r="G335" s="32"/>
      <c r="H335" s="6" t="s">
        <v>975</v>
      </c>
    </row>
    <row r="336" spans="1:8" x14ac:dyDescent="0.3">
      <c r="A336" s="20" t="s">
        <v>89</v>
      </c>
      <c r="B336" s="21" t="s">
        <v>100</v>
      </c>
      <c r="C336" s="85" t="s">
        <v>19</v>
      </c>
      <c r="D336" s="34">
        <v>0.74070000000000003</v>
      </c>
      <c r="E336" s="32" t="s">
        <v>20</v>
      </c>
      <c r="F336" s="113" t="s">
        <v>1101</v>
      </c>
      <c r="G336" s="32"/>
      <c r="H336" s="5" t="s">
        <v>1094</v>
      </c>
    </row>
    <row r="337" spans="1:8" x14ac:dyDescent="0.3">
      <c r="A337" s="20" t="s">
        <v>89</v>
      </c>
      <c r="B337" s="21" t="s">
        <v>92</v>
      </c>
      <c r="C337" s="85" t="s">
        <v>25</v>
      </c>
      <c r="D337" s="34">
        <v>9.595657500000001E-8</v>
      </c>
      <c r="E337" s="32" t="s">
        <v>179</v>
      </c>
      <c r="F337" s="32" t="s">
        <v>886</v>
      </c>
      <c r="G337" s="35"/>
      <c r="H337" s="15" t="s">
        <v>186</v>
      </c>
    </row>
    <row r="338" spans="1:8" x14ac:dyDescent="0.3">
      <c r="A338" s="20" t="s">
        <v>89</v>
      </c>
      <c r="B338" s="21" t="s">
        <v>92</v>
      </c>
      <c r="C338" s="85" t="s">
        <v>31</v>
      </c>
      <c r="D338" s="34">
        <v>2.4570164450789206E-3</v>
      </c>
      <c r="E338" s="32" t="s">
        <v>178</v>
      </c>
      <c r="F338" s="32" t="s">
        <v>886</v>
      </c>
      <c r="G338" s="35"/>
      <c r="H338" s="15" t="s">
        <v>184</v>
      </c>
    </row>
    <row r="339" spans="1:8" x14ac:dyDescent="0.3">
      <c r="A339" s="20" t="s">
        <v>89</v>
      </c>
      <c r="B339" s="21" t="s">
        <v>92</v>
      </c>
      <c r="C339" s="85" t="s">
        <v>260</v>
      </c>
      <c r="D339" s="34">
        <v>1.9191314999999997E-8</v>
      </c>
      <c r="E339" s="32" t="s">
        <v>192</v>
      </c>
      <c r="F339" s="32" t="s">
        <v>886</v>
      </c>
      <c r="G339" s="35"/>
      <c r="H339" s="15" t="s">
        <v>188</v>
      </c>
    </row>
    <row r="340" spans="1:8" x14ac:dyDescent="0.3">
      <c r="A340" s="81" t="s">
        <v>89</v>
      </c>
      <c r="B340" s="21" t="s">
        <v>77</v>
      </c>
      <c r="C340" s="85" t="s">
        <v>24</v>
      </c>
      <c r="D340" s="90">
        <v>6.6322739296894177E-8</v>
      </c>
      <c r="E340" s="32" t="s">
        <v>179</v>
      </c>
      <c r="F340" s="32" t="s">
        <v>886</v>
      </c>
      <c r="G340" s="33"/>
      <c r="H340" s="5" t="s">
        <v>248</v>
      </c>
    </row>
    <row r="341" spans="1:8" x14ac:dyDescent="0.3">
      <c r="A341" s="81" t="s">
        <v>89</v>
      </c>
      <c r="B341" s="21" t="s">
        <v>77</v>
      </c>
      <c r="C341" s="85" t="s">
        <v>36</v>
      </c>
      <c r="D341" s="90">
        <v>2.3432595615E-3</v>
      </c>
      <c r="E341" s="32" t="s">
        <v>178</v>
      </c>
      <c r="F341" s="32" t="s">
        <v>886</v>
      </c>
      <c r="G341" s="33"/>
      <c r="H341" s="5" t="s">
        <v>246</v>
      </c>
    </row>
    <row r="342" spans="1:8" x14ac:dyDescent="0.3">
      <c r="A342" s="81" t="s">
        <v>89</v>
      </c>
      <c r="B342" s="21" t="s">
        <v>77</v>
      </c>
      <c r="C342" s="85" t="s">
        <v>259</v>
      </c>
      <c r="D342" s="90">
        <v>8.3393611341132544E-8</v>
      </c>
      <c r="E342" s="32" t="s">
        <v>192</v>
      </c>
      <c r="F342" s="32" t="s">
        <v>886</v>
      </c>
      <c r="G342" s="35"/>
      <c r="H342" s="5" t="s">
        <v>250</v>
      </c>
    </row>
    <row r="343" spans="1:8" x14ac:dyDescent="0.3">
      <c r="A343" s="20" t="s">
        <v>89</v>
      </c>
      <c r="B343" s="21" t="s">
        <v>92</v>
      </c>
      <c r="C343" s="85" t="s">
        <v>25</v>
      </c>
      <c r="D343" s="34">
        <v>2.9862611012340788E-7</v>
      </c>
      <c r="E343" s="32" t="s">
        <v>179</v>
      </c>
      <c r="F343" s="32" t="s">
        <v>886</v>
      </c>
      <c r="G343" s="35"/>
      <c r="H343" s="15" t="s">
        <v>171</v>
      </c>
    </row>
    <row r="344" spans="1:8" x14ac:dyDescent="0.3">
      <c r="A344" s="20" t="s">
        <v>89</v>
      </c>
      <c r="B344" s="21" t="s">
        <v>92</v>
      </c>
      <c r="C344" s="85" t="s">
        <v>31</v>
      </c>
      <c r="D344" s="34">
        <v>2.3432595615E-3</v>
      </c>
      <c r="E344" s="32" t="s">
        <v>178</v>
      </c>
      <c r="F344" s="32" t="s">
        <v>886</v>
      </c>
      <c r="G344" s="35"/>
      <c r="H344" s="15" t="s">
        <v>169</v>
      </c>
    </row>
    <row r="345" spans="1:8" x14ac:dyDescent="0.3">
      <c r="A345" s="20" t="s">
        <v>89</v>
      </c>
      <c r="B345" s="21" t="s">
        <v>92</v>
      </c>
      <c r="C345" s="85" t="s">
        <v>260</v>
      </c>
      <c r="D345" s="34">
        <v>4.3350728455066983E-8</v>
      </c>
      <c r="E345" s="32" t="s">
        <v>192</v>
      </c>
      <c r="F345" s="32" t="s">
        <v>886</v>
      </c>
      <c r="G345" s="35"/>
      <c r="H345" s="15" t="s">
        <v>173</v>
      </c>
    </row>
    <row r="346" spans="1:8" x14ac:dyDescent="0.3">
      <c r="A346" s="20" t="s">
        <v>89</v>
      </c>
      <c r="B346" s="21" t="s">
        <v>92</v>
      </c>
      <c r="C346" s="85" t="s">
        <v>25</v>
      </c>
      <c r="D346" s="34">
        <v>2.031957364744522E-7</v>
      </c>
      <c r="E346" s="32" t="s">
        <v>179</v>
      </c>
      <c r="F346" s="32" t="s">
        <v>980</v>
      </c>
      <c r="G346" s="35"/>
      <c r="H346" s="15" t="s">
        <v>976</v>
      </c>
    </row>
    <row r="347" spans="1:8" x14ac:dyDescent="0.3">
      <c r="A347" s="20" t="s">
        <v>89</v>
      </c>
      <c r="B347" s="21" t="s">
        <v>92</v>
      </c>
      <c r="C347" s="85" t="s">
        <v>31</v>
      </c>
      <c r="D347" s="34">
        <v>2.396637948576781E-3</v>
      </c>
      <c r="E347" s="32" t="s">
        <v>178</v>
      </c>
      <c r="F347" s="32" t="s">
        <v>980</v>
      </c>
      <c r="G347" s="35"/>
      <c r="H347" s="15" t="s">
        <v>977</v>
      </c>
    </row>
    <row r="348" spans="1:8" x14ac:dyDescent="0.3">
      <c r="A348" s="20" t="s">
        <v>89</v>
      </c>
      <c r="B348" s="21" t="s">
        <v>92</v>
      </c>
      <c r="C348" s="85" t="s">
        <v>260</v>
      </c>
      <c r="D348" s="34">
        <v>1.8670417416701394E-8</v>
      </c>
      <c r="E348" s="32" t="s">
        <v>192</v>
      </c>
      <c r="F348" s="32" t="s">
        <v>980</v>
      </c>
      <c r="G348" s="35"/>
      <c r="H348" s="15" t="s">
        <v>978</v>
      </c>
    </row>
    <row r="349" spans="1:8" x14ac:dyDescent="0.3">
      <c r="A349" s="20" t="s">
        <v>89</v>
      </c>
      <c r="B349" s="21" t="s">
        <v>92</v>
      </c>
      <c r="C349" s="85" t="s">
        <v>25</v>
      </c>
      <c r="D349" s="34">
        <v>1.5379894800000004E-7</v>
      </c>
      <c r="E349" s="32" t="s">
        <v>179</v>
      </c>
      <c r="F349" s="32" t="s">
        <v>1097</v>
      </c>
      <c r="G349" s="35"/>
      <c r="H349" s="15" t="s">
        <v>1090</v>
      </c>
    </row>
    <row r="350" spans="1:8" x14ac:dyDescent="0.3">
      <c r="A350" s="20" t="s">
        <v>89</v>
      </c>
      <c r="B350" s="21" t="s">
        <v>92</v>
      </c>
      <c r="C350" s="85" t="s">
        <v>31</v>
      </c>
      <c r="D350" s="34">
        <v>2.4127209967500004E-3</v>
      </c>
      <c r="E350" s="32" t="s">
        <v>178</v>
      </c>
      <c r="F350" s="32" t="s">
        <v>1097</v>
      </c>
      <c r="G350" s="35"/>
      <c r="H350" s="15" t="s">
        <v>1091</v>
      </c>
    </row>
    <row r="351" spans="1:8" x14ac:dyDescent="0.3">
      <c r="A351" s="20" t="s">
        <v>89</v>
      </c>
      <c r="B351" s="21" t="s">
        <v>92</v>
      </c>
      <c r="C351" s="85" t="s">
        <v>260</v>
      </c>
      <c r="D351" s="34">
        <v>9.6124342500000022E-9</v>
      </c>
      <c r="E351" s="32" t="s">
        <v>192</v>
      </c>
      <c r="F351" s="32" t="s">
        <v>1097</v>
      </c>
      <c r="G351" s="35"/>
      <c r="H351" s="15" t="s">
        <v>1092</v>
      </c>
    </row>
    <row r="352" spans="1:8" x14ac:dyDescent="0.3">
      <c r="A352" s="81" t="s">
        <v>89</v>
      </c>
      <c r="B352" s="21" t="s">
        <v>92</v>
      </c>
      <c r="C352" s="85" t="s">
        <v>25</v>
      </c>
      <c r="D352" s="90">
        <v>6.2069461011150519E-7</v>
      </c>
      <c r="E352" s="32" t="s">
        <v>179</v>
      </c>
      <c r="F352" s="32" t="s">
        <v>886</v>
      </c>
      <c r="G352" s="33"/>
      <c r="H352" s="5" t="s">
        <v>197</v>
      </c>
    </row>
    <row r="353" spans="1:8" x14ac:dyDescent="0.3">
      <c r="A353" s="81" t="s">
        <v>89</v>
      </c>
      <c r="B353" s="21" t="s">
        <v>92</v>
      </c>
      <c r="C353" s="85" t="s">
        <v>31</v>
      </c>
      <c r="D353" s="90">
        <v>2.3432595615E-3</v>
      </c>
      <c r="E353" s="32" t="s">
        <v>178</v>
      </c>
      <c r="F353" s="32" t="s">
        <v>886</v>
      </c>
      <c r="G353" s="33"/>
      <c r="H353" s="5" t="s">
        <v>195</v>
      </c>
    </row>
    <row r="354" spans="1:8" x14ac:dyDescent="0.3">
      <c r="A354" s="81" t="s">
        <v>89</v>
      </c>
      <c r="B354" s="21" t="s">
        <v>92</v>
      </c>
      <c r="C354" s="85" t="s">
        <v>260</v>
      </c>
      <c r="D354" s="90">
        <v>5.1389177009833898E-8</v>
      </c>
      <c r="E354" s="32" t="s">
        <v>192</v>
      </c>
      <c r="F354" s="32" t="s">
        <v>886</v>
      </c>
      <c r="G354" s="35"/>
      <c r="H354" s="5" t="s">
        <v>199</v>
      </c>
    </row>
    <row r="355" spans="1:8" x14ac:dyDescent="0.3">
      <c r="A355" s="81" t="s">
        <v>89</v>
      </c>
      <c r="B355" s="21" t="s">
        <v>92</v>
      </c>
      <c r="C355" s="85" t="s">
        <v>25</v>
      </c>
      <c r="D355" s="90">
        <v>5.3615742548369984E-7</v>
      </c>
      <c r="E355" s="32" t="s">
        <v>179</v>
      </c>
      <c r="F355" s="32" t="s">
        <v>886</v>
      </c>
      <c r="G355" s="33"/>
      <c r="H355" s="5" t="s">
        <v>203</v>
      </c>
    </row>
    <row r="356" spans="1:8" x14ac:dyDescent="0.3">
      <c r="A356" s="81" t="s">
        <v>89</v>
      </c>
      <c r="B356" s="21" t="s">
        <v>92</v>
      </c>
      <c r="C356" s="85" t="s">
        <v>31</v>
      </c>
      <c r="D356" s="90">
        <v>2.3432595615E-3</v>
      </c>
      <c r="E356" s="32" t="s">
        <v>178</v>
      </c>
      <c r="F356" s="32" t="s">
        <v>886</v>
      </c>
      <c r="G356" s="33"/>
      <c r="H356" s="5" t="s">
        <v>201</v>
      </c>
    </row>
    <row r="357" spans="1:8" x14ac:dyDescent="0.3">
      <c r="A357" s="81" t="s">
        <v>89</v>
      </c>
      <c r="B357" s="21" t="s">
        <v>92</v>
      </c>
      <c r="C357" s="85" t="s">
        <v>260</v>
      </c>
      <c r="D357" s="90">
        <v>8.8029037706651387E-8</v>
      </c>
      <c r="E357" s="32" t="s">
        <v>192</v>
      </c>
      <c r="F357" s="32" t="s">
        <v>886</v>
      </c>
      <c r="G357" s="35"/>
      <c r="H357" s="5" t="s">
        <v>205</v>
      </c>
    </row>
    <row r="358" spans="1:8" x14ac:dyDescent="0.3">
      <c r="A358" s="81" t="s">
        <v>89</v>
      </c>
      <c r="B358" s="21" t="s">
        <v>92</v>
      </c>
      <c r="C358" s="85" t="s">
        <v>25</v>
      </c>
      <c r="D358" s="90">
        <v>2.9946324170571233E-6</v>
      </c>
      <c r="E358" s="32" t="s">
        <v>179</v>
      </c>
      <c r="F358" s="32" t="s">
        <v>886</v>
      </c>
      <c r="G358" s="33"/>
      <c r="H358" s="5" t="s">
        <v>209</v>
      </c>
    </row>
    <row r="359" spans="1:8" x14ac:dyDescent="0.3">
      <c r="A359" s="20" t="s">
        <v>89</v>
      </c>
      <c r="B359" s="21" t="s">
        <v>92</v>
      </c>
      <c r="C359" s="85" t="s">
        <v>31</v>
      </c>
      <c r="D359" s="90">
        <v>2.3432595615E-3</v>
      </c>
      <c r="E359" s="32" t="s">
        <v>178</v>
      </c>
      <c r="F359" s="32" t="s">
        <v>886</v>
      </c>
      <c r="G359" s="35"/>
      <c r="H359" s="5" t="s">
        <v>206</v>
      </c>
    </row>
    <row r="360" spans="1:8" x14ac:dyDescent="0.3">
      <c r="A360" s="81" t="s">
        <v>89</v>
      </c>
      <c r="B360" s="21" t="s">
        <v>92</v>
      </c>
      <c r="C360" s="85" t="s">
        <v>260</v>
      </c>
      <c r="D360" s="90">
        <v>4.9134776882805899E-8</v>
      </c>
      <c r="E360" s="32" t="s">
        <v>192</v>
      </c>
      <c r="F360" s="32" t="s">
        <v>886</v>
      </c>
      <c r="G360" s="35"/>
      <c r="H360" s="5" t="s">
        <v>210</v>
      </c>
    </row>
    <row r="361" spans="1:8" x14ac:dyDescent="0.3">
      <c r="A361" s="20" t="s">
        <v>148</v>
      </c>
      <c r="B361" s="21" t="s">
        <v>153</v>
      </c>
      <c r="C361" s="85" t="s">
        <v>27</v>
      </c>
      <c r="D361" s="34">
        <v>3.1985525000000001E-2</v>
      </c>
      <c r="E361" s="32" t="s">
        <v>28</v>
      </c>
      <c r="F361" s="32"/>
      <c r="G361" s="32"/>
      <c r="H361" s="5" t="s">
        <v>149</v>
      </c>
    </row>
    <row r="362" spans="1:8" x14ac:dyDescent="0.3">
      <c r="A362" s="20" t="s">
        <v>148</v>
      </c>
      <c r="B362" s="21" t="s">
        <v>153</v>
      </c>
      <c r="C362" s="85" t="s">
        <v>27</v>
      </c>
      <c r="D362" s="34">
        <v>3.3114249999999998E-2</v>
      </c>
      <c r="E362" s="32" t="s">
        <v>28</v>
      </c>
      <c r="F362" s="32"/>
      <c r="G362" s="32"/>
      <c r="H362" s="5" t="s">
        <v>987</v>
      </c>
    </row>
    <row r="363" spans="1:8" x14ac:dyDescent="0.3">
      <c r="A363" s="20" t="s">
        <v>148</v>
      </c>
      <c r="B363" s="21" t="s">
        <v>153</v>
      </c>
      <c r="C363" s="85" t="s">
        <v>27</v>
      </c>
      <c r="D363" s="34">
        <v>3.3146325000000004E-2</v>
      </c>
      <c r="E363" s="32" t="s">
        <v>28</v>
      </c>
      <c r="F363" s="32"/>
      <c r="G363" s="32"/>
      <c r="H363" s="5" t="s">
        <v>1093</v>
      </c>
    </row>
    <row r="364" spans="1:8" x14ac:dyDescent="0.3">
      <c r="A364" s="20" t="s">
        <v>166</v>
      </c>
      <c r="B364" s="21" t="s">
        <v>162</v>
      </c>
      <c r="C364" s="85" t="s">
        <v>46</v>
      </c>
      <c r="D364" s="32">
        <v>2127.3220000000001</v>
      </c>
      <c r="E364" s="32" t="s">
        <v>47</v>
      </c>
      <c r="F364" s="32" t="s">
        <v>48</v>
      </c>
      <c r="G364" s="32" t="s">
        <v>164</v>
      </c>
      <c r="H364" s="5" t="s">
        <v>257</v>
      </c>
    </row>
    <row r="365" spans="1:8" x14ac:dyDescent="0.3">
      <c r="A365" s="20" t="s">
        <v>166</v>
      </c>
      <c r="B365" s="21" t="s">
        <v>45</v>
      </c>
      <c r="C365" s="85" t="s">
        <v>46</v>
      </c>
      <c r="D365" s="32">
        <v>1624.21</v>
      </c>
      <c r="E365" s="32" t="s">
        <v>47</v>
      </c>
      <c r="F365" s="32" t="s">
        <v>48</v>
      </c>
      <c r="G365" s="32" t="s">
        <v>49</v>
      </c>
      <c r="H365" s="5" t="s">
        <v>50</v>
      </c>
    </row>
    <row r="366" spans="1:8" x14ac:dyDescent="0.3">
      <c r="A366" s="20" t="s">
        <v>166</v>
      </c>
      <c r="B366" s="21" t="s">
        <v>59</v>
      </c>
      <c r="C366" s="85" t="s">
        <v>46</v>
      </c>
      <c r="D366" s="32">
        <v>1923.5</v>
      </c>
      <c r="E366" s="32" t="s">
        <v>47</v>
      </c>
      <c r="F366" s="32" t="s">
        <v>48</v>
      </c>
      <c r="G366" s="32" t="s">
        <v>60</v>
      </c>
      <c r="H366" s="5" t="s">
        <v>61</v>
      </c>
    </row>
    <row r="367" spans="1:8" x14ac:dyDescent="0.3">
      <c r="A367" s="20" t="s">
        <v>166</v>
      </c>
      <c r="B367" s="21" t="s">
        <v>163</v>
      </c>
      <c r="C367" s="85" t="s">
        <v>46</v>
      </c>
      <c r="D367" s="32">
        <v>3</v>
      </c>
      <c r="E367" s="32" t="s">
        <v>47</v>
      </c>
      <c r="F367" s="32" t="s">
        <v>48</v>
      </c>
      <c r="G367" s="32"/>
      <c r="H367" s="5" t="s">
        <v>165</v>
      </c>
    </row>
    <row r="368" spans="1:8" x14ac:dyDescent="0.3">
      <c r="A368" s="20" t="s">
        <v>166</v>
      </c>
      <c r="B368" s="21" t="s">
        <v>51</v>
      </c>
      <c r="C368" s="85" t="s">
        <v>46</v>
      </c>
      <c r="D368" s="32">
        <v>677</v>
      </c>
      <c r="E368" s="32" t="s">
        <v>47</v>
      </c>
      <c r="F368" s="32" t="s">
        <v>48</v>
      </c>
      <c r="G368" s="32"/>
      <c r="H368" s="15" t="s">
        <v>52</v>
      </c>
    </row>
    <row r="369" spans="1:8" x14ac:dyDescent="0.3">
      <c r="A369" s="20" t="s">
        <v>166</v>
      </c>
      <c r="B369" s="21" t="s">
        <v>55</v>
      </c>
      <c r="C369" s="32" t="s">
        <v>46</v>
      </c>
      <c r="D369" s="32">
        <v>1300</v>
      </c>
      <c r="E369" s="32" t="s">
        <v>47</v>
      </c>
      <c r="F369" s="32" t="s">
        <v>48</v>
      </c>
      <c r="G369" s="32"/>
      <c r="H369" s="5" t="s">
        <v>56</v>
      </c>
    </row>
    <row r="370" spans="1:8" x14ac:dyDescent="0.3">
      <c r="A370" s="20" t="s">
        <v>166</v>
      </c>
      <c r="B370" s="21" t="s">
        <v>53</v>
      </c>
      <c r="C370" s="85" t="s">
        <v>46</v>
      </c>
      <c r="D370" s="32">
        <v>3170</v>
      </c>
      <c r="E370" s="32" t="s">
        <v>47</v>
      </c>
      <c r="F370" s="32" t="s">
        <v>48</v>
      </c>
      <c r="G370" s="32"/>
      <c r="H370" s="15" t="s">
        <v>54</v>
      </c>
    </row>
    <row r="371" spans="1:8" x14ac:dyDescent="0.3">
      <c r="A371" s="20" t="s">
        <v>166</v>
      </c>
      <c r="B371" s="21" t="s">
        <v>950</v>
      </c>
      <c r="C371" s="85" t="s">
        <v>46</v>
      </c>
      <c r="D371" s="32">
        <v>1120</v>
      </c>
      <c r="E371" s="32" t="s">
        <v>47</v>
      </c>
      <c r="F371" s="32" t="s">
        <v>48</v>
      </c>
      <c r="G371" s="32"/>
      <c r="H371" s="15" t="s">
        <v>952</v>
      </c>
    </row>
    <row r="372" spans="1:8" ht="43.2" x14ac:dyDescent="0.3">
      <c r="A372" s="20" t="s">
        <v>752</v>
      </c>
      <c r="B372" s="21" t="s">
        <v>588</v>
      </c>
      <c r="C372" s="85" t="s">
        <v>261</v>
      </c>
      <c r="D372" s="34">
        <v>1.2342E-3</v>
      </c>
      <c r="E372" s="32" t="s">
        <v>825</v>
      </c>
      <c r="F372" s="87" t="s">
        <v>869</v>
      </c>
      <c r="G372" s="32" t="s">
        <v>816</v>
      </c>
      <c r="H372" s="5" t="s">
        <v>815</v>
      </c>
    </row>
    <row r="373" spans="1:8" ht="28.8" x14ac:dyDescent="0.3">
      <c r="A373" s="20" t="s">
        <v>752</v>
      </c>
      <c r="B373" s="21" t="s">
        <v>587</v>
      </c>
      <c r="C373" s="85" t="s">
        <v>261</v>
      </c>
      <c r="D373" s="91">
        <v>1.19605E-4</v>
      </c>
      <c r="E373" s="32" t="s">
        <v>825</v>
      </c>
      <c r="F373" s="88" t="s">
        <v>869</v>
      </c>
      <c r="G373" s="92" t="s">
        <v>826</v>
      </c>
      <c r="H373" s="48" t="s">
        <v>824</v>
      </c>
    </row>
    <row r="374" spans="1:8" ht="28.8" x14ac:dyDescent="0.3">
      <c r="A374" s="20" t="s">
        <v>752</v>
      </c>
      <c r="B374" s="21" t="s">
        <v>587</v>
      </c>
      <c r="C374" s="85" t="s">
        <v>261</v>
      </c>
      <c r="D374" s="34">
        <v>1.0845E-3</v>
      </c>
      <c r="E374" s="32" t="s">
        <v>717</v>
      </c>
      <c r="F374" s="87" t="s">
        <v>869</v>
      </c>
      <c r="G374" s="32" t="s">
        <v>755</v>
      </c>
      <c r="H374" s="5" t="s">
        <v>757</v>
      </c>
    </row>
    <row r="375" spans="1:8" ht="28.8" x14ac:dyDescent="0.3">
      <c r="A375" s="20" t="s">
        <v>752</v>
      </c>
      <c r="B375" s="21" t="s">
        <v>753</v>
      </c>
      <c r="C375" s="85" t="s">
        <v>261</v>
      </c>
      <c r="D375" s="34">
        <v>3.1151000000000003E-4</v>
      </c>
      <c r="E375" s="32" t="s">
        <v>717</v>
      </c>
      <c r="F375" s="87" t="s">
        <v>869</v>
      </c>
      <c r="G375" s="32" t="s">
        <v>754</v>
      </c>
      <c r="H375" s="5" t="s">
        <v>756</v>
      </c>
    </row>
    <row r="376" spans="1:8" ht="28.8" x14ac:dyDescent="0.3">
      <c r="A376" s="20" t="s">
        <v>752</v>
      </c>
      <c r="B376" s="21" t="s">
        <v>753</v>
      </c>
      <c r="C376" s="85" t="s">
        <v>261</v>
      </c>
      <c r="D376" s="34">
        <v>7.6738000000000012E-4</v>
      </c>
      <c r="E376" s="32" t="s">
        <v>825</v>
      </c>
      <c r="F376" s="88" t="s">
        <v>869</v>
      </c>
      <c r="G376" s="32" t="s">
        <v>754</v>
      </c>
      <c r="H376" s="5" t="s">
        <v>946</v>
      </c>
    </row>
    <row r="377" spans="1:8" ht="28.8" x14ac:dyDescent="0.3">
      <c r="A377" s="20" t="s">
        <v>711</v>
      </c>
      <c r="B377" s="21" t="s">
        <v>722</v>
      </c>
      <c r="C377" s="85" t="s">
        <v>261</v>
      </c>
      <c r="D377" s="86">
        <v>1.3686000000000001E-4</v>
      </c>
      <c r="E377" s="87" t="s">
        <v>720</v>
      </c>
      <c r="F377" s="87" t="s">
        <v>869</v>
      </c>
      <c r="G377" s="87" t="s">
        <v>721</v>
      </c>
      <c r="H377" s="5" t="s">
        <v>715</v>
      </c>
    </row>
    <row r="378" spans="1:8" ht="43.2" x14ac:dyDescent="0.3">
      <c r="A378" s="20" t="s">
        <v>711</v>
      </c>
      <c r="B378" s="21" t="s">
        <v>719</v>
      </c>
      <c r="C378" s="85" t="s">
        <v>261</v>
      </c>
      <c r="D378" s="86">
        <v>2.1049000000000003E-4</v>
      </c>
      <c r="E378" s="93" t="s">
        <v>717</v>
      </c>
      <c r="F378" s="87" t="s">
        <v>869</v>
      </c>
      <c r="G378" s="87" t="s">
        <v>718</v>
      </c>
      <c r="H378" s="5" t="s">
        <v>714</v>
      </c>
    </row>
    <row r="379" spans="1:8" x14ac:dyDescent="0.3">
      <c r="A379" s="20" t="s">
        <v>711</v>
      </c>
      <c r="B379" s="21" t="s">
        <v>723</v>
      </c>
      <c r="C379" s="85" t="s">
        <v>261</v>
      </c>
      <c r="D379" s="34">
        <v>1.1582999999999999E-4</v>
      </c>
      <c r="E379" s="32" t="s">
        <v>544</v>
      </c>
      <c r="F379" s="32" t="s">
        <v>905</v>
      </c>
      <c r="G379" s="32" t="s">
        <v>723</v>
      </c>
      <c r="H379" s="5" t="s">
        <v>716</v>
      </c>
    </row>
    <row r="380" spans="1:8" x14ac:dyDescent="0.3">
      <c r="A380" s="20" t="s">
        <v>711</v>
      </c>
      <c r="B380" s="21" t="s">
        <v>809</v>
      </c>
      <c r="C380" s="85" t="s">
        <v>261</v>
      </c>
      <c r="D380" s="34">
        <v>6.7813200000000002E-4</v>
      </c>
      <c r="E380" s="32" t="s">
        <v>544</v>
      </c>
      <c r="F380" s="32" t="s">
        <v>905</v>
      </c>
      <c r="G380" s="32" t="s">
        <v>807</v>
      </c>
      <c r="H380" s="5" t="s">
        <v>808</v>
      </c>
    </row>
    <row r="381" spans="1:8" x14ac:dyDescent="0.3">
      <c r="A381" s="20" t="s">
        <v>711</v>
      </c>
      <c r="B381" s="21"/>
      <c r="C381" s="85" t="s">
        <v>712</v>
      </c>
      <c r="D381" s="34">
        <v>1</v>
      </c>
      <c r="E381" s="32"/>
      <c r="F381" s="32"/>
      <c r="G381" s="32"/>
      <c r="H381" s="5" t="s">
        <v>712</v>
      </c>
    </row>
    <row r="382" spans="1:8" x14ac:dyDescent="0.3">
      <c r="A382" s="20" t="s">
        <v>711</v>
      </c>
      <c r="B382" s="21"/>
      <c r="C382" s="85" t="s">
        <v>66</v>
      </c>
      <c r="D382" s="34">
        <v>1</v>
      </c>
      <c r="E382" s="32"/>
      <c r="F382" s="32"/>
      <c r="G382" s="32"/>
      <c r="H382" s="5" t="s">
        <v>713</v>
      </c>
    </row>
    <row r="383" spans="1:8" x14ac:dyDescent="0.3">
      <c r="A383" s="20" t="s">
        <v>93</v>
      </c>
      <c r="B383" s="20"/>
      <c r="C383" s="85" t="s">
        <v>261</v>
      </c>
      <c r="D383" s="126">
        <v>0.19841603596638982</v>
      </c>
      <c r="E383" s="85" t="s">
        <v>700</v>
      </c>
      <c r="F383" s="85" t="s">
        <v>1066</v>
      </c>
      <c r="G383" s="85" t="s">
        <v>693</v>
      </c>
      <c r="H383" s="6" t="s">
        <v>674</v>
      </c>
    </row>
    <row r="384" spans="1:8" x14ac:dyDescent="0.3">
      <c r="A384" s="20" t="s">
        <v>93</v>
      </c>
      <c r="B384" s="20"/>
      <c r="C384" s="85" t="s">
        <v>261</v>
      </c>
      <c r="D384" s="99">
        <v>2.2046226218487758E-2</v>
      </c>
      <c r="E384" s="85" t="s">
        <v>700</v>
      </c>
      <c r="F384" s="85" t="s">
        <v>1066</v>
      </c>
      <c r="G384" s="85" t="s">
        <v>1063</v>
      </c>
      <c r="H384" s="6" t="s">
        <v>1050</v>
      </c>
    </row>
    <row r="385" spans="1:8" x14ac:dyDescent="0.3">
      <c r="A385" s="20" t="s">
        <v>93</v>
      </c>
      <c r="B385" s="20"/>
      <c r="C385" s="85" t="s">
        <v>261</v>
      </c>
      <c r="D385" s="99">
        <v>1.1023113109243879E-2</v>
      </c>
      <c r="E385" s="85" t="s">
        <v>700</v>
      </c>
      <c r="F385" s="85" t="s">
        <v>1066</v>
      </c>
      <c r="G385" s="85" t="s">
        <v>692</v>
      </c>
      <c r="H385" s="6" t="s">
        <v>673</v>
      </c>
    </row>
    <row r="386" spans="1:8" x14ac:dyDescent="0.3">
      <c r="A386" s="20" t="s">
        <v>93</v>
      </c>
      <c r="B386" s="20"/>
      <c r="C386" s="85" t="s">
        <v>261</v>
      </c>
      <c r="D386" s="34">
        <v>0.12125424420168267</v>
      </c>
      <c r="E386" s="32" t="s">
        <v>700</v>
      </c>
      <c r="F386" s="32" t="s">
        <v>1066</v>
      </c>
      <c r="G386" s="32" t="s">
        <v>1065</v>
      </c>
      <c r="H386" s="6" t="s">
        <v>1052</v>
      </c>
    </row>
    <row r="387" spans="1:8" x14ac:dyDescent="0.3">
      <c r="A387" s="20" t="s">
        <v>93</v>
      </c>
      <c r="B387" s="20"/>
      <c r="C387" s="85" t="s">
        <v>261</v>
      </c>
      <c r="D387" s="34">
        <v>0.74957169142858371</v>
      </c>
      <c r="E387" s="32" t="s">
        <v>700</v>
      </c>
      <c r="F387" s="32" t="s">
        <v>1066</v>
      </c>
      <c r="G387" s="32" t="s">
        <v>841</v>
      </c>
      <c r="H387" s="6" t="s">
        <v>834</v>
      </c>
    </row>
    <row r="388" spans="1:8" x14ac:dyDescent="0.3">
      <c r="A388" s="20" t="s">
        <v>93</v>
      </c>
      <c r="B388" s="20"/>
      <c r="C388" s="85" t="s">
        <v>261</v>
      </c>
      <c r="D388" s="99">
        <v>1.1023113109243879E-2</v>
      </c>
      <c r="E388" s="85" t="s">
        <v>700</v>
      </c>
      <c r="F388" s="32" t="s">
        <v>1066</v>
      </c>
      <c r="G388" s="20" t="s">
        <v>688</v>
      </c>
      <c r="H388" s="6" t="s">
        <v>669</v>
      </c>
    </row>
    <row r="389" spans="1:8" x14ac:dyDescent="0.3">
      <c r="A389" s="21" t="s">
        <v>93</v>
      </c>
      <c r="B389" s="21"/>
      <c r="C389" s="32" t="s">
        <v>261</v>
      </c>
      <c r="D389" s="34">
        <v>2.2046226218487758E-2</v>
      </c>
      <c r="E389" s="32" t="s">
        <v>700</v>
      </c>
      <c r="F389" s="32" t="s">
        <v>1066</v>
      </c>
      <c r="G389" s="32" t="s">
        <v>689</v>
      </c>
      <c r="H389" s="5" t="s">
        <v>670</v>
      </c>
    </row>
    <row r="390" spans="1:8" x14ac:dyDescent="0.3">
      <c r="A390" s="21" t="s">
        <v>93</v>
      </c>
      <c r="B390" s="21"/>
      <c r="C390" s="85" t="s">
        <v>261</v>
      </c>
      <c r="D390" s="94">
        <v>5.5115565546219394E-2</v>
      </c>
      <c r="E390" s="32" t="s">
        <v>700</v>
      </c>
      <c r="F390" s="32" t="s">
        <v>1066</v>
      </c>
      <c r="G390" s="32" t="s">
        <v>687</v>
      </c>
      <c r="H390" s="5" t="s">
        <v>668</v>
      </c>
    </row>
    <row r="391" spans="1:8" x14ac:dyDescent="0.3">
      <c r="A391" s="21" t="s">
        <v>93</v>
      </c>
      <c r="B391" s="21"/>
      <c r="C391" s="85" t="s">
        <v>261</v>
      </c>
      <c r="D391" s="34">
        <v>0.30864716705882861</v>
      </c>
      <c r="E391" s="32" t="s">
        <v>700</v>
      </c>
      <c r="F391" s="32" t="s">
        <v>1066</v>
      </c>
      <c r="G391" s="32" t="s">
        <v>1054</v>
      </c>
      <c r="H391" s="5" t="s">
        <v>1048</v>
      </c>
    </row>
    <row r="392" spans="1:8" x14ac:dyDescent="0.3">
      <c r="A392" s="21" t="s">
        <v>93</v>
      </c>
      <c r="B392" s="21"/>
      <c r="C392" s="32" t="s">
        <v>261</v>
      </c>
      <c r="D392" s="34">
        <v>0.30864716705882861</v>
      </c>
      <c r="E392" s="32" t="s">
        <v>700</v>
      </c>
      <c r="F392" s="32" t="s">
        <v>1066</v>
      </c>
      <c r="G392" s="32" t="s">
        <v>1054</v>
      </c>
      <c r="H392" s="5" t="s">
        <v>1085</v>
      </c>
    </row>
    <row r="393" spans="1:8" x14ac:dyDescent="0.3">
      <c r="A393" s="21" t="s">
        <v>93</v>
      </c>
      <c r="B393" s="21"/>
      <c r="C393" s="21" t="s">
        <v>261</v>
      </c>
      <c r="D393" s="112">
        <v>5.5115565546219401E-2</v>
      </c>
      <c r="E393" s="21" t="s">
        <v>1088</v>
      </c>
      <c r="F393" s="21" t="s">
        <v>1066</v>
      </c>
      <c r="G393" s="21" t="s">
        <v>1089</v>
      </c>
      <c r="H393" s="5" t="s">
        <v>1086</v>
      </c>
    </row>
    <row r="394" spans="1:8" x14ac:dyDescent="0.3">
      <c r="A394" s="21" t="s">
        <v>93</v>
      </c>
      <c r="B394" s="21"/>
      <c r="C394" s="85" t="s">
        <v>261</v>
      </c>
      <c r="D394" s="34">
        <v>0.1543235835294143</v>
      </c>
      <c r="E394" s="32" t="s">
        <v>700</v>
      </c>
      <c r="F394" s="32" t="s">
        <v>1066</v>
      </c>
      <c r="G394" s="32" t="s">
        <v>291</v>
      </c>
      <c r="H394" s="5" t="s">
        <v>666</v>
      </c>
    </row>
    <row r="395" spans="1:8" x14ac:dyDescent="0.3">
      <c r="A395" s="21" t="s">
        <v>93</v>
      </c>
      <c r="B395" s="21"/>
      <c r="C395" s="85" t="s">
        <v>261</v>
      </c>
      <c r="D395" s="34">
        <v>0.23148537529412144</v>
      </c>
      <c r="E395" s="32" t="s">
        <v>700</v>
      </c>
      <c r="F395" s="32" t="s">
        <v>1066</v>
      </c>
      <c r="G395" s="32" t="s">
        <v>698</v>
      </c>
      <c r="H395" s="5" t="s">
        <v>680</v>
      </c>
    </row>
    <row r="396" spans="1:8" x14ac:dyDescent="0.3">
      <c r="A396" s="21" t="s">
        <v>93</v>
      </c>
      <c r="B396" s="21"/>
      <c r="C396" s="32" t="s">
        <v>261</v>
      </c>
      <c r="D396" s="34">
        <v>2.4404656276834</v>
      </c>
      <c r="E396" s="32" t="s">
        <v>700</v>
      </c>
      <c r="F396" s="32" t="s">
        <v>1067</v>
      </c>
      <c r="G396" s="32" t="s">
        <v>1064</v>
      </c>
      <c r="H396" s="5" t="s">
        <v>1051</v>
      </c>
    </row>
    <row r="397" spans="1:8" ht="43.2" x14ac:dyDescent="0.3">
      <c r="A397" s="21" t="s">
        <v>93</v>
      </c>
      <c r="B397" s="21"/>
      <c r="C397" s="32" t="s">
        <v>261</v>
      </c>
      <c r="D397" s="34">
        <v>4.4319176903303399E-2</v>
      </c>
      <c r="E397" s="32" t="s">
        <v>700</v>
      </c>
      <c r="F397" s="32" t="s">
        <v>1067</v>
      </c>
      <c r="G397" s="32" t="s">
        <v>694</v>
      </c>
      <c r="H397" s="5" t="s">
        <v>835</v>
      </c>
    </row>
    <row r="398" spans="1:8" ht="28.8" x14ac:dyDescent="0.3">
      <c r="A398" s="21" t="s">
        <v>93</v>
      </c>
      <c r="B398" s="21"/>
      <c r="C398" s="32" t="s">
        <v>261</v>
      </c>
      <c r="D398" s="34">
        <v>2.8549618764799001</v>
      </c>
      <c r="E398" s="32" t="s">
        <v>700</v>
      </c>
      <c r="F398" s="32" t="s">
        <v>1067</v>
      </c>
      <c r="G398" s="32" t="s">
        <v>685</v>
      </c>
      <c r="H398" s="5" t="s">
        <v>665</v>
      </c>
    </row>
    <row r="399" spans="1:8" ht="28.8" x14ac:dyDescent="0.3">
      <c r="A399" s="21" t="s">
        <v>93</v>
      </c>
      <c r="B399" s="20"/>
      <c r="C399" s="85" t="s">
        <v>261</v>
      </c>
      <c r="D399" s="99">
        <v>1.05157427048723</v>
      </c>
      <c r="E399" s="85" t="s">
        <v>700</v>
      </c>
      <c r="F399" s="85" t="s">
        <v>1067</v>
      </c>
      <c r="G399" s="85" t="s">
        <v>699</v>
      </c>
      <c r="H399" s="6" t="s">
        <v>681</v>
      </c>
    </row>
    <row r="400" spans="1:8" x14ac:dyDescent="0.3">
      <c r="A400" s="21" t="s">
        <v>93</v>
      </c>
      <c r="B400" s="21"/>
      <c r="C400" s="32" t="s">
        <v>261</v>
      </c>
      <c r="D400" s="34">
        <v>0.63934056033614495</v>
      </c>
      <c r="E400" s="32" t="s">
        <v>700</v>
      </c>
      <c r="F400" s="32" t="s">
        <v>1066</v>
      </c>
      <c r="G400" s="32" t="s">
        <v>695</v>
      </c>
      <c r="H400" s="5" t="s">
        <v>677</v>
      </c>
    </row>
    <row r="401" spans="1:8" x14ac:dyDescent="0.3">
      <c r="A401" s="21" t="s">
        <v>93</v>
      </c>
      <c r="B401" s="21"/>
      <c r="C401" s="32" t="s">
        <v>261</v>
      </c>
      <c r="D401" s="34">
        <v>5.5115565546219394E-2</v>
      </c>
      <c r="E401" s="32" t="s">
        <v>700</v>
      </c>
      <c r="F401" s="32" t="s">
        <v>1066</v>
      </c>
      <c r="G401" s="32" t="s">
        <v>691</v>
      </c>
      <c r="H401" s="5" t="s">
        <v>672</v>
      </c>
    </row>
    <row r="402" spans="1:8" x14ac:dyDescent="0.3">
      <c r="A402" s="21" t="s">
        <v>93</v>
      </c>
      <c r="B402" s="21"/>
      <c r="C402" s="85" t="s">
        <v>261</v>
      </c>
      <c r="D402" s="99">
        <v>0.14330047042017041</v>
      </c>
      <c r="E402" s="85" t="s">
        <v>700</v>
      </c>
      <c r="F402" s="85" t="s">
        <v>1066</v>
      </c>
      <c r="G402" s="85" t="s">
        <v>682</v>
      </c>
      <c r="H402" s="5" t="s">
        <v>655</v>
      </c>
    </row>
    <row r="403" spans="1:8" x14ac:dyDescent="0.3">
      <c r="A403" s="21" t="s">
        <v>93</v>
      </c>
      <c r="B403" s="21"/>
      <c r="C403" s="32" t="s">
        <v>261</v>
      </c>
      <c r="D403" s="34">
        <v>0.59524810789916949</v>
      </c>
      <c r="E403" s="32" t="s">
        <v>700</v>
      </c>
      <c r="F403" s="32" t="s">
        <v>1066</v>
      </c>
      <c r="G403" s="32" t="s">
        <v>838</v>
      </c>
      <c r="H403" s="5" t="s">
        <v>656</v>
      </c>
    </row>
    <row r="404" spans="1:8" x14ac:dyDescent="0.3">
      <c r="A404" s="21" t="s">
        <v>93</v>
      </c>
      <c r="B404" s="21"/>
      <c r="C404" s="32" t="s">
        <v>261</v>
      </c>
      <c r="D404" s="34">
        <v>0.9810570667227051</v>
      </c>
      <c r="E404" s="32" t="s">
        <v>700</v>
      </c>
      <c r="F404" s="32" t="s">
        <v>1066</v>
      </c>
      <c r="G404" s="32" t="s">
        <v>1087</v>
      </c>
      <c r="H404" s="5" t="s">
        <v>1084</v>
      </c>
    </row>
    <row r="405" spans="1:8" x14ac:dyDescent="0.3">
      <c r="A405" s="21" t="s">
        <v>93</v>
      </c>
      <c r="B405" s="21"/>
      <c r="C405" s="85" t="s">
        <v>261</v>
      </c>
      <c r="D405" s="99">
        <v>7.7161791764707152E-2</v>
      </c>
      <c r="E405" s="85" t="s">
        <v>700</v>
      </c>
      <c r="F405" s="85" t="s">
        <v>1066</v>
      </c>
      <c r="G405" s="85" t="s">
        <v>683</v>
      </c>
      <c r="H405" s="5" t="s">
        <v>660</v>
      </c>
    </row>
    <row r="406" spans="1:8" x14ac:dyDescent="0.3">
      <c r="A406" s="21" t="s">
        <v>93</v>
      </c>
      <c r="B406" s="21"/>
      <c r="C406" s="85" t="s">
        <v>261</v>
      </c>
      <c r="D406" s="34">
        <v>2.5794084675630673</v>
      </c>
      <c r="E406" s="85" t="s">
        <v>700</v>
      </c>
      <c r="F406" s="85" t="s">
        <v>1066</v>
      </c>
      <c r="G406" s="32" t="s">
        <v>840</v>
      </c>
      <c r="H406" s="5" t="s">
        <v>833</v>
      </c>
    </row>
    <row r="407" spans="1:8" x14ac:dyDescent="0.3">
      <c r="A407" s="21" t="s">
        <v>93</v>
      </c>
      <c r="B407" s="20"/>
      <c r="C407" s="85" t="s">
        <v>261</v>
      </c>
      <c r="D407" s="99">
        <v>2.2046226218487758E-2</v>
      </c>
      <c r="E407" s="85" t="s">
        <v>700</v>
      </c>
      <c r="F407" s="85" t="s">
        <v>1066</v>
      </c>
      <c r="G407" s="32" t="s">
        <v>697</v>
      </c>
      <c r="H407" s="6" t="s">
        <v>679</v>
      </c>
    </row>
    <row r="408" spans="1:8" x14ac:dyDescent="0.3">
      <c r="A408" s="20" t="s">
        <v>93</v>
      </c>
      <c r="B408" s="20"/>
      <c r="C408" s="32" t="s">
        <v>261</v>
      </c>
      <c r="D408" s="99">
        <v>0.24250848840336534</v>
      </c>
      <c r="E408" s="85" t="s">
        <v>700</v>
      </c>
      <c r="F408" s="85" t="s">
        <v>1066</v>
      </c>
      <c r="G408" s="85" t="s">
        <v>696</v>
      </c>
      <c r="H408" s="6" t="s">
        <v>678</v>
      </c>
    </row>
    <row r="409" spans="1:8" x14ac:dyDescent="0.3">
      <c r="A409" s="20" t="s">
        <v>93</v>
      </c>
      <c r="B409" s="20"/>
      <c r="C409" s="32" t="s">
        <v>261</v>
      </c>
      <c r="D409" s="94">
        <v>0.82673348319329087</v>
      </c>
      <c r="E409" s="32" t="s">
        <v>700</v>
      </c>
      <c r="F409" s="85" t="s">
        <v>1066</v>
      </c>
      <c r="G409" s="85" t="s">
        <v>830</v>
      </c>
      <c r="H409" s="6" t="s">
        <v>664</v>
      </c>
    </row>
    <row r="410" spans="1:8" x14ac:dyDescent="0.3">
      <c r="A410" s="20" t="s">
        <v>93</v>
      </c>
      <c r="B410" s="20"/>
      <c r="C410" s="32" t="s">
        <v>261</v>
      </c>
      <c r="D410" s="34">
        <v>9.920801798319491E-2</v>
      </c>
      <c r="E410" s="32" t="s">
        <v>700</v>
      </c>
      <c r="F410" s="85" t="s">
        <v>1066</v>
      </c>
      <c r="G410" s="85" t="s">
        <v>684</v>
      </c>
      <c r="H410" s="6" t="s">
        <v>661</v>
      </c>
    </row>
    <row r="411" spans="1:8" x14ac:dyDescent="0.3">
      <c r="A411" s="20" t="s">
        <v>93</v>
      </c>
      <c r="B411" s="20"/>
      <c r="C411" s="32" t="s">
        <v>261</v>
      </c>
      <c r="D411" s="99">
        <v>0.25353160151260923</v>
      </c>
      <c r="E411" s="85" t="s">
        <v>700</v>
      </c>
      <c r="F411" s="32" t="s">
        <v>1066</v>
      </c>
      <c r="G411" s="85" t="s">
        <v>843</v>
      </c>
      <c r="H411" s="6" t="s">
        <v>837</v>
      </c>
    </row>
    <row r="412" spans="1:8" x14ac:dyDescent="0.3">
      <c r="A412" s="20" t="s">
        <v>93</v>
      </c>
      <c r="B412" s="20"/>
      <c r="C412" s="32" t="s">
        <v>261</v>
      </c>
      <c r="D412" s="99">
        <v>8.8838600000000004E-3</v>
      </c>
      <c r="E412" s="85" t="s">
        <v>700</v>
      </c>
      <c r="F412" s="32" t="s">
        <v>869</v>
      </c>
      <c r="G412" s="85" t="s">
        <v>842</v>
      </c>
      <c r="H412" s="6" t="s">
        <v>836</v>
      </c>
    </row>
    <row r="413" spans="1:8" x14ac:dyDescent="0.3">
      <c r="A413" s="20" t="s">
        <v>93</v>
      </c>
      <c r="B413" s="21"/>
      <c r="C413" s="32" t="s">
        <v>261</v>
      </c>
      <c r="D413" s="34">
        <v>0.11023113109243879</v>
      </c>
      <c r="E413" s="32" t="s">
        <v>700</v>
      </c>
      <c r="F413" s="32" t="s">
        <v>1066</v>
      </c>
      <c r="G413" s="32" t="s">
        <v>690</v>
      </c>
      <c r="H413" s="5" t="s">
        <v>671</v>
      </c>
    </row>
    <row r="414" spans="1:8" ht="43.2" x14ac:dyDescent="0.3">
      <c r="A414" s="20" t="s">
        <v>93</v>
      </c>
      <c r="B414" s="21"/>
      <c r="C414" s="32" t="s">
        <v>261</v>
      </c>
      <c r="D414" s="34">
        <v>0.32822159278727803</v>
      </c>
      <c r="E414" s="32" t="s">
        <v>700</v>
      </c>
      <c r="F414" s="32" t="s">
        <v>1067</v>
      </c>
      <c r="G414" s="32" t="s">
        <v>839</v>
      </c>
      <c r="H414" s="5" t="s">
        <v>662</v>
      </c>
    </row>
    <row r="415" spans="1:8" x14ac:dyDescent="0.3">
      <c r="A415" s="20" t="s">
        <v>93</v>
      </c>
      <c r="B415" s="21"/>
      <c r="C415" s="32" t="s">
        <v>261</v>
      </c>
      <c r="D415" s="34">
        <v>6.4106099999999997E-3</v>
      </c>
      <c r="E415" s="32" t="s">
        <v>700</v>
      </c>
      <c r="F415" s="32" t="s">
        <v>869</v>
      </c>
      <c r="G415" s="32" t="s">
        <v>686</v>
      </c>
      <c r="H415" s="5" t="s">
        <v>846</v>
      </c>
    </row>
    <row r="416" spans="1:8" x14ac:dyDescent="0.3">
      <c r="A416" s="20" t="s">
        <v>93</v>
      </c>
      <c r="B416" s="21"/>
      <c r="C416" s="32" t="s">
        <v>261</v>
      </c>
      <c r="D416" s="34">
        <v>1.2339999999999999E-3</v>
      </c>
      <c r="E416" s="32" t="s">
        <v>700</v>
      </c>
      <c r="F416" s="32" t="s">
        <v>869</v>
      </c>
      <c r="G416" s="32" t="s">
        <v>1061</v>
      </c>
      <c r="H416" s="5" t="s">
        <v>1049</v>
      </c>
    </row>
    <row r="417" spans="1:8" x14ac:dyDescent="0.3">
      <c r="A417" s="20" t="s">
        <v>93</v>
      </c>
      <c r="B417" s="20"/>
      <c r="C417" s="32" t="s">
        <v>261</v>
      </c>
      <c r="D417" s="85">
        <v>9.8485E-4</v>
      </c>
      <c r="E417" s="85" t="s">
        <v>700</v>
      </c>
      <c r="F417" s="85" t="s">
        <v>869</v>
      </c>
      <c r="G417" s="85" t="s">
        <v>1058</v>
      </c>
      <c r="H417" s="6" t="s">
        <v>654</v>
      </c>
    </row>
    <row r="418" spans="1:8" x14ac:dyDescent="0.3">
      <c r="A418" s="20" t="s">
        <v>93</v>
      </c>
      <c r="B418" s="20"/>
      <c r="C418" s="32" t="s">
        <v>261</v>
      </c>
      <c r="D418" s="99">
        <v>6.4106099999999997E-3</v>
      </c>
      <c r="E418" s="85" t="s">
        <v>700</v>
      </c>
      <c r="F418" s="85" t="s">
        <v>869</v>
      </c>
      <c r="G418" s="85" t="s">
        <v>1057</v>
      </c>
      <c r="H418" s="6" t="s">
        <v>676</v>
      </c>
    </row>
    <row r="419" spans="1:8" x14ac:dyDescent="0.3">
      <c r="A419" s="20" t="s">
        <v>93</v>
      </c>
      <c r="B419" s="20"/>
      <c r="C419" s="32" t="s">
        <v>261</v>
      </c>
      <c r="D419" s="34">
        <v>6.4106099999999997E-3</v>
      </c>
      <c r="E419" s="32" t="s">
        <v>700</v>
      </c>
      <c r="F419" s="32" t="s">
        <v>869</v>
      </c>
      <c r="G419" s="32" t="s">
        <v>1053</v>
      </c>
      <c r="H419" s="5" t="s">
        <v>675</v>
      </c>
    </row>
    <row r="420" spans="1:8" x14ac:dyDescent="0.3">
      <c r="A420" s="20" t="s">
        <v>93</v>
      </c>
      <c r="B420" s="20"/>
      <c r="C420" s="32" t="s">
        <v>261</v>
      </c>
      <c r="D420" s="99">
        <v>6.4106099999999997E-3</v>
      </c>
      <c r="E420" s="85" t="s">
        <v>700</v>
      </c>
      <c r="F420" s="85" t="s">
        <v>869</v>
      </c>
      <c r="G420" s="85" t="s">
        <v>1056</v>
      </c>
      <c r="H420" s="6" t="s">
        <v>663</v>
      </c>
    </row>
    <row r="421" spans="1:8" ht="28.8" x14ac:dyDescent="0.3">
      <c r="A421" s="20" t="s">
        <v>93</v>
      </c>
      <c r="B421" s="20"/>
      <c r="C421" s="32" t="s">
        <v>261</v>
      </c>
      <c r="D421" s="99">
        <v>6.4106099999999997E-3</v>
      </c>
      <c r="E421" s="85" t="s">
        <v>700</v>
      </c>
      <c r="F421" s="85" t="s">
        <v>869</v>
      </c>
      <c r="G421" s="85" t="s">
        <v>1059</v>
      </c>
      <c r="H421" s="6" t="s">
        <v>658</v>
      </c>
    </row>
    <row r="422" spans="1:8" x14ac:dyDescent="0.3">
      <c r="A422" s="20" t="s">
        <v>93</v>
      </c>
      <c r="B422" s="20"/>
      <c r="C422" s="32" t="s">
        <v>261</v>
      </c>
      <c r="D422" s="34">
        <v>6.4106099999999997E-3</v>
      </c>
      <c r="E422" s="85" t="s">
        <v>700</v>
      </c>
      <c r="F422" s="32" t="s">
        <v>869</v>
      </c>
      <c r="G422" s="32" t="s">
        <v>1055</v>
      </c>
      <c r="H422" s="5" t="s">
        <v>657</v>
      </c>
    </row>
    <row r="423" spans="1:8" x14ac:dyDescent="0.3">
      <c r="A423" s="20" t="s">
        <v>93</v>
      </c>
      <c r="B423" s="20"/>
      <c r="C423" s="32" t="s">
        <v>261</v>
      </c>
      <c r="D423" s="99">
        <v>6.4106099999999997E-3</v>
      </c>
      <c r="E423" s="85" t="s">
        <v>700</v>
      </c>
      <c r="F423" s="85" t="s">
        <v>869</v>
      </c>
      <c r="G423" s="85" t="s">
        <v>1060</v>
      </c>
      <c r="H423" s="6" t="s">
        <v>659</v>
      </c>
    </row>
    <row r="424" spans="1:8" x14ac:dyDescent="0.3">
      <c r="A424" s="20" t="s">
        <v>93</v>
      </c>
      <c r="B424" s="21"/>
      <c r="C424" s="32" t="s">
        <v>261</v>
      </c>
      <c r="D424" s="34">
        <v>2.1280999999999998E-2</v>
      </c>
      <c r="E424" s="32" t="s">
        <v>700</v>
      </c>
      <c r="F424" s="32" t="s">
        <v>869</v>
      </c>
      <c r="G424" s="32" t="s">
        <v>844</v>
      </c>
      <c r="H424" s="5" t="s">
        <v>845</v>
      </c>
    </row>
    <row r="425" spans="1:8" ht="28.8" x14ac:dyDescent="0.3">
      <c r="A425" s="20" t="s">
        <v>93</v>
      </c>
      <c r="B425" s="20"/>
      <c r="C425" s="32" t="s">
        <v>261</v>
      </c>
      <c r="D425" s="99">
        <v>0.52033419999999997</v>
      </c>
      <c r="E425" s="85" t="s">
        <v>700</v>
      </c>
      <c r="F425" s="85" t="s">
        <v>869</v>
      </c>
      <c r="G425" s="85" t="s">
        <v>1062</v>
      </c>
      <c r="H425" s="6" t="s">
        <v>667</v>
      </c>
    </row>
    <row r="426" spans="1:8" x14ac:dyDescent="0.3">
      <c r="A426" s="42" t="s">
        <v>223</v>
      </c>
      <c r="B426" s="20" t="s">
        <v>65</v>
      </c>
      <c r="C426" s="32" t="s">
        <v>66</v>
      </c>
      <c r="D426" s="99">
        <v>1</v>
      </c>
      <c r="E426" s="85" t="s">
        <v>177</v>
      </c>
      <c r="F426" s="85"/>
      <c r="G426" s="100"/>
      <c r="H426" s="18" t="s">
        <v>65</v>
      </c>
    </row>
    <row r="427" spans="1:8" ht="43.2" x14ac:dyDescent="0.3">
      <c r="A427" s="20" t="s">
        <v>264</v>
      </c>
      <c r="B427" s="21" t="s">
        <v>167</v>
      </c>
      <c r="C427" s="32" t="s">
        <v>36</v>
      </c>
      <c r="D427" s="90">
        <v>3.6615652680788022E-4</v>
      </c>
      <c r="E427" s="33" t="s">
        <v>251</v>
      </c>
      <c r="F427" s="32" t="s">
        <v>1103</v>
      </c>
      <c r="G427" s="33" t="s">
        <v>1104</v>
      </c>
      <c r="H427" s="5" t="s">
        <v>265</v>
      </c>
    </row>
    <row r="428" spans="1:8" ht="43.2" x14ac:dyDescent="0.3">
      <c r="A428" s="20" t="s">
        <v>264</v>
      </c>
      <c r="B428" s="21" t="s">
        <v>77</v>
      </c>
      <c r="C428" s="32" t="s">
        <v>24</v>
      </c>
      <c r="D428" s="90">
        <v>3.539181617089804E-4</v>
      </c>
      <c r="E428" s="33" t="s">
        <v>252</v>
      </c>
      <c r="F428" s="32" t="s">
        <v>1103</v>
      </c>
      <c r="G428" s="33" t="s">
        <v>1104</v>
      </c>
      <c r="H428" s="5" t="s">
        <v>266</v>
      </c>
    </row>
    <row r="429" spans="1:8" ht="43.2" x14ac:dyDescent="0.3">
      <c r="A429" s="20" t="s">
        <v>264</v>
      </c>
      <c r="B429" s="21" t="s">
        <v>77</v>
      </c>
      <c r="C429" s="32" t="s">
        <v>259</v>
      </c>
      <c r="D429" s="90">
        <v>5.6830284691087483E-6</v>
      </c>
      <c r="E429" s="35" t="s">
        <v>181</v>
      </c>
      <c r="F429" s="32" t="s">
        <v>1103</v>
      </c>
      <c r="G429" s="33" t="s">
        <v>1104</v>
      </c>
      <c r="H429" s="5" t="s">
        <v>267</v>
      </c>
    </row>
  </sheetData>
  <phoneticPr fontId="8" type="noConversion"/>
  <hyperlinks>
    <hyperlink ref="G108" r:id="rId1" xr:uid="{0C81ADF3-4F17-4994-B708-FB570F2C0384}"/>
    <hyperlink ref="F281" r:id="rId2" display="ΡΑΕ" xr:uid="{4D1F09E0-3F2B-4C86-9ACF-35B61B7F8BC2}"/>
    <hyperlink ref="F282" r:id="rId3" xr:uid="{341ABBB2-5F6A-421C-A423-A9454C2FC047}"/>
    <hyperlink ref="F283" r:id="rId4" display="ΡΑΕ" xr:uid="{FD69E947-3973-4D56-9C01-12FC111F1BCF}"/>
    <hyperlink ref="F335" r:id="rId5" xr:uid="{5ECA1F90-EEED-403D-8162-847503D2CED5}"/>
    <hyperlink ref="F65" r:id="rId6" xr:uid="{E236F95D-C923-4F77-A8A6-8243B6E8858A}"/>
    <hyperlink ref="F63" r:id="rId7" xr:uid="{744463FD-9AA8-43EA-9BAA-63D244AB4AC6}"/>
    <hyperlink ref="F64" r:id="rId8" xr:uid="{0200DA4A-D226-4C94-97FC-1DB45B81ACC0}"/>
    <hyperlink ref="F288" r:id="rId9" display="https://data.worldbank.org/indicator/EG.ELC.LOSS.ZS" xr:uid="{50D61B5C-31E6-40FB-8031-0B6B8B806DDC}"/>
    <hyperlink ref="F284" r:id="rId10" display="https://www.admie.gr/sites/default/files/attached-files/type-file/2025/02/Energy_Report_202412_v2_en.pdf" xr:uid="{3BE897DF-F055-4142-8B11-0D6FE7A9402F}"/>
    <hyperlink ref="F334" r:id="rId11" display="https://iea.blob.core.windows.net/assets/67fb0049-ec99-470d-8412-1ed9201e576f/EnergyStatisticsManual.pdf" xr:uid="{CA5B1D79-1693-43C9-8548-6ADA8BFD4481}"/>
    <hyperlink ref="F336" r:id="rId12" display="https://iea.blob.core.windows.net/assets/67fb0049-ec99-470d-8412-1ed9201e576f/EnergyStatisticsManual.pdf" xr:uid="{308BBA79-87E5-47DE-B974-E7A1A0D07A3D}"/>
  </hyperlinks>
  <pageMargins left="0.7" right="0.7" top="0.75" bottom="0.75" header="0.3" footer="0.3"/>
  <pageSetup paperSize="9" orientation="portrait" horizontalDpi="4294967293" verticalDpi="4294967293" r:id="rId13"/>
  <legacyDrawing r:id="rId14"/>
  <tableParts count="1"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b3551f-7fc7-471e-9ef4-5de5e8b24ec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BBB741EF8ABA4485400CFF5465C3F6" ma:contentTypeVersion="16" ma:contentTypeDescription="Create a new document." ma:contentTypeScope="" ma:versionID="676c36766aebf41e712bfe7add879abd">
  <xsd:schema xmlns:xsd="http://www.w3.org/2001/XMLSchema" xmlns:xs="http://www.w3.org/2001/XMLSchema" xmlns:p="http://schemas.microsoft.com/office/2006/metadata/properties" xmlns:ns1="http://schemas.microsoft.com/sharepoint/v3" xmlns:ns2="2cb3551f-7fc7-471e-9ef4-5de5e8b24ecb" xmlns:ns3="2013df2e-1bcd-4982-9df2-1a4d116cf9ff" targetNamespace="http://schemas.microsoft.com/office/2006/metadata/properties" ma:root="true" ma:fieldsID="cc937a3680019e292c690d9b3eff924d" ns1:_="" ns2:_="" ns3:_="">
    <xsd:import namespace="http://schemas.microsoft.com/sharepoint/v3"/>
    <xsd:import namespace="2cb3551f-7fc7-471e-9ef4-5de5e8b24ecb"/>
    <xsd:import namespace="2013df2e-1bcd-4982-9df2-1a4d116cf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3551f-7fc7-471e-9ef4-5de5e8b24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a8b2f3-5aaf-450f-afe7-0c2cfd22b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3df2e-1bcd-4982-9df2-1a4d116cf9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799AC-AFE1-4467-ACEA-5613867FF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0DDE29-9595-4E7D-9CDC-77886BB9373A}">
  <ds:schemaRefs>
    <ds:schemaRef ds:uri="http://schemas.microsoft.com/office/2006/documentManagement/types"/>
    <ds:schemaRef ds:uri="http://www.w3.org/XML/1998/namespace"/>
    <ds:schemaRef ds:uri="http://purl.org/dc/elements/1.1/"/>
    <ds:schemaRef ds:uri="2cb3551f-7fc7-471e-9ef4-5de5e8b24ecb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2013df2e-1bcd-4982-9df2-1a4d116cf9ff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9DA7B3-F435-413F-88E4-6AB913B09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b3551f-7fc7-471e-9ef4-5de5e8b24ecb"/>
    <ds:schemaRef ds:uri="2013df2e-1bcd-4982-9df2-1a4d116cf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d6e031b-6622-4596-babd-d18e26234ac6}" enabled="1" method="Standard" siteId="{1998f5f4-507b-4bba-aec4-87754c64edc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Calculations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Siskos</dc:creator>
  <cp:lastModifiedBy>Gregory Siskos</cp:lastModifiedBy>
  <dcterms:created xsi:type="dcterms:W3CDTF">2015-06-05T18:19:34Z</dcterms:created>
  <dcterms:modified xsi:type="dcterms:W3CDTF">2025-04-09T13:52:09Z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0x01010069BBB741EF8ABA4485400CFF5465C3F6</vt:lpwstr>
  </property>
  <property fmtid="{D5CDD505-2E9C-101B-9397-08002B2CF9AE}" pid="3" name="MediaServiceImageTags">
    <vt:lpwstr/>
  </property>
  <property fmtid="{D5CDD505-2E9C-101B-9397-08002B2CF9AE}" pid="4" name="MSIP_Label_ad6e031b-6622-4596-babd-d18e26234ac6_Enabled">
    <vt:lpwstr>true</vt:lpwstr>
  </property>
  <property fmtid="{D5CDD505-2E9C-101B-9397-08002B2CF9AE}" pid="5" name="MSIP_Label_ad6e031b-6622-4596-babd-d18e26234ac6_SetDate">
    <vt:lpwstr>2024-02-14T11:24:34Z</vt:lpwstr>
  </property>
  <property fmtid="{D5CDD505-2E9C-101B-9397-08002B2CF9AE}" pid="6" name="MSIP_Label_ad6e031b-6622-4596-babd-d18e26234ac6_Method">
    <vt:lpwstr>Standard</vt:lpwstr>
  </property>
  <property fmtid="{D5CDD505-2E9C-101B-9397-08002B2CF9AE}" pid="7" name="MSIP_Label_ad6e031b-6622-4596-babd-d18e26234ac6_Name">
    <vt:lpwstr>All Employees (unrestricted)</vt:lpwstr>
  </property>
  <property fmtid="{D5CDD505-2E9C-101B-9397-08002B2CF9AE}" pid="8" name="MSIP_Label_ad6e031b-6622-4596-babd-d18e26234ac6_SiteId">
    <vt:lpwstr>1998f5f4-507b-4bba-aec4-87754c64edc9</vt:lpwstr>
  </property>
  <property fmtid="{D5CDD505-2E9C-101B-9397-08002B2CF9AE}" pid="9" name="MSIP_Label_ad6e031b-6622-4596-babd-d18e26234ac6_ActionId">
    <vt:lpwstr>b90d8e26-1e47-4118-ac17-d7193a90d37e</vt:lpwstr>
  </property>
  <property fmtid="{D5CDD505-2E9C-101B-9397-08002B2CF9AE}" pid="10" name="MSIP_Label_ad6e031b-6622-4596-babd-d18e26234ac6_ContentBits">
    <vt:lpwstr>0</vt:lpwstr>
  </property>
</Properties>
</file>