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mc:AlternateContent xmlns:mc="http://schemas.openxmlformats.org/markup-compatibility/2006">
    <mc:Choice Requires="x15">
      <x15ac:absPath xmlns:x15ac="http://schemas.microsoft.com/office/spreadsheetml/2010/11/ac" url="C:\WORKSPACE\covid-risk-calculator\"/>
    </mc:Choice>
  </mc:AlternateContent>
  <xr:revisionPtr revIDLastSave="0" documentId="13_ncr:1_{CFC6AC62-1413-4A73-975F-99EC1A93344C}" xr6:coauthVersionLast="47" xr6:coauthVersionMax="47" xr10:uidLastSave="{00000000-0000-0000-0000-000000000000}"/>
  <bookViews>
    <workbookView xWindow="-110" yWindow="-110" windowWidth="19420" windowHeight="11620" xr2:uid="{00000000-000D-0000-FFFF-FFFF00000000}"/>
  </bookViews>
  <sheets>
    <sheet name="About" sheetId="3" r:id="rId1"/>
    <sheet name="Traffic Fatalities" sheetId="2" r:id="rId2"/>
    <sheet name="COVID Exposure" sheetId="1" r:id="rId3"/>
  </sheets>
  <definedNames>
    <definedName name="CR_u">'COVID Exposure'!$B$28</definedName>
    <definedName name="CR_v">'COVID Exposure'!$B$27</definedName>
    <definedName name="D">'COVID Exposure'!$B$26</definedName>
    <definedName name="E">'COVID Exposure'!$B$8</definedName>
    <definedName name="E_h">'COVID Exposure'!$B$67</definedName>
    <definedName name="HR_u">'COVID Exposure'!$B$66</definedName>
    <definedName name="HR_v">'COVID Exposure'!$B$68</definedName>
    <definedName name="I">'COVID Exposure'!$B$13</definedName>
    <definedName name="I_v">'COVID Exposure'!$B$19</definedName>
    <definedName name="IR">'COVID Exposure'!$B$6</definedName>
    <definedName name="IR_u">'COVID Exposure'!$B$23</definedName>
    <definedName name="IR_v">'COVID Exposure'!$B$22</definedName>
    <definedName name="N">'COVID Exposure'!$B$43</definedName>
    <definedName name="P_u">'COVID Exposure'!$B$12</definedName>
    <definedName name="P_v">'COVID Exposure'!$B$11</definedName>
    <definedName name="Pr_0C">'COVID Exposure'!$B$39</definedName>
    <definedName name="Pr_C">'COVID Exposure'!$B$40</definedName>
    <definedName name="Pr_H_given_C">'COVID Exposure'!$B$73</definedName>
    <definedName name="Pr_nc_u">'COVID Exposure'!$B$38</definedName>
    <definedName name="Pr_nc_v">'COVID Exposure'!$B$37</definedName>
    <definedName name="Pr_T_given_C">'COVID Exposure'!$B$59</definedName>
    <definedName name="S">'COVID Exposure'!$B$31</definedName>
    <definedName name="S_u">'COVID Exposure'!$B$35</definedName>
    <definedName name="S_v">'COVID Exposure'!$B$34</definedName>
    <definedName name="V_s">'COVID Exposure'!$B$32</definedName>
    <definedName name="V_t">'COVID Exposure'!$B$7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0" i="2" l="1"/>
  <c r="B11" i="2" s="1"/>
  <c r="B15" i="2" s="1"/>
  <c r="B16" i="2" s="1"/>
  <c r="B68" i="1"/>
  <c r="B55" i="1"/>
  <c r="B57" i="1" s="1"/>
  <c r="B70" i="1" s="1"/>
  <c r="B50" i="1"/>
  <c r="B35" i="1"/>
  <c r="B34" i="1"/>
  <c r="B13" i="1"/>
  <c r="B12" i="1"/>
  <c r="B11" i="1"/>
  <c r="B58" i="1" l="1"/>
  <c r="B51" i="1"/>
  <c r="B19" i="1"/>
  <c r="B59" i="1" l="1"/>
  <c r="B71" i="1"/>
  <c r="B73" i="1" s="1"/>
  <c r="B20" i="1" a="1"/>
  <c r="B20" i="1" s="1"/>
  <c r="B23" i="1" s="1"/>
  <c r="B28" i="1" s="1"/>
  <c r="B38" i="1" s="1"/>
  <c r="B22" i="1"/>
  <c r="B27" i="1" s="1"/>
  <c r="B37" i="1" s="1"/>
  <c r="B39" i="1" l="1"/>
  <c r="B45" i="1" s="1"/>
  <c r="B46" i="1" s="1"/>
  <c r="B40" i="1" l="1"/>
  <c r="B62" i="1" s="1"/>
  <c r="B63" i="1" s="1"/>
  <c r="B76" i="1" l="1"/>
  <c r="B77"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<sst xmlns="http://schemas.openxmlformats.org/spreadsheetml/2006/main" count="117" uniqueCount="113">
  <si>
    <t xml:space="preserve">For simplicity, let's assume the total population (P) is 100,000 people.  We'll convert back to rates later. </t>
  </si>
  <si>
    <t>Population of vaccinated people: P_v = P*V_t</t>
  </si>
  <si>
    <t>Population of unvaccinated people: P_u=P*(1-V_t)</t>
  </si>
  <si>
    <t>I_v + I_u = I</t>
  </si>
  <si>
    <t>I_v/P_v = I_u/P_u * (1-E)</t>
  </si>
  <si>
    <t>New cases per 100,000 vaccinated people per day: IR_v</t>
  </si>
  <si>
    <t>New cases per 100,000 unvaccinated people per day: IR_u</t>
  </si>
  <si>
    <t>While most states do not track infection rates for vaccinated vs unvaccinated individuals, we can infer these rates from the vaccine efficacy if we assume that both vaccinated and unvaccinated people have the same exposure.  From these data, we can calculate the expected infections and infection rates among the vaccinated and unvaccinated populations by solving two equations:</t>
  </si>
  <si>
    <t>Sources</t>
  </si>
  <si>
    <t>https://www.nytimes.com/interactive/2021/us/fayette-kentucky-covid-cases.html</t>
  </si>
  <si>
    <t>NY Times COVID tracker for Fayette County KY, 8/19/2021</t>
  </si>
  <si>
    <r>
      <t xml:space="preserve">New cases per 100,000 people per day: IR = Infection Rate </t>
    </r>
    <r>
      <rPr>
        <i/>
        <sz val="11"/>
        <color theme="1"/>
        <rFont val="Calibri"/>
        <family val="2"/>
        <scheme val="minor"/>
      </rPr>
      <t>(1)</t>
    </r>
  </si>
  <si>
    <r>
      <t>Share of total population that is vaccinated: V_t = Vaccinate rate among total population</t>
    </r>
    <r>
      <rPr>
        <i/>
        <sz val="11"/>
        <color theme="1"/>
        <rFont val="Calibri"/>
        <family val="2"/>
        <scheme val="minor"/>
      </rPr>
      <t xml:space="preserve"> (1)</t>
    </r>
  </si>
  <si>
    <r>
      <t xml:space="preserve">Vaccine effectiveness at preventing symptomatic infection: E=Efficacy </t>
    </r>
    <r>
      <rPr>
        <i/>
        <sz val="11"/>
        <color theme="1"/>
        <rFont val="Calibri"/>
        <family val="2"/>
        <scheme val="minor"/>
      </rPr>
      <t>(2)</t>
    </r>
  </si>
  <si>
    <t xml:space="preserve">Mayo Clinic. “COVID-19 Variants: What’s the Concern?” Accessed August 22, 2021. </t>
  </si>
  <si>
    <t>https://www.mayoclinic.org/diseases-conditions/coronavirus/expert-answers/covid-variant/faq-20505779</t>
  </si>
  <si>
    <t>Start from several inputs, which can be adapted based on current conditions:</t>
  </si>
  <si>
    <t>Mayo Clinic. “Coronavirus Disease 2019 (COVID-19) - Symptoms and Causes.” Accessed August 20, 2021.</t>
  </si>
  <si>
    <t>https://www.mayoclinic.org/diseases-conditions/coronavirus/symptoms-causes/syc-20479963</t>
  </si>
  <si>
    <t>Note that the above numbers are new cases reported per day.  It may take 2 to 14 days for COVID symptoms to appear (3), which means that each of those positive cases may expose others for several days before being detected.  Researchers estimate that people who get infected with the coronavirus can spread it to others 2 to 3 days before symptoms start and are most contagious 1 to 2 days before they feel sick (4).</t>
  </si>
  <si>
    <t xml:space="preserve">WebMD. “Coronavirus Incubation Period.” Accessed August 22, 2021. </t>
  </si>
  <si>
    <t>https://www.webmd.com/lung/coronavirus-incubation-period</t>
  </si>
  <si>
    <t>Total number of new cases in the population: I</t>
  </si>
  <si>
    <t>The new among the vaccinated and unvaccinated populations must sum to the total cases</t>
  </si>
  <si>
    <t xml:space="preserve">Assuming the same exposure, the vaccine's efficacy determines how much lower the new case rate is among the vaccinated population. </t>
  </si>
  <si>
    <t>New cases among the vaccinated population: I_v</t>
  </si>
  <si>
    <t>New cases among the unvaccinated population: I_u</t>
  </si>
  <si>
    <t>Contagious individuals not in quarantine per 100,000 vaccinated people: CR_v</t>
  </si>
  <si>
    <t>Contagious individuals not in quarantine per 100,000 unvaccinated people: CR_u</t>
  </si>
  <si>
    <r>
      <t xml:space="preserve">Days a person is contagious before the infection is detected and that person quarantines </t>
    </r>
    <r>
      <rPr>
        <i/>
        <sz val="11"/>
        <color theme="1"/>
        <rFont val="Calibri"/>
        <family val="2"/>
        <scheme val="minor"/>
      </rPr>
      <t xml:space="preserve">(4). </t>
    </r>
  </si>
  <si>
    <t>We can use the rates above to calculate the probability that someone in a class is currently contagious with COVID.  To do so, we need to know the size of the class, and the share of the class that is vaccinated.  This may be different than the share of the total population that is vaccinated because children are not yet eligible for the vaccine.  (Actually, we will first caculate the probability that each person in the class does NOT have COVID.  Then we will multiply these probabilities to calculate the probability that no one in the class has COVID.  Subtract from 1 and we get the probability that at least one person is contagious.)</t>
  </si>
  <si>
    <t xml:space="preserve">Share of the class that is vaccinated: V_s  Note that UK has set a goal of achieving an 80% vaccination rate for the campus community. </t>
  </si>
  <si>
    <t>Number of students in the class: S</t>
  </si>
  <si>
    <t>Number of vaccinated people in the class: S_v</t>
  </si>
  <si>
    <t>Number of unvaccinated people in the class: S_u</t>
  </si>
  <si>
    <t>Probability that a vaccinated individual does NOT have COVID: Pr_nc_v</t>
  </si>
  <si>
    <t>Probability that an unvaccinated individual does NOT have COVID: Pr_nc_u</t>
  </si>
  <si>
    <t>Probability that no one in the class has COVID--the product of the probability for each individual: Pr_0C</t>
  </si>
  <si>
    <t xml:space="preserve">That was just for one class period.  Each time we meet, we risk exposure.  Let's calculate the probabilty that someone comes to class contagious with COVID at some point this term.  </t>
  </si>
  <si>
    <t xml:space="preserve">Probability that no one comes to class contagious with COVID for the whole term. </t>
  </si>
  <si>
    <t xml:space="preserve">Number of times the class meets: N There are 16 weeks in the term with a few holidays.  A MWF class would meet more. </t>
  </si>
  <si>
    <t xml:space="preserve">Probability that at least one person in the class is infectious with COVID for at least one class period in the semester. </t>
  </si>
  <si>
    <t xml:space="preserve">Just because someone shows up with COVID does not mean we will all catch it.  Transmission depends on the dose we are exposed to, duration for which we are expose, and our proximity.  We know that being outdoors, being socially distanced, wearing masks and being vaccinated all reduce the risk of transmission. Let's make some assumptions, using data where we can. </t>
  </si>
  <si>
    <t xml:space="preserve">I could not find a good estimate of this value, so it is purely an assumption. </t>
  </si>
  <si>
    <r>
      <t xml:space="preserve">Probability that an unvaccinated individual will catch COVID by sitting in an undistanced and unventilated classroom with a contagious individual for one hour when neither party is wearing masks </t>
    </r>
    <r>
      <rPr>
        <i/>
        <sz val="11"/>
        <color theme="1"/>
        <rFont val="Calibri"/>
        <family val="2"/>
        <scheme val="minor"/>
      </rPr>
      <t xml:space="preserve">(5). </t>
    </r>
  </si>
  <si>
    <t xml:space="preserve">The probability that a vaccinated individual will catch COVID in the same situation depends on the vaccine efficacy. </t>
  </si>
  <si>
    <t>Given an exposure, this is the probability that at least one other person in the class catches COVID if no one is wearing masks.</t>
  </si>
  <si>
    <t>Total risk reduction if both parties are wearing masks.</t>
  </si>
  <si>
    <r>
      <t xml:space="preserve">How much a contagious person wearing a mask reduces your risk </t>
    </r>
    <r>
      <rPr>
        <i/>
        <sz val="11"/>
        <color theme="1"/>
        <rFont val="Calibri"/>
        <family val="2"/>
        <scheme val="minor"/>
      </rPr>
      <t>(6,7,8).</t>
    </r>
  </si>
  <si>
    <r>
      <t xml:space="preserve">How much wearing a mask reduces your risk when near a contagious person </t>
    </r>
    <r>
      <rPr>
        <i/>
        <sz val="11"/>
        <color theme="1"/>
        <rFont val="Calibri"/>
        <family val="2"/>
        <scheme val="minor"/>
      </rPr>
      <t xml:space="preserve">(6,7,8). </t>
    </r>
  </si>
  <si>
    <t>CDC, “COVID-19 ARCHIVED WEBPAGE,” Centers for Disease Control and Prevention, February 11, 2020</t>
  </si>
  <si>
    <t>https://www.cdc.gov/coronavirus/2019-nCoV/index.html</t>
  </si>
  <si>
    <t>CDC, “Coronavirus Disease 2019 (COVID-19),” Centers for Disease Control and Prevention, February 11, 2020</t>
  </si>
  <si>
    <t>https://www.cdc.gov/coronavirus/2019-ncov/science/science-briefs/masking-science-sars-cov2.html</t>
  </si>
  <si>
    <t>Dave Jones, “Your Mask Cuts Own Risk by 65 Percent,” UC Davis, July 6, 2020</t>
  </si>
  <si>
    <t>https://www.ucdavis.edu/coronavirus/news/your-mask-cuts-own-risk-65-percent</t>
  </si>
  <si>
    <t xml:space="preserve">Next, we can combine the probability of exposure with the probability of transmission. </t>
  </si>
  <si>
    <t>Probability that at least one person in the class is infectious with COVID: Pr_C</t>
  </si>
  <si>
    <t>Given an exposure, this is the probability that at least one other person in the class catches COVID if all parties are wearing masks: Pr_T_given_C</t>
  </si>
  <si>
    <t>Probability that someone catches COVID in a single class period: Pr_C * Pr_T_given_C</t>
  </si>
  <si>
    <t>Probability that someone catches COVID at some point in the semester.</t>
  </si>
  <si>
    <r>
      <t>Effectiveness of vaccine at preventing severe COVID cases: E_h</t>
    </r>
    <r>
      <rPr>
        <i/>
        <sz val="11"/>
        <color theme="1"/>
        <rFont val="Calibri"/>
        <family val="2"/>
        <scheme val="minor"/>
      </rPr>
      <t xml:space="preserve"> (14)</t>
    </r>
  </si>
  <si>
    <t>Share of COVID cases that result in hospitalization among the vaccinated population: HR_v</t>
  </si>
  <si>
    <t>Probability that an unvaccinated person will catch COVID when exposed if both parties are wearing masks.</t>
  </si>
  <si>
    <t>Probability that a vaccinated person will catch COVID when exposed if both parties are wearing masks.</t>
  </si>
  <si>
    <t>Probability that an unvaccinated person will be hospitalized due to COVID given an exposure</t>
  </si>
  <si>
    <t>Probability that a vaccinated person will be hospitalized due to COVID given an exposure</t>
  </si>
  <si>
    <t>Probability that someone in the class is hospitalized from COVID given an exposure: Pr_H_given_C</t>
  </si>
  <si>
    <t>Probability that someone catches COVID and is hospitalized from a single class period: Pr_C * Pr_H_given_C</t>
  </si>
  <si>
    <t>Probability that someone catches COVID and is hospitalized at some point in the semester.</t>
  </si>
  <si>
    <t>Laura Cooper and Jonathan D. Rockoff, “What to Know About Breakthrough Infections, Cases and Symptoms,” Wall Street Journal, August 12, 2021, sec. Business</t>
  </si>
  <si>
    <t xml:space="preserve">https://www.wsj.com/articles/breakthrough-cases-covid-19-delta-variant-11627596643 </t>
  </si>
  <si>
    <t>The New York Times, “See the Data on Breakthrough Covid Hospitalizations and Deaths by State,” The New York Times, August 10, 2021, sec. U.S.</t>
  </si>
  <si>
    <t xml:space="preserve">https://www.nytimes.com/interactive/2021/08/10/us/covid-breakthrough-infections-vaccines.html </t>
  </si>
  <si>
    <t>CDC, “Cases, Data, and Surveillance,” Centers for Disease Control and Prevention, February 11, 2020</t>
  </si>
  <si>
    <t>https://www.cdc.gov/coronavirus/2019-ncov/covid-data/investigations-discovery/hospitalization-death-by-age.html</t>
  </si>
  <si>
    <t>Healthline “Young People Are Biggest Group of Newly Hospitalized COVID-19 Patients,” July 29, 2021</t>
  </si>
  <si>
    <t>https://www.healthline.com/health-news/young-people-make-up-biggest-group-of-newly-hospitalized-covid-19-patients</t>
  </si>
  <si>
    <t>Alex Acquisto, “40% of Severe COVID-19 Infections at KY Children’s Hospital Came in the Last 2 Weeks,” Lexington Herald Leader, accessed August 21, 2021</t>
  </si>
  <si>
    <t xml:space="preserve">https://www.kentucky.com/news/coronavirus/article253440104.html </t>
  </si>
  <si>
    <t>In addition to preventing infection, the vaccines are highly effective at preventing hospitalization and death, with most “breakthrough” cases mild (9).  In Kentucky, the COVID hospitalization rate is 41 times higher for unvaccinated people, and the death rate is 23 times higher for unvaccinated people (10).  While younger individuals are less likely to have a COVID infection become severe (11), hospitalizations among young adults (12) and children (13) are at their highest levels yet in part due to lower vaccine update, or ineligibility in the case of children under 12.  In Fayette County, about 1% of COVID cases among people ages 20 to 24 resulted in hospitalization (assume this rate applies to unvaccinated individuals) (14).  Let's calculate the probability that one of us is hospitalized with COVID.</t>
  </si>
  <si>
    <r>
      <t xml:space="preserve">Share of COVID cases that result in hospitalization among the unvaccinated population: HR_u </t>
    </r>
    <r>
      <rPr>
        <i/>
        <sz val="11"/>
        <color theme="1"/>
        <rFont val="Calibri"/>
        <family val="2"/>
        <scheme val="minor"/>
      </rPr>
      <t>(14)</t>
    </r>
  </si>
  <si>
    <t>“COVID-19 in Lexington: Graphs and Charts – Lexington-Fayette County Health Department,” accessed August 21, 2021</t>
  </si>
  <si>
    <t>https://www.lfchd.org/covid19data/</t>
  </si>
  <si>
    <t xml:space="preserve">In reality, the infection rates are not constant.  If we all mask and vaccinate, the rates will come down, and these probabilities will be lower than reported above.  If we don’t, the infection rates will continue to rise until it burns through the population. </t>
  </si>
  <si>
    <t>Exploring the Risks of Traffic Fatalities</t>
  </si>
  <si>
    <t xml:space="preserve">The purpose of this spreadshet is to demonsrate how conditional probabilities can be used to explore the risk associated with traffic fatalities.  The yellow cells are assumptions that can be changed, and the bolded values are the primary outputs.  </t>
  </si>
  <si>
    <r>
      <t xml:space="preserve">Annual traffic fatalities in the US </t>
    </r>
    <r>
      <rPr>
        <i/>
        <sz val="11"/>
        <color theme="1"/>
        <rFont val="Calibri"/>
        <family val="2"/>
        <scheme val="minor"/>
      </rPr>
      <t>(1)</t>
    </r>
  </si>
  <si>
    <t xml:space="preserve"> “2020 Fatality Data Show Increased Traffic Fatalities During Pandemic | NHTSA.” Text. Accessed August 22, 2021.</t>
  </si>
  <si>
    <t xml:space="preserve">https://www.nhtsa.gov/press-releases/2020-fatality-data-show-increased-traffic-fatalities-during-pandemic </t>
  </si>
  <si>
    <t>US population</t>
  </si>
  <si>
    <t>US Census Bureau</t>
  </si>
  <si>
    <t xml:space="preserve">Probability of surviving the year. </t>
  </si>
  <si>
    <t xml:space="preserve">Probability of dying in a crash each year. </t>
  </si>
  <si>
    <t xml:space="preserve">If we assume that everyone has an equal exposure, we can calculate the probability of dying in a traffic fatality each year, and the probabilty of surving the year without dying in a car crash. </t>
  </si>
  <si>
    <t xml:space="preserve">These seem like decent odds, but remember that we want to survive not just for one year, but for many.  Here, the probability of surviving for two years is the probability of surviving for the first year, times the probability of surviving the second, given that I survived the first.  We can continue this calculation out to our expected lifetime. </t>
  </si>
  <si>
    <t>https://www.cdc.gov/nchs/fastats/life-expectancy.htm</t>
  </si>
  <si>
    <t>CDC</t>
  </si>
  <si>
    <r>
      <t xml:space="preserve">Average lifespan in the US </t>
    </r>
    <r>
      <rPr>
        <i/>
        <sz val="11"/>
        <color theme="1"/>
        <rFont val="Calibri"/>
        <family val="2"/>
        <scheme val="minor"/>
      </rPr>
      <t>(3)</t>
    </r>
  </si>
  <si>
    <t>Probability that someone will survive their whole life without dying in a car crash.</t>
  </si>
  <si>
    <t xml:space="preserve">Probability that someone will die in a car crash in their lifespan. </t>
  </si>
  <si>
    <t xml:space="preserve">As an extension, you can think about how this calculation can be refined to reflect differing exposure rates, or differing vulnerability to dying given that they are in a crash. In the next sheet, we demonstrate how similar logic can be used to understand the risk of exposure to COVID-19.  The calculations are somewhat more complex because we split the population into vaccinated and unvaccinated groups, but the basic strategy is the same. </t>
  </si>
  <si>
    <t xml:space="preserve">The purpose of this spreadshet is to demonsrate how conditional probabilities can be used to explore the risk associated with participating in in-person activities during the COVID-19 pandemic.  It was developed for the example of attending an in-person class (CE 331) at the University of Kentucky starting in August 2021.  The yellow cells are assumptions that can be changed.  I've based these on available data where possible, but welcome feedback on reasonable values. The bolded values are the primary outputs.  </t>
  </si>
  <si>
    <t>Exploring the Risks of In-Person Activities during COVID-19</t>
  </si>
  <si>
    <t>Conditional Probabilities and Risk</t>
  </si>
  <si>
    <t>https://www.nspe.org/resources/ethics/code-ethics</t>
  </si>
  <si>
    <t>National Society of Professional Engineers Code of Ethics</t>
  </si>
  <si>
    <t>ABET Criteria for Student Outcomes</t>
  </si>
  <si>
    <t xml:space="preserve">https://www.abet.org/accreditation/accreditation-criteria/criteria-for-accrediting-engineering-programs-2020-2021/ </t>
  </si>
  <si>
    <t>Greg Erhardt, University of Kentucky Department of Civil Engineering</t>
  </si>
  <si>
    <t xml:space="preserve">greg.erhardt@uky.edu </t>
  </si>
  <si>
    <r>
      <t xml:space="preserve">The fundamental cannon of engineering ethics is to "Hold paramount the safety, health, and welfare of the public" </t>
    </r>
    <r>
      <rPr>
        <i/>
        <sz val="11"/>
        <color theme="1"/>
        <rFont val="Calibri"/>
        <family val="2"/>
        <scheme val="minor"/>
      </rPr>
      <t>(1)</t>
    </r>
    <r>
      <rPr>
        <sz val="11"/>
        <color theme="1"/>
        <rFont val="Calibri"/>
        <family val="2"/>
        <scheme val="minor"/>
      </rPr>
      <t xml:space="preserve">. However, considerations of public safety, health, and welfare are not always black-and-white--they often require the engineer to weigh the risk versus the benefit of a course of action.  The purpose of this spreadsheet is to demonstrate how to apply conditional probabilities to calculate risks.  It demonstrates this using two examples: the risk of dying in a traffic crash, and the risk of COVID-19 exposure from participating in in-person activities.  In both, the user is encouraged to think about risk in a quantitative way, and to develop "An ability to recognize ethical and professional responsibilities in engineering situations and make informed judgments, which must consider the impact of engineering solutions in global, economic, environmental, and societal contexts" </t>
    </r>
    <r>
      <rPr>
        <i/>
        <sz val="11"/>
        <color theme="1"/>
        <rFont val="Calibri"/>
        <family val="2"/>
        <scheme val="minor"/>
      </rPr>
      <t>(2).</t>
    </r>
  </si>
  <si>
    <t>Author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</si>
</sst>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
    <numFmt numFmtId="165" formatCode="0.0%"/>
    <numFmt numFmtId="166" formatCode="0.000%"/>
    <numFmt numFmtId="167" formatCode="_(* #,##0_);_(* \(#,##0\);_(* &quot;-&quot;??_);_(@_)"/>
  </numFmts>
  <fonts count="6" x14ac:knownFonts="1">
    <font>
      <sz val="11"/>
      <color theme="1"/>
      <name val="Calibri"/>
      <family val="2"/>
      <scheme val="minor"/>
    </font>
    <font>
      <sz val="11"/>
      <color theme="1"/>
      <name val="Calibri"/>
      <family val="2"/>
      <scheme val="minor"/>
    </font>
    <font>
      <b/>
      <sz val="11"/>
      <color theme="1"/>
      <name val="Calibri"/>
      <family val="2"/>
      <scheme val="minor"/>
    </font>
    <font>
      <i/>
      <sz val="11"/>
      <color theme="1"/>
      <name val="Calibri"/>
      <family val="2"/>
      <scheme val="minor"/>
    </font>
    <font>
      <sz val="11"/>
      <color rgb="FF0070C0"/>
      <name val="Calibri"/>
      <family val="2"/>
      <scheme val="minor"/>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4">
    <xf numFmtId="0" fontId="0" fillId="0" borderId="0"/>
    <xf numFmtId="43" fontId="1" fillId="0" borderId="0" applyFont="0" applyFill="0" applyBorder="0" applyAlignment="0" applyProtection="0"/>
    <xf numFmtId="9" fontId="1" fillId="0" borderId="0" applyFont="0" applyFill="0" applyBorder="0" applyAlignment="0" applyProtection="0"/>
    <xf numFmtId="0" fontId="5" fillId="0" borderId="0" applyNumberFormat="0" applyFill="0" applyBorder="0" applyAlignment="0" applyProtection="0"/>
  </cellStyleXfs>
  <cellXfs count="40">
    <xf numFmtId="0" fontId="0" fillId="0" borderId="0" xfId="0"/>
    <xf numFmtId="9" fontId="0" fillId="0" borderId="0" xfId="2" applyFont="1"/>
    <xf numFmtId="0" fontId="0" fillId="2" borderId="0" xfId="0" applyFill="1"/>
    <xf numFmtId="9" fontId="0" fillId="2" borderId="0" xfId="2" applyFont="1" applyFill="1"/>
    <xf numFmtId="2" fontId="0" fillId="0" borderId="0" xfId="0" applyNumberFormat="1"/>
    <xf numFmtId="164" fontId="0" fillId="0" borderId="0" xfId="0" applyNumberFormat="1"/>
    <xf numFmtId="9" fontId="0" fillId="0" borderId="0" xfId="2" applyFont="1" applyFill="1"/>
    <xf numFmtId="0" fontId="0" fillId="0" borderId="0" xfId="0" applyFill="1"/>
    <xf numFmtId="0" fontId="2" fillId="0" borderId="0" xfId="0" applyFont="1"/>
    <xf numFmtId="0" fontId="3" fillId="0" borderId="0" xfId="0" applyFont="1"/>
    <xf numFmtId="0" fontId="0" fillId="0" borderId="0" xfId="0" applyFont="1"/>
    <xf numFmtId="0" fontId="4" fillId="0" borderId="0" xfId="0" applyFont="1" applyAlignment="1">
      <alignment horizontal="right"/>
    </xf>
    <xf numFmtId="0" fontId="5" fillId="0" borderId="0" xfId="3" applyFill="1"/>
    <xf numFmtId="0" fontId="0" fillId="0" borderId="0" xfId="0" applyFill="1" applyBorder="1"/>
    <xf numFmtId="0" fontId="5" fillId="0" borderId="0" xfId="3" applyFill="1" applyBorder="1"/>
    <xf numFmtId="0" fontId="5" fillId="0" borderId="0" xfId="3"/>
    <xf numFmtId="164" fontId="0" fillId="2" borderId="0" xfId="0" applyNumberFormat="1" applyFill="1"/>
    <xf numFmtId="1" fontId="0" fillId="2" borderId="0" xfId="0" applyNumberFormat="1" applyFill="1"/>
    <xf numFmtId="10" fontId="0" fillId="0" borderId="0" xfId="2" applyNumberFormat="1" applyFont="1"/>
    <xf numFmtId="167" fontId="0" fillId="0" borderId="0" xfId="1" applyNumberFormat="1" applyFont="1" applyFill="1"/>
    <xf numFmtId="167" fontId="0" fillId="2" borderId="0" xfId="1" applyNumberFormat="1" applyFont="1" applyFill="1"/>
    <xf numFmtId="165" fontId="2" fillId="0" borderId="0" xfId="2" applyNumberFormat="1" applyFont="1"/>
    <xf numFmtId="9" fontId="0" fillId="0" borderId="0" xfId="2" applyNumberFormat="1" applyFont="1"/>
    <xf numFmtId="9" fontId="2" fillId="0" borderId="0" xfId="2" applyFont="1"/>
    <xf numFmtId="165" fontId="0" fillId="0" borderId="0" xfId="0" applyNumberFormat="1"/>
    <xf numFmtId="10" fontId="2" fillId="0" borderId="0" xfId="2" applyNumberFormat="1" applyFont="1"/>
    <xf numFmtId="165" fontId="1" fillId="0" borderId="0" xfId="2" applyNumberFormat="1" applyFont="1"/>
    <xf numFmtId="165" fontId="0" fillId="0" borderId="0" xfId="0" applyNumberFormat="1" applyFont="1"/>
    <xf numFmtId="165" fontId="1" fillId="2" borderId="0" xfId="2" applyNumberFormat="1" applyFont="1" applyFill="1"/>
    <xf numFmtId="10" fontId="1" fillId="0" borderId="0" xfId="2" applyNumberFormat="1" applyFont="1"/>
    <xf numFmtId="166" fontId="1" fillId="0" borderId="0" xfId="2" applyNumberFormat="1" applyFont="1"/>
    <xf numFmtId="165" fontId="0" fillId="0" borderId="0" xfId="2" applyNumberFormat="1" applyFont="1" applyFill="1"/>
    <xf numFmtId="10" fontId="0" fillId="0" borderId="0" xfId="2" applyNumberFormat="1" applyFont="1" applyFill="1"/>
    <xf numFmtId="0" fontId="0" fillId="0" borderId="0" xfId="0" applyFont="1" applyAlignment="1">
      <alignment horizontal="left" vertical="top" wrapText="1"/>
    </xf>
    <xf numFmtId="0" fontId="2" fillId="0" borderId="0" xfId="0" applyFont="1" applyAlignment="1">
      <alignment horizontal="left" vertical="top" wrapText="1"/>
    </xf>
    <xf numFmtId="0" fontId="3" fillId="0" borderId="0" xfId="0" applyFont="1" applyFill="1" applyAlignment="1">
      <alignment horizontal="left" vertical="top" wrapText="1"/>
    </xf>
    <xf numFmtId="0" fontId="0" fillId="0" borderId="0" xfId="0" applyAlignment="1">
      <alignment horizontal="left" vertical="top" wrapText="1"/>
    </xf>
    <xf numFmtId="0" fontId="3" fillId="0" borderId="0" xfId="0" applyFont="1" applyAlignment="1">
      <alignment horizontal="left"/>
    </xf>
    <xf numFmtId="0" fontId="3" fillId="0" borderId="0" xfId="0" applyFont="1" applyAlignment="1">
      <alignment horizontal="left" vertical="top" wrapText="1"/>
    </xf>
    <xf numFmtId="0" fontId="3" fillId="0" borderId="0" xfId="0" applyFont="1" applyAlignment="1">
      <alignment horizontal="left" wrapText="1"/>
    </xf>
  </cellXfs>
  <cellStyles count="4">
    <cellStyle name="Comma" xfId="1" builtinId="3"/>
    <cellStyle name="Hyperlink" xfId="3" builtinId="8"/>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greg.erhardt@uky.edu" TargetMode="External"/><Relationship Id="rId2" Type="http://schemas.openxmlformats.org/officeDocument/2006/relationships/hyperlink" Target="https://www.abet.org/accreditation/accreditation-criteria/criteria-for-accrediting-engineering-programs-2020-2021/" TargetMode="External"/><Relationship Id="rId1" Type="http://schemas.openxmlformats.org/officeDocument/2006/relationships/hyperlink" Target="https://www.nspe.org/resources/ethics/code-ethic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cdc.gov/nchs/fastats/life-expectancy.htm" TargetMode="External"/><Relationship Id="rId1" Type="http://schemas.openxmlformats.org/officeDocument/2006/relationships/hyperlink" Target="https://www.nhtsa.gov/press-releases/2020-fatality-data-show-increased-traffic-fatalities-during-pandemic"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wsj.com/articles/breakthrough-cases-covid-19-delta-variant-11627596643" TargetMode="External"/><Relationship Id="rId13" Type="http://schemas.openxmlformats.org/officeDocument/2006/relationships/hyperlink" Target="https://www.lfchd.org/covid19data/" TargetMode="External"/><Relationship Id="rId3" Type="http://schemas.openxmlformats.org/officeDocument/2006/relationships/hyperlink" Target="https://www.mayoclinic.org/diseases-conditions/coronavirus/symptoms-causes/syc-20479963" TargetMode="External"/><Relationship Id="rId7" Type="http://schemas.openxmlformats.org/officeDocument/2006/relationships/hyperlink" Target="https://www.ucdavis.edu/coronavirus/news/your-mask-cuts-own-risk-65-percent" TargetMode="External"/><Relationship Id="rId12" Type="http://schemas.openxmlformats.org/officeDocument/2006/relationships/hyperlink" Target="https://www.kentucky.com/news/coronavirus/article253440104.html" TargetMode="External"/><Relationship Id="rId2" Type="http://schemas.openxmlformats.org/officeDocument/2006/relationships/hyperlink" Target="https://www.mayoclinic.org/diseases-conditions/coronavirus/expert-answers/covid-variant/faq-20505779" TargetMode="External"/><Relationship Id="rId1" Type="http://schemas.openxmlformats.org/officeDocument/2006/relationships/hyperlink" Target="https://www.nytimes.com/interactive/2021/us/fayette-kentucky-covid-cases.html" TargetMode="External"/><Relationship Id="rId6" Type="http://schemas.openxmlformats.org/officeDocument/2006/relationships/hyperlink" Target="https://www.cdc.gov/coronavirus/2019-ncov/science/science-briefs/masking-science-sars-cov2.html" TargetMode="External"/><Relationship Id="rId11" Type="http://schemas.openxmlformats.org/officeDocument/2006/relationships/hyperlink" Target="https://www.healthline.com/health-news/young-people-make-up-biggest-group-of-newly-hospitalized-covid-19-patients" TargetMode="External"/><Relationship Id="rId5" Type="http://schemas.openxmlformats.org/officeDocument/2006/relationships/hyperlink" Target="https://www.cdc.gov/coronavirus/2019-nCoV/index.html" TargetMode="External"/><Relationship Id="rId10" Type="http://schemas.openxmlformats.org/officeDocument/2006/relationships/hyperlink" Target="https://www.cdc.gov/coronavirus/2019-ncov/covid-data/investigations-discovery/hospitalization-death-by-age.html" TargetMode="External"/><Relationship Id="rId4" Type="http://schemas.openxmlformats.org/officeDocument/2006/relationships/hyperlink" Target="https://www.webmd.com/lung/coronavirus-incubation-period" TargetMode="External"/><Relationship Id="rId9" Type="http://schemas.openxmlformats.org/officeDocument/2006/relationships/hyperlink" Target="https://www.nytimes.com/interactive/2021/08/10/us/covid-breakthrough-infections-vaccines.html" TargetMode="External"/><Relationship Id="rId1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5ADE14-E84B-4C30-BF49-2D97ED32FACB}">
  <dimension ref="A1:C12"/>
  <sheetViews>
    <sheetView tabSelected="1" workbookViewId="0">
      <selection activeCell="A12" sqref="A12"/>
    </sheetView>
  </sheetViews>
  <sheetFormatPr defaultRowHeight="14.5" x14ac:dyDescent="0.35"/>
  <cols>
    <col min="1" max="1" width="7.36328125" customWidth="1"/>
    <col min="2" max="2" width="13.453125" customWidth="1"/>
    <col min="3" max="3" width="115.54296875" bestFit="1" customWidth="1"/>
  </cols>
  <sheetData>
    <row r="1" spans="1:3" x14ac:dyDescent="0.35">
      <c r="A1" s="8" t="s">
        <v>104</v>
      </c>
    </row>
    <row r="2" spans="1:3" x14ac:dyDescent="0.35">
      <c r="A2" s="8"/>
    </row>
    <row r="3" spans="1:3" ht="100.5" customHeight="1" x14ac:dyDescent="0.35">
      <c r="A3" s="33" t="s">
        <v>111</v>
      </c>
      <c r="B3" s="34"/>
      <c r="C3" s="34"/>
    </row>
    <row r="4" spans="1:3" x14ac:dyDescent="0.35">
      <c r="A4" s="8"/>
    </row>
    <row r="5" spans="1:3" x14ac:dyDescent="0.35">
      <c r="A5" s="10" t="s">
        <v>112</v>
      </c>
      <c r="B5" t="s">
        <v>109</v>
      </c>
    </row>
    <row r="6" spans="1:3" x14ac:dyDescent="0.35">
      <c r="A6" s="10"/>
      <c r="B6" s="15" t="s">
        <v>110</v>
      </c>
    </row>
    <row r="7" spans="1:3" x14ac:dyDescent="0.35">
      <c r="A7" s="8"/>
    </row>
    <row r="9" spans="1:3" x14ac:dyDescent="0.35">
      <c r="A9" t="s">
        <v>8</v>
      </c>
      <c r="B9">
        <v>1</v>
      </c>
      <c r="C9" t="s">
        <v>106</v>
      </c>
    </row>
    <row r="10" spans="1:3" x14ac:dyDescent="0.35">
      <c r="B10" s="15"/>
      <c r="C10" s="15" t="s">
        <v>105</v>
      </c>
    </row>
    <row r="11" spans="1:3" x14ac:dyDescent="0.35">
      <c r="B11">
        <v>2</v>
      </c>
      <c r="C11" t="s">
        <v>107</v>
      </c>
    </row>
    <row r="12" spans="1:3" x14ac:dyDescent="0.35">
      <c r="B12" s="15"/>
      <c r="C12" s="15" t="s">
        <v>108</v>
      </c>
    </row>
  </sheetData>
  <mergeCells count="1">
    <mergeCell ref="A3:C3"/>
  </mergeCells>
  <hyperlinks>
    <hyperlink ref="C10" r:id="rId1" xr:uid="{1D42C9E8-5414-4BFE-B26A-732FA729D11B}"/>
    <hyperlink ref="C12" r:id="rId2" xr:uid="{E0158089-DEFA-445C-8BA7-E2724EB10EC3}"/>
    <hyperlink ref="B6" r:id="rId3" xr:uid="{0193960A-7627-455C-8C05-42B57B094C9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453C64-BF64-4152-BA2B-106514B301E2}">
  <dimension ref="A1:C50"/>
  <sheetViews>
    <sheetView workbookViewId="0">
      <selection sqref="A1:C1048576"/>
    </sheetView>
  </sheetViews>
  <sheetFormatPr defaultRowHeight="14.5" x14ac:dyDescent="0.35"/>
  <cols>
    <col min="1" max="1" width="7.36328125" customWidth="1"/>
    <col min="2" max="2" width="13.453125" customWidth="1"/>
    <col min="3" max="3" width="115.54296875" bestFit="1" customWidth="1"/>
  </cols>
  <sheetData>
    <row r="1" spans="1:3" x14ac:dyDescent="0.35">
      <c r="A1" s="8" t="s">
        <v>85</v>
      </c>
    </row>
    <row r="2" spans="1:3" ht="30" customHeight="1" x14ac:dyDescent="0.35">
      <c r="A2" s="36" t="s">
        <v>86</v>
      </c>
      <c r="B2" s="36"/>
      <c r="C2" s="36"/>
    </row>
    <row r="4" spans="1:3" x14ac:dyDescent="0.35">
      <c r="A4" s="37" t="s">
        <v>16</v>
      </c>
      <c r="B4" s="37"/>
      <c r="C4" s="37"/>
    </row>
    <row r="6" spans="1:3" x14ac:dyDescent="0.35">
      <c r="B6" s="20">
        <v>38680</v>
      </c>
      <c r="C6" t="s">
        <v>87</v>
      </c>
    </row>
    <row r="7" spans="1:3" x14ac:dyDescent="0.35">
      <c r="B7" s="20">
        <v>331449281</v>
      </c>
      <c r="C7" t="s">
        <v>90</v>
      </c>
    </row>
    <row r="8" spans="1:3" x14ac:dyDescent="0.35">
      <c r="B8" s="6"/>
      <c r="C8" s="7"/>
    </row>
    <row r="9" spans="1:3" ht="30" customHeight="1" x14ac:dyDescent="0.35">
      <c r="A9" s="35" t="s">
        <v>94</v>
      </c>
      <c r="B9" s="35"/>
      <c r="C9" s="35"/>
    </row>
    <row r="10" spans="1:3" x14ac:dyDescent="0.35">
      <c r="A10" s="7"/>
      <c r="B10" s="32">
        <f>B6/B7</f>
        <v>1.1669960448639501E-4</v>
      </c>
      <c r="C10" s="7" t="s">
        <v>93</v>
      </c>
    </row>
    <row r="11" spans="1:3" x14ac:dyDescent="0.35">
      <c r="A11" s="7"/>
      <c r="B11" s="32">
        <f>1-B10</f>
        <v>0.99988330039551365</v>
      </c>
      <c r="C11" s="7" t="s">
        <v>92</v>
      </c>
    </row>
    <row r="12" spans="1:3" ht="14.5" customHeight="1" x14ac:dyDescent="0.35">
      <c r="A12" s="7"/>
      <c r="B12" s="6"/>
      <c r="C12" s="7"/>
    </row>
    <row r="13" spans="1:3" ht="46.5" customHeight="1" x14ac:dyDescent="0.35">
      <c r="A13" s="35" t="s">
        <v>95</v>
      </c>
      <c r="B13" s="35"/>
      <c r="C13" s="35"/>
    </row>
    <row r="14" spans="1:3" ht="14.5" customHeight="1" x14ac:dyDescent="0.35">
      <c r="A14" s="7"/>
      <c r="B14" s="20">
        <v>78</v>
      </c>
      <c r="C14" s="7" t="s">
        <v>98</v>
      </c>
    </row>
    <row r="15" spans="1:3" x14ac:dyDescent="0.35">
      <c r="A15" s="7"/>
      <c r="B15" s="31">
        <f>B11^B14</f>
        <v>0.99093820745540384</v>
      </c>
      <c r="C15" s="7" t="s">
        <v>99</v>
      </c>
    </row>
    <row r="16" spans="1:3" x14ac:dyDescent="0.35">
      <c r="B16" s="21">
        <f>1-B15</f>
        <v>9.0617925445961589E-3</v>
      </c>
      <c r="C16" s="8" t="s">
        <v>100</v>
      </c>
    </row>
    <row r="17" spans="1:3" x14ac:dyDescent="0.35">
      <c r="B17" s="21"/>
      <c r="C17" s="8"/>
    </row>
    <row r="18" spans="1:3" ht="44" customHeight="1" x14ac:dyDescent="0.35">
      <c r="A18" s="38" t="s">
        <v>101</v>
      </c>
      <c r="B18" s="38"/>
      <c r="C18" s="38"/>
    </row>
    <row r="19" spans="1:3" x14ac:dyDescent="0.35">
      <c r="B19" s="21"/>
      <c r="C19" s="8"/>
    </row>
    <row r="20" spans="1:3" x14ac:dyDescent="0.35">
      <c r="B20" s="21"/>
      <c r="C20" s="8"/>
    </row>
    <row r="21" spans="1:3" x14ac:dyDescent="0.35">
      <c r="B21" s="27"/>
      <c r="C21" s="10"/>
    </row>
    <row r="23" spans="1:3" x14ac:dyDescent="0.35">
      <c r="A23" t="s">
        <v>8</v>
      </c>
    </row>
    <row r="24" spans="1:3" x14ac:dyDescent="0.35">
      <c r="A24">
        <v>1</v>
      </c>
      <c r="B24" t="s">
        <v>88</v>
      </c>
    </row>
    <row r="25" spans="1:3" x14ac:dyDescent="0.35">
      <c r="B25" s="12" t="s">
        <v>89</v>
      </c>
    </row>
    <row r="26" spans="1:3" x14ac:dyDescent="0.35">
      <c r="A26">
        <v>2</v>
      </c>
      <c r="B26" s="7" t="s">
        <v>91</v>
      </c>
    </row>
    <row r="27" spans="1:3" x14ac:dyDescent="0.35">
      <c r="A27">
        <v>3</v>
      </c>
      <c r="B27" s="7" t="s">
        <v>97</v>
      </c>
    </row>
    <row r="28" spans="1:3" x14ac:dyDescent="0.35">
      <c r="B28" s="12" t="s">
        <v>96</v>
      </c>
    </row>
    <row r="29" spans="1:3" x14ac:dyDescent="0.35">
      <c r="B29" s="14"/>
    </row>
    <row r="31" spans="1:3" x14ac:dyDescent="0.35">
      <c r="B31" s="15"/>
    </row>
    <row r="34" spans="2:2" x14ac:dyDescent="0.35">
      <c r="B34" s="15"/>
    </row>
    <row r="36" spans="2:2" x14ac:dyDescent="0.35">
      <c r="B36" s="15"/>
    </row>
    <row r="38" spans="2:2" x14ac:dyDescent="0.35">
      <c r="B38" s="15"/>
    </row>
    <row r="40" spans="2:2" x14ac:dyDescent="0.35">
      <c r="B40" s="15"/>
    </row>
    <row r="42" spans="2:2" x14ac:dyDescent="0.35">
      <c r="B42" s="15"/>
    </row>
    <row r="44" spans="2:2" x14ac:dyDescent="0.35">
      <c r="B44" s="15"/>
    </row>
    <row r="46" spans="2:2" x14ac:dyDescent="0.35">
      <c r="B46" s="15"/>
    </row>
    <row r="48" spans="2:2" x14ac:dyDescent="0.35">
      <c r="B48" s="15"/>
    </row>
    <row r="50" spans="2:2" x14ac:dyDescent="0.35">
      <c r="B50" s="15"/>
    </row>
  </sheetData>
  <mergeCells count="5">
    <mergeCell ref="A9:C9"/>
    <mergeCell ref="A13:C13"/>
    <mergeCell ref="A2:C2"/>
    <mergeCell ref="A4:C4"/>
    <mergeCell ref="A18:C18"/>
  </mergeCells>
  <hyperlinks>
    <hyperlink ref="B25" r:id="rId1" xr:uid="{04A94E12-5217-4495-A11D-3A408B593C10}"/>
    <hyperlink ref="B28" r:id="rId2" xr:uid="{E4DFFD82-EA75-48B7-AC10-A13FCD8DB49F}"/>
  </hyperlinks>
  <pageMargins left="0.7" right="0.7" top="0.75" bottom="0.75" header="0.3" footer="0.3"/>
  <pageSetup orientation="portrait" horizontalDpi="300" verticalDpi="30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2"/>
  <sheetViews>
    <sheetView workbookViewId="0">
      <selection activeCell="A2" sqref="A2:C2"/>
    </sheetView>
  </sheetViews>
  <sheetFormatPr defaultRowHeight="14.5" x14ac:dyDescent="0.35"/>
  <cols>
    <col min="1" max="1" width="7.36328125" customWidth="1"/>
    <col min="2" max="2" width="13.453125" customWidth="1"/>
    <col min="3" max="3" width="115.54296875" bestFit="1" customWidth="1"/>
  </cols>
  <sheetData>
    <row r="1" spans="1:3" x14ac:dyDescent="0.35">
      <c r="A1" s="8" t="s">
        <v>103</v>
      </c>
    </row>
    <row r="2" spans="1:3" ht="64.5" customHeight="1" x14ac:dyDescent="0.35">
      <c r="A2" s="36" t="s">
        <v>102</v>
      </c>
      <c r="B2" s="36"/>
      <c r="C2" s="36"/>
    </row>
    <row r="4" spans="1:3" x14ac:dyDescent="0.35">
      <c r="A4" s="37" t="s">
        <v>16</v>
      </c>
      <c r="B4" s="37"/>
      <c r="C4" s="37"/>
    </row>
    <row r="6" spans="1:3" x14ac:dyDescent="0.35">
      <c r="B6" s="2">
        <v>59</v>
      </c>
      <c r="C6" t="s">
        <v>11</v>
      </c>
    </row>
    <row r="7" spans="1:3" x14ac:dyDescent="0.35">
      <c r="B7" s="3">
        <v>0.57999999999999996</v>
      </c>
      <c r="C7" t="s">
        <v>12</v>
      </c>
    </row>
    <row r="8" spans="1:3" x14ac:dyDescent="0.35">
      <c r="B8" s="3">
        <v>0.88</v>
      </c>
      <c r="C8" t="s">
        <v>13</v>
      </c>
    </row>
    <row r="9" spans="1:3" s="7" customFormat="1" x14ac:dyDescent="0.35">
      <c r="B9" s="6"/>
    </row>
    <row r="10" spans="1:3" x14ac:dyDescent="0.35">
      <c r="A10" s="37" t="s">
        <v>0</v>
      </c>
      <c r="B10" s="37"/>
      <c r="C10" s="37"/>
    </row>
    <row r="11" spans="1:3" x14ac:dyDescent="0.35">
      <c r="B11">
        <f>B7*100000</f>
        <v>57999.999999999993</v>
      </c>
      <c r="C11" t="s">
        <v>1</v>
      </c>
    </row>
    <row r="12" spans="1:3" x14ac:dyDescent="0.35">
      <c r="B12">
        <f>100000*(1-B7)</f>
        <v>42000.000000000007</v>
      </c>
      <c r="C12" t="s">
        <v>2</v>
      </c>
    </row>
    <row r="13" spans="1:3" x14ac:dyDescent="0.35">
      <c r="B13">
        <f>B6</f>
        <v>59</v>
      </c>
      <c r="C13" t="s">
        <v>22</v>
      </c>
    </row>
    <row r="15" spans="1:3" ht="44" customHeight="1" x14ac:dyDescent="0.35">
      <c r="A15" s="39" t="s">
        <v>7</v>
      </c>
      <c r="B15" s="39"/>
      <c r="C15" s="39"/>
    </row>
    <row r="16" spans="1:3" x14ac:dyDescent="0.35">
      <c r="B16" s="11" t="s">
        <v>3</v>
      </c>
      <c r="C16" s="10" t="s">
        <v>23</v>
      </c>
    </row>
    <row r="17" spans="1:3" x14ac:dyDescent="0.35">
      <c r="B17" s="11" t="s">
        <v>4</v>
      </c>
      <c r="C17" s="10" t="s">
        <v>24</v>
      </c>
    </row>
    <row r="19" spans="1:3" x14ac:dyDescent="0.35">
      <c r="B19" s="5">
        <f>I*(P_v/P_u*(1-E))/(1+P_v/P_u*(1-E))</f>
        <v>8.387254901960782</v>
      </c>
      <c r="C19" t="s">
        <v>25</v>
      </c>
    </row>
    <row r="20" spans="1:3" x14ac:dyDescent="0.35">
      <c r="B20" s="5" cm="1">
        <f t="array" ref="B20">I-I_v</f>
        <v>50.61274509803922</v>
      </c>
      <c r="C20" t="s">
        <v>26</v>
      </c>
    </row>
    <row r="21" spans="1:3" x14ac:dyDescent="0.35">
      <c r="B21" s="5"/>
    </row>
    <row r="22" spans="1:3" x14ac:dyDescent="0.35">
      <c r="B22" s="5">
        <f>I_v/P_v*100000</f>
        <v>14.460784313725489</v>
      </c>
      <c r="C22" t="s">
        <v>5</v>
      </c>
    </row>
    <row r="23" spans="1:3" x14ac:dyDescent="0.35">
      <c r="B23" s="5">
        <f>B20/P_u*100000</f>
        <v>120.50653594771241</v>
      </c>
      <c r="C23" t="s">
        <v>6</v>
      </c>
    </row>
    <row r="24" spans="1:3" x14ac:dyDescent="0.35">
      <c r="B24" s="5"/>
    </row>
    <row r="25" spans="1:3" ht="49" customHeight="1" x14ac:dyDescent="0.35">
      <c r="A25" s="38" t="s">
        <v>19</v>
      </c>
      <c r="B25" s="38"/>
      <c r="C25" s="38"/>
    </row>
    <row r="26" spans="1:3" x14ac:dyDescent="0.35">
      <c r="B26" s="16">
        <v>2</v>
      </c>
      <c r="C26" t="s">
        <v>29</v>
      </c>
    </row>
    <row r="27" spans="1:3" x14ac:dyDescent="0.35">
      <c r="B27" s="5">
        <f>IR_v*D</f>
        <v>28.921568627450977</v>
      </c>
      <c r="C27" t="s">
        <v>27</v>
      </c>
    </row>
    <row r="28" spans="1:3" x14ac:dyDescent="0.35">
      <c r="B28" s="5">
        <f>IR_u*D</f>
        <v>241.01307189542482</v>
      </c>
      <c r="C28" t="s">
        <v>28</v>
      </c>
    </row>
    <row r="29" spans="1:3" x14ac:dyDescent="0.35">
      <c r="B29" s="5"/>
    </row>
    <row r="30" spans="1:3" ht="60" customHeight="1" x14ac:dyDescent="0.35">
      <c r="A30" s="38" t="s">
        <v>30</v>
      </c>
      <c r="B30" s="38"/>
      <c r="C30" s="38"/>
    </row>
    <row r="31" spans="1:3" x14ac:dyDescent="0.35">
      <c r="B31" s="20">
        <v>55</v>
      </c>
      <c r="C31" t="s">
        <v>32</v>
      </c>
    </row>
    <row r="32" spans="1:3" x14ac:dyDescent="0.35">
      <c r="B32" s="3">
        <v>0.8</v>
      </c>
      <c r="C32" t="s">
        <v>31</v>
      </c>
    </row>
    <row r="33" spans="1:3" s="7" customFormat="1" x14ac:dyDescent="0.35">
      <c r="B33" s="6"/>
    </row>
    <row r="34" spans="1:3" x14ac:dyDescent="0.35">
      <c r="B34" s="19">
        <f>S*V_s</f>
        <v>44</v>
      </c>
      <c r="C34" t="s">
        <v>33</v>
      </c>
    </row>
    <row r="35" spans="1:3" x14ac:dyDescent="0.35">
      <c r="B35" s="19">
        <f>S*(1-V_s)</f>
        <v>10.999999999999998</v>
      </c>
      <c r="C35" t="s">
        <v>34</v>
      </c>
    </row>
    <row r="36" spans="1:3" x14ac:dyDescent="0.35">
      <c r="B36" s="19"/>
    </row>
    <row r="37" spans="1:3" x14ac:dyDescent="0.35">
      <c r="B37" s="18">
        <f>1-(CR_v/100000)</f>
        <v>0.99971078431372551</v>
      </c>
      <c r="C37" t="s">
        <v>35</v>
      </c>
    </row>
    <row r="38" spans="1:3" x14ac:dyDescent="0.35">
      <c r="B38" s="18">
        <f>1-(CR_u/100000)</f>
        <v>0.99758986928104576</v>
      </c>
      <c r="C38" t="s">
        <v>36</v>
      </c>
    </row>
    <row r="39" spans="1:3" x14ac:dyDescent="0.35">
      <c r="B39" s="18">
        <f>(B37^B34)*(B38^B35)</f>
        <v>0.96149033298061448</v>
      </c>
      <c r="C39" t="s">
        <v>37</v>
      </c>
    </row>
    <row r="40" spans="1:3" x14ac:dyDescent="0.35">
      <c r="B40" s="21">
        <f>1-B39</f>
        <v>3.8509667019385518E-2</v>
      </c>
      <c r="C40" s="8" t="s">
        <v>57</v>
      </c>
    </row>
    <row r="41" spans="1:3" x14ac:dyDescent="0.35">
      <c r="B41" s="5"/>
    </row>
    <row r="42" spans="1:3" ht="30.5" customHeight="1" x14ac:dyDescent="0.35">
      <c r="A42" s="38" t="s">
        <v>38</v>
      </c>
      <c r="B42" s="38"/>
      <c r="C42" s="38"/>
    </row>
    <row r="43" spans="1:3" x14ac:dyDescent="0.35">
      <c r="B43" s="17">
        <v>29</v>
      </c>
      <c r="C43" t="s">
        <v>40</v>
      </c>
    </row>
    <row r="44" spans="1:3" x14ac:dyDescent="0.35">
      <c r="B44" s="5"/>
    </row>
    <row r="45" spans="1:3" x14ac:dyDescent="0.35">
      <c r="B45" s="1">
        <f>Pr_0C^N</f>
        <v>0.3201862968028808</v>
      </c>
      <c r="C45" t="s">
        <v>39</v>
      </c>
    </row>
    <row r="46" spans="1:3" x14ac:dyDescent="0.35">
      <c r="B46" s="23">
        <f>1-B45</f>
        <v>0.6798137031971192</v>
      </c>
      <c r="C46" s="8" t="s">
        <v>41</v>
      </c>
    </row>
    <row r="47" spans="1:3" x14ac:dyDescent="0.35">
      <c r="B47" s="4"/>
    </row>
    <row r="48" spans="1:3" ht="47" customHeight="1" x14ac:dyDescent="0.35">
      <c r="A48" s="38" t="s">
        <v>42</v>
      </c>
      <c r="B48" s="38"/>
      <c r="C48" s="38"/>
    </row>
    <row r="49" spans="1:3" x14ac:dyDescent="0.35">
      <c r="B49" s="3">
        <v>0.25</v>
      </c>
      <c r="C49" t="s">
        <v>44</v>
      </c>
    </row>
    <row r="50" spans="1:3" x14ac:dyDescent="0.35">
      <c r="B50" s="22">
        <f>B49*(1-E)</f>
        <v>0.03</v>
      </c>
      <c r="C50" t="s">
        <v>45</v>
      </c>
    </row>
    <row r="51" spans="1:3" x14ac:dyDescent="0.35">
      <c r="B51" s="26">
        <f>1-((1-B49)^S_u)*((1-B50)^S_v)</f>
        <v>0.98894318087860023</v>
      </c>
      <c r="C51" s="10" t="s">
        <v>46</v>
      </c>
    </row>
    <row r="53" spans="1:3" x14ac:dyDescent="0.35">
      <c r="B53" s="3">
        <v>0.65</v>
      </c>
      <c r="C53" t="s">
        <v>49</v>
      </c>
    </row>
    <row r="54" spans="1:3" x14ac:dyDescent="0.35">
      <c r="B54" s="3">
        <v>0.65</v>
      </c>
      <c r="C54" t="s">
        <v>48</v>
      </c>
    </row>
    <row r="55" spans="1:3" x14ac:dyDescent="0.35">
      <c r="B55" s="24">
        <f>1-(1-B53)*(1-B54)</f>
        <v>0.87750000000000006</v>
      </c>
      <c r="C55" t="s">
        <v>47</v>
      </c>
    </row>
    <row r="56" spans="1:3" x14ac:dyDescent="0.35">
      <c r="B56" s="24"/>
    </row>
    <row r="57" spans="1:3" x14ac:dyDescent="0.35">
      <c r="B57" s="24">
        <f>B49*(1-B55)</f>
        <v>3.0624999999999986E-2</v>
      </c>
      <c r="C57" t="s">
        <v>63</v>
      </c>
    </row>
    <row r="58" spans="1:3" x14ac:dyDescent="0.35">
      <c r="B58" s="24">
        <f>B50*(1-B55)</f>
        <v>3.6749999999999981E-3</v>
      </c>
      <c r="C58" t="s">
        <v>64</v>
      </c>
    </row>
    <row r="59" spans="1:3" x14ac:dyDescent="0.35">
      <c r="B59" s="21">
        <f>1-((1-B57)^S_u)*((1-B58)^S_v)</f>
        <v>0.39597461227911401</v>
      </c>
      <c r="C59" s="8" t="s">
        <v>58</v>
      </c>
    </row>
    <row r="60" spans="1:3" x14ac:dyDescent="0.35">
      <c r="B60" s="21"/>
      <c r="C60" s="8"/>
    </row>
    <row r="61" spans="1:3" x14ac:dyDescent="0.35">
      <c r="A61" s="9" t="s">
        <v>56</v>
      </c>
      <c r="B61" s="21"/>
      <c r="C61" s="8"/>
    </row>
    <row r="62" spans="1:3" x14ac:dyDescent="0.35">
      <c r="A62" s="9"/>
      <c r="B62" s="26">
        <f>Pr_C*Pr_T_given_C</f>
        <v>1.5248850466998965E-2</v>
      </c>
      <c r="C62" s="10" t="s">
        <v>59</v>
      </c>
    </row>
    <row r="63" spans="1:3" x14ac:dyDescent="0.35">
      <c r="A63" s="9"/>
      <c r="B63" s="21">
        <f>1-(1-B62)^N</f>
        <v>0.35957482298078192</v>
      </c>
      <c r="C63" s="8" t="s">
        <v>60</v>
      </c>
    </row>
    <row r="64" spans="1:3" x14ac:dyDescent="0.35">
      <c r="A64" s="9"/>
      <c r="B64" s="21"/>
      <c r="C64" s="8"/>
    </row>
    <row r="65" spans="1:3" ht="83.5" customHeight="1" x14ac:dyDescent="0.35">
      <c r="A65" s="38" t="s">
        <v>80</v>
      </c>
      <c r="B65" s="38"/>
      <c r="C65" s="38"/>
    </row>
    <row r="66" spans="1:3" x14ac:dyDescent="0.35">
      <c r="A66" s="9"/>
      <c r="B66" s="28">
        <v>0.01</v>
      </c>
      <c r="C66" s="10" t="s">
        <v>81</v>
      </c>
    </row>
    <row r="67" spans="1:3" x14ac:dyDescent="0.35">
      <c r="A67" s="9"/>
      <c r="B67" s="28">
        <v>0.96</v>
      </c>
      <c r="C67" s="10" t="s">
        <v>61</v>
      </c>
    </row>
    <row r="68" spans="1:3" x14ac:dyDescent="0.35">
      <c r="A68" s="9"/>
      <c r="B68" s="26">
        <f>HR_u*(1-E_h)/(1-E)</f>
        <v>3.3333333333333361E-3</v>
      </c>
      <c r="C68" s="10" t="s">
        <v>62</v>
      </c>
    </row>
    <row r="69" spans="1:3" x14ac:dyDescent="0.35">
      <c r="A69" s="9"/>
      <c r="B69" s="26"/>
      <c r="C69" s="10"/>
    </row>
    <row r="70" spans="1:3" x14ac:dyDescent="0.35">
      <c r="A70" s="9"/>
      <c r="B70" s="30">
        <f>B57*HR_u</f>
        <v>3.0624999999999988E-4</v>
      </c>
      <c r="C70" s="10" t="s">
        <v>65</v>
      </c>
    </row>
    <row r="71" spans="1:3" x14ac:dyDescent="0.35">
      <c r="A71" s="9"/>
      <c r="B71" s="30">
        <f>B58*HR_v</f>
        <v>1.2250000000000005E-5</v>
      </c>
      <c r="C71" s="10" t="s">
        <v>66</v>
      </c>
    </row>
    <row r="72" spans="1:3" x14ac:dyDescent="0.35">
      <c r="B72" s="26"/>
      <c r="C72" s="10"/>
    </row>
    <row r="73" spans="1:3" x14ac:dyDescent="0.35">
      <c r="B73" s="29">
        <f>1-((1-B70)^S_u)*((1-B71)^S_v)</f>
        <v>3.9006419021436756E-3</v>
      </c>
      <c r="C73" s="10" t="s">
        <v>67</v>
      </c>
    </row>
    <row r="74" spans="1:3" x14ac:dyDescent="0.35">
      <c r="B74" s="26"/>
      <c r="C74" s="10"/>
    </row>
    <row r="75" spans="1:3" x14ac:dyDescent="0.35">
      <c r="A75" s="9" t="s">
        <v>56</v>
      </c>
      <c r="B75" s="26"/>
      <c r="C75" s="10"/>
    </row>
    <row r="76" spans="1:3" x14ac:dyDescent="0.35">
      <c r="B76" s="29">
        <f>Pr_H_given_C*Pr_C</f>
        <v>1.5021242081341549E-4</v>
      </c>
      <c r="C76" s="10" t="s">
        <v>68</v>
      </c>
    </row>
    <row r="77" spans="1:3" x14ac:dyDescent="0.35">
      <c r="B77" s="25">
        <f>1-(1-B76)^N</f>
        <v>4.3470116850455875E-3</v>
      </c>
      <c r="C77" s="8" t="s">
        <v>69</v>
      </c>
    </row>
    <row r="78" spans="1:3" x14ac:dyDescent="0.35">
      <c r="B78" s="21"/>
      <c r="C78" s="8"/>
    </row>
    <row r="79" spans="1:3" ht="30.5" customHeight="1" x14ac:dyDescent="0.35">
      <c r="A79" s="38" t="s">
        <v>84</v>
      </c>
      <c r="B79" s="38"/>
      <c r="C79" s="38"/>
    </row>
    <row r="80" spans="1:3" x14ac:dyDescent="0.35">
      <c r="B80" s="21"/>
      <c r="C80" s="8"/>
    </row>
    <row r="81" spans="1:3" x14ac:dyDescent="0.35">
      <c r="B81" s="21"/>
      <c r="C81" s="8"/>
    </row>
    <row r="82" spans="1:3" x14ac:dyDescent="0.35">
      <c r="B82" s="21"/>
      <c r="C82" s="8"/>
    </row>
    <row r="83" spans="1:3" x14ac:dyDescent="0.35">
      <c r="B83" s="27"/>
      <c r="C83" s="10"/>
    </row>
    <row r="85" spans="1:3" x14ac:dyDescent="0.35">
      <c r="A85" t="s">
        <v>8</v>
      </c>
    </row>
    <row r="86" spans="1:3" x14ac:dyDescent="0.35">
      <c r="A86">
        <v>1</v>
      </c>
      <c r="B86" t="s">
        <v>10</v>
      </c>
    </row>
    <row r="87" spans="1:3" x14ac:dyDescent="0.35">
      <c r="B87" s="12" t="s">
        <v>9</v>
      </c>
    </row>
    <row r="88" spans="1:3" x14ac:dyDescent="0.35">
      <c r="A88">
        <v>2</v>
      </c>
      <c r="B88" s="7" t="s">
        <v>14</v>
      </c>
    </row>
    <row r="89" spans="1:3" x14ac:dyDescent="0.35">
      <c r="B89" s="12" t="s">
        <v>15</v>
      </c>
    </row>
    <row r="90" spans="1:3" x14ac:dyDescent="0.35">
      <c r="A90">
        <v>3</v>
      </c>
      <c r="B90" s="13" t="s">
        <v>17</v>
      </c>
    </row>
    <row r="91" spans="1:3" x14ac:dyDescent="0.35">
      <c r="B91" s="14" t="s">
        <v>18</v>
      </c>
    </row>
    <row r="92" spans="1:3" x14ac:dyDescent="0.35">
      <c r="A92">
        <v>4</v>
      </c>
      <c r="B92" t="s">
        <v>20</v>
      </c>
    </row>
    <row r="93" spans="1:3" x14ac:dyDescent="0.35">
      <c r="B93" s="15" t="s">
        <v>21</v>
      </c>
    </row>
    <row r="94" spans="1:3" x14ac:dyDescent="0.35">
      <c r="A94">
        <v>5</v>
      </c>
      <c r="B94" t="s">
        <v>43</v>
      </c>
    </row>
    <row r="95" spans="1:3" x14ac:dyDescent="0.35">
      <c r="A95">
        <v>6</v>
      </c>
      <c r="B95" t="s">
        <v>50</v>
      </c>
    </row>
    <row r="96" spans="1:3" x14ac:dyDescent="0.35">
      <c r="B96" s="15" t="s">
        <v>51</v>
      </c>
    </row>
    <row r="97" spans="1:2" x14ac:dyDescent="0.35">
      <c r="A97">
        <v>7</v>
      </c>
      <c r="B97" t="s">
        <v>52</v>
      </c>
    </row>
    <row r="98" spans="1:2" x14ac:dyDescent="0.35">
      <c r="B98" s="15" t="s">
        <v>53</v>
      </c>
    </row>
    <row r="99" spans="1:2" x14ac:dyDescent="0.35">
      <c r="A99">
        <v>8</v>
      </c>
      <c r="B99" t="s">
        <v>54</v>
      </c>
    </row>
    <row r="100" spans="1:2" x14ac:dyDescent="0.35">
      <c r="B100" s="15" t="s">
        <v>55</v>
      </c>
    </row>
    <row r="101" spans="1:2" x14ac:dyDescent="0.35">
      <c r="A101">
        <v>9</v>
      </c>
      <c r="B101" t="s">
        <v>70</v>
      </c>
    </row>
    <row r="102" spans="1:2" x14ac:dyDescent="0.35">
      <c r="B102" s="15" t="s">
        <v>71</v>
      </c>
    </row>
    <row r="103" spans="1:2" x14ac:dyDescent="0.35">
      <c r="A103">
        <v>10</v>
      </c>
      <c r="B103" t="s">
        <v>72</v>
      </c>
    </row>
    <row r="104" spans="1:2" x14ac:dyDescent="0.35">
      <c r="B104" s="15" t="s">
        <v>73</v>
      </c>
    </row>
    <row r="105" spans="1:2" x14ac:dyDescent="0.35">
      <c r="A105">
        <v>11</v>
      </c>
      <c r="B105" t="s">
        <v>74</v>
      </c>
    </row>
    <row r="106" spans="1:2" x14ac:dyDescent="0.35">
      <c r="B106" s="15" t="s">
        <v>75</v>
      </c>
    </row>
    <row r="107" spans="1:2" x14ac:dyDescent="0.35">
      <c r="A107">
        <v>12</v>
      </c>
      <c r="B107" t="s">
        <v>76</v>
      </c>
    </row>
    <row r="108" spans="1:2" x14ac:dyDescent="0.35">
      <c r="B108" s="15" t="s">
        <v>77</v>
      </c>
    </row>
    <row r="109" spans="1:2" x14ac:dyDescent="0.35">
      <c r="A109">
        <v>13</v>
      </c>
      <c r="B109" t="s">
        <v>78</v>
      </c>
    </row>
    <row r="110" spans="1:2" x14ac:dyDescent="0.35">
      <c r="B110" s="15" t="s">
        <v>79</v>
      </c>
    </row>
    <row r="111" spans="1:2" x14ac:dyDescent="0.35">
      <c r="A111">
        <v>14</v>
      </c>
      <c r="B111" t="s">
        <v>82</v>
      </c>
    </row>
    <row r="112" spans="1:2" x14ac:dyDescent="0.35">
      <c r="B112" s="15" t="s">
        <v>83</v>
      </c>
    </row>
  </sheetData>
  <mergeCells count="10">
    <mergeCell ref="A48:C48"/>
    <mergeCell ref="A65:C65"/>
    <mergeCell ref="A79:C79"/>
    <mergeCell ref="A2:C2"/>
    <mergeCell ref="A15:C15"/>
    <mergeCell ref="A10:C10"/>
    <mergeCell ref="A4:C4"/>
    <mergeCell ref="A25:C25"/>
    <mergeCell ref="A30:C30"/>
    <mergeCell ref="A42:C42"/>
  </mergeCells>
  <hyperlinks>
    <hyperlink ref="B87" r:id="rId1" xr:uid="{18BC45E0-10C1-43B0-BCF8-1F816341B694}"/>
    <hyperlink ref="B89" r:id="rId2" xr:uid="{7C7469F6-5787-41EE-98FF-77E7D1D5933A}"/>
    <hyperlink ref="B91" r:id="rId3" xr:uid="{0DD6FFE3-A97D-4D3A-8A23-934DA2972D4A}"/>
    <hyperlink ref="B93" r:id="rId4" xr:uid="{EEB28353-374A-481D-A583-67D11035DE09}"/>
    <hyperlink ref="B96" r:id="rId5" xr:uid="{1841B1B2-FA8A-458C-AD96-80797E930203}"/>
    <hyperlink ref="B98" r:id="rId6" xr:uid="{1825113E-2750-4635-96F8-7AF6B2DC1C3A}"/>
    <hyperlink ref="B100" r:id="rId7" xr:uid="{658CBFAB-28D0-4AE4-9BD1-FC3879B0770A}"/>
    <hyperlink ref="B102" r:id="rId8" xr:uid="{6C0638A3-A932-4384-8EEF-A04C4CAA7FC4}"/>
    <hyperlink ref="B104" r:id="rId9" xr:uid="{375D0045-7341-4A0D-97C3-149BACDE49EE}"/>
    <hyperlink ref="B106" r:id="rId10" xr:uid="{C5C8ED6D-15D2-4A25-9B1B-F1ED8458B379}"/>
    <hyperlink ref="B108" r:id="rId11" xr:uid="{AE9CDE92-FD25-4FA4-94A2-E8350EEB15EE}"/>
    <hyperlink ref="B110" r:id="rId12" xr:uid="{36819483-58A8-4B3E-BFC8-DE9AD64A9308}"/>
    <hyperlink ref="B112" r:id="rId13" xr:uid="{2C73F1C5-BF2A-4AB5-9B8B-426028C312F2}"/>
  </hyperlinks>
  <pageMargins left="0.7" right="0.7" top="0.75" bottom="0.75" header="0.3" footer="0.3"/>
  <pageSetup orientation="portrait" horizontalDpi="300" verticalDpi="300" r:id="rId1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26</vt:i4>
      </vt:variant>
    </vt:vector>
  </HeadingPairs>
  <TitlesOfParts>
    <vt:vector size="29" baseType="lpstr">
      <vt:lpstr>About</vt:lpstr>
      <vt:lpstr>Traffic Fatalities</vt:lpstr>
      <vt:lpstr>COVID Exposure</vt:lpstr>
      <vt:lpstr>CR_u</vt:lpstr>
      <vt:lpstr>CR_v</vt:lpstr>
      <vt:lpstr>D</vt:lpstr>
      <vt:lpstr>E</vt:lpstr>
      <vt:lpstr>E_h</vt:lpstr>
      <vt:lpstr>HR_u</vt:lpstr>
      <vt:lpstr>HR_v</vt:lpstr>
      <vt:lpstr>I</vt:lpstr>
      <vt:lpstr>I_v</vt:lpstr>
      <vt:lpstr>IR</vt:lpstr>
      <vt:lpstr>IR_u</vt:lpstr>
      <vt:lpstr>IR_v</vt:lpstr>
      <vt:lpstr>N</vt:lpstr>
      <vt:lpstr>P_u</vt:lpstr>
      <vt:lpstr>P_v</vt:lpstr>
      <vt:lpstr>Pr_0C</vt:lpstr>
      <vt:lpstr>Pr_C</vt:lpstr>
      <vt:lpstr>Pr_H_given_C</vt:lpstr>
      <vt:lpstr>Pr_nc_u</vt:lpstr>
      <vt:lpstr>Pr_nc_v</vt:lpstr>
      <vt:lpstr>Pr_T_given_C</vt:lpstr>
      <vt:lpstr>S</vt:lpstr>
      <vt:lpstr>S_u</vt:lpstr>
      <vt:lpstr>S_v</vt:lpstr>
      <vt:lpstr>V_s</vt:lpstr>
      <vt:lpstr>V_t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Erhardt, Greg</dc:creator>
  <cp:lastModifiedBy>Erhardt, Greg</cp:lastModifiedBy>
  <dcterms:created xsi:type="dcterms:W3CDTF">2015-06-05T18:17:20Z</dcterms:created>
  <dcterms:modified xsi:type="dcterms:W3CDTF">2021-08-22T23:48:50Z</dcterms:modified>
</cp:coreProperties>
</file>