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gh\Documents\python_scripts\sharpened_probes\"/>
    </mc:Choice>
  </mc:AlternateContent>
  <xr:revisionPtr revIDLastSave="0" documentId="8_{6E03F5EC-A39D-43B6-8B01-E33CC22DE4C5}" xr6:coauthVersionLast="45" xr6:coauthVersionMax="45" xr10:uidLastSave="{00000000-0000-0000-0000-000000000000}"/>
  <bookViews>
    <workbookView xWindow="1905" yWindow="1905" windowWidth="14400" windowHeight="8235" activeTab="3" xr2:uid="{00000000-000D-0000-FFFF-FFFF00000000}"/>
  </bookViews>
  <sheets>
    <sheet name="Gregg" sheetId="1" r:id="rId1"/>
    <sheet name="Tamina" sheetId="2" r:id="rId2"/>
    <sheet name="Summary stats" sheetId="3" r:id="rId3"/>
    <sheet name="sharpened_sess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4" l="1"/>
  <c r="H3" i="4"/>
  <c r="I3" i="4"/>
  <c r="J3" i="4"/>
  <c r="K3" i="4"/>
  <c r="G4" i="4"/>
  <c r="H4" i="4"/>
  <c r="I4" i="4"/>
  <c r="J4" i="4"/>
  <c r="K4" i="4"/>
  <c r="G5" i="4"/>
  <c r="H5" i="4"/>
  <c r="I5" i="4"/>
  <c r="J5" i="4"/>
  <c r="K5" i="4"/>
  <c r="G6" i="4"/>
  <c r="H6" i="4"/>
  <c r="I6" i="4"/>
  <c r="J6" i="4"/>
  <c r="K6" i="4"/>
  <c r="G7" i="4"/>
  <c r="H7" i="4"/>
  <c r="I7" i="4"/>
  <c r="J7" i="4"/>
  <c r="K7" i="4"/>
  <c r="G8" i="4"/>
  <c r="H8" i="4"/>
  <c r="I8" i="4"/>
  <c r="J8" i="4"/>
  <c r="K8" i="4"/>
  <c r="G9" i="4"/>
  <c r="H9" i="4"/>
  <c r="I9" i="4"/>
  <c r="J9" i="4"/>
  <c r="K9" i="4"/>
  <c r="G10" i="4"/>
  <c r="H10" i="4"/>
  <c r="I10" i="4"/>
  <c r="J10" i="4"/>
  <c r="K10" i="4"/>
  <c r="G11" i="4"/>
  <c r="H11" i="4"/>
  <c r="I11" i="4"/>
  <c r="J11" i="4"/>
  <c r="K11" i="4"/>
  <c r="G12" i="4"/>
  <c r="H12" i="4"/>
  <c r="I12" i="4"/>
  <c r="J12" i="4"/>
  <c r="K12" i="4"/>
  <c r="G13" i="4"/>
  <c r="H13" i="4"/>
  <c r="I13" i="4"/>
  <c r="J13" i="4"/>
  <c r="K13" i="4"/>
  <c r="G14" i="4"/>
  <c r="H14" i="4"/>
  <c r="I14" i="4"/>
  <c r="J14" i="4"/>
  <c r="K14" i="4"/>
  <c r="G15" i="4"/>
  <c r="H15" i="4"/>
  <c r="I15" i="4"/>
  <c r="J15" i="4"/>
  <c r="K15" i="4"/>
  <c r="G16" i="4"/>
  <c r="H16" i="4"/>
  <c r="I16" i="4"/>
  <c r="J16" i="4"/>
  <c r="K16" i="4"/>
  <c r="G17" i="4"/>
  <c r="H17" i="4"/>
  <c r="I17" i="4"/>
  <c r="J17" i="4"/>
  <c r="K17" i="4"/>
  <c r="G18" i="4"/>
  <c r="H18" i="4"/>
  <c r="I18" i="4"/>
  <c r="J18" i="4"/>
  <c r="K18" i="4"/>
  <c r="G19" i="4"/>
  <c r="H19" i="4"/>
  <c r="I19" i="4"/>
  <c r="J19" i="4"/>
  <c r="K19" i="4"/>
  <c r="G20" i="4"/>
  <c r="H20" i="4"/>
  <c r="I20" i="4"/>
  <c r="J20" i="4"/>
  <c r="K20" i="4"/>
  <c r="G21" i="4"/>
  <c r="H21" i="4"/>
  <c r="I21" i="4"/>
  <c r="J21" i="4"/>
  <c r="K21" i="4"/>
  <c r="G22" i="4"/>
  <c r="H22" i="4"/>
  <c r="I22" i="4"/>
  <c r="J22" i="4"/>
  <c r="K22" i="4"/>
  <c r="G23" i="4"/>
  <c r="H23" i="4"/>
  <c r="I23" i="4"/>
  <c r="J23" i="4"/>
  <c r="K23" i="4"/>
  <c r="G24" i="4"/>
  <c r="H24" i="4"/>
  <c r="I24" i="4"/>
  <c r="J24" i="4"/>
  <c r="K24" i="4"/>
  <c r="G25" i="4"/>
  <c r="H25" i="4"/>
  <c r="I25" i="4"/>
  <c r="J25" i="4"/>
  <c r="K25" i="4"/>
  <c r="G26" i="4"/>
  <c r="H26" i="4"/>
  <c r="I26" i="4"/>
  <c r="J26" i="4"/>
  <c r="K26" i="4"/>
  <c r="G27" i="4"/>
  <c r="H27" i="4"/>
  <c r="I27" i="4"/>
  <c r="J27" i="4"/>
  <c r="K27" i="4"/>
  <c r="G28" i="4"/>
  <c r="H28" i="4"/>
  <c r="I28" i="4"/>
  <c r="J28" i="4"/>
  <c r="K28" i="4"/>
  <c r="G29" i="4"/>
  <c r="H29" i="4"/>
  <c r="I29" i="4"/>
  <c r="J29" i="4"/>
  <c r="K29" i="4"/>
  <c r="G30" i="4"/>
  <c r="H30" i="4"/>
  <c r="I30" i="4"/>
  <c r="J30" i="4"/>
  <c r="K30" i="4"/>
  <c r="G31" i="4"/>
  <c r="H31" i="4"/>
  <c r="I31" i="4"/>
  <c r="J31" i="4"/>
  <c r="K31" i="4"/>
  <c r="G32" i="4"/>
  <c r="H32" i="4"/>
  <c r="I32" i="4"/>
  <c r="J32" i="4"/>
  <c r="K32" i="4"/>
  <c r="G33" i="4"/>
  <c r="H33" i="4"/>
  <c r="I33" i="4"/>
  <c r="J33" i="4"/>
  <c r="K33" i="4"/>
  <c r="G34" i="4"/>
  <c r="H34" i="4"/>
  <c r="I34" i="4"/>
  <c r="J34" i="4"/>
  <c r="K34" i="4"/>
  <c r="G35" i="4"/>
  <c r="H35" i="4"/>
  <c r="I35" i="4"/>
  <c r="J35" i="4"/>
  <c r="K35" i="4"/>
  <c r="G36" i="4"/>
  <c r="H36" i="4"/>
  <c r="I36" i="4"/>
  <c r="J36" i="4"/>
  <c r="K36" i="4"/>
  <c r="G37" i="4"/>
  <c r="H37" i="4"/>
  <c r="I37" i="4"/>
  <c r="J37" i="4"/>
  <c r="K37" i="4"/>
  <c r="G38" i="4"/>
  <c r="H38" i="4"/>
  <c r="I38" i="4"/>
  <c r="J38" i="4"/>
  <c r="K38" i="4"/>
  <c r="G39" i="4"/>
  <c r="H39" i="4"/>
  <c r="I39" i="4"/>
  <c r="J39" i="4"/>
  <c r="K39" i="4"/>
  <c r="G40" i="4"/>
  <c r="H40" i="4"/>
  <c r="I40" i="4"/>
  <c r="J40" i="4"/>
  <c r="K40" i="4"/>
  <c r="G41" i="4"/>
  <c r="H41" i="4"/>
  <c r="I41" i="4"/>
  <c r="J41" i="4"/>
  <c r="K41" i="4"/>
  <c r="G42" i="4"/>
  <c r="H42" i="4"/>
  <c r="I42" i="4"/>
  <c r="J42" i="4"/>
  <c r="K42" i="4"/>
  <c r="G43" i="4"/>
  <c r="H43" i="4"/>
  <c r="I43" i="4"/>
  <c r="J43" i="4"/>
  <c r="K43" i="4"/>
  <c r="G44" i="4"/>
  <c r="H44" i="4"/>
  <c r="I44" i="4"/>
  <c r="J44" i="4"/>
  <c r="K44" i="4"/>
  <c r="G45" i="4"/>
  <c r="H45" i="4"/>
  <c r="I45" i="4"/>
  <c r="J45" i="4"/>
  <c r="K45" i="4"/>
  <c r="G46" i="4"/>
  <c r="H46" i="4"/>
  <c r="I46" i="4"/>
  <c r="J46" i="4"/>
  <c r="K46" i="4"/>
  <c r="G47" i="4"/>
  <c r="H47" i="4"/>
  <c r="I47" i="4"/>
  <c r="J47" i="4"/>
  <c r="K47" i="4"/>
  <c r="G48" i="4"/>
  <c r="H48" i="4"/>
  <c r="I48" i="4"/>
  <c r="J48" i="4"/>
  <c r="K48" i="4"/>
  <c r="G49" i="4"/>
  <c r="H49" i="4"/>
  <c r="I49" i="4"/>
  <c r="J49" i="4"/>
  <c r="K49" i="4"/>
  <c r="G50" i="4"/>
  <c r="H50" i="4"/>
  <c r="I50" i="4"/>
  <c r="J50" i="4"/>
  <c r="K50" i="4"/>
  <c r="G51" i="4"/>
  <c r="H51" i="4"/>
  <c r="I51" i="4"/>
  <c r="J51" i="4"/>
  <c r="K51" i="4"/>
  <c r="G52" i="4"/>
  <c r="H52" i="4"/>
  <c r="I52" i="4"/>
  <c r="J52" i="4"/>
  <c r="K52" i="4"/>
  <c r="G53" i="4"/>
  <c r="H53" i="4"/>
  <c r="I53" i="4"/>
  <c r="J53" i="4"/>
  <c r="K53" i="4"/>
  <c r="G54" i="4"/>
  <c r="H54" i="4"/>
  <c r="I54" i="4"/>
  <c r="J54" i="4"/>
  <c r="K54" i="4"/>
  <c r="G55" i="4"/>
  <c r="H55" i="4"/>
  <c r="I55" i="4"/>
  <c r="J55" i="4"/>
  <c r="K55" i="4"/>
  <c r="K2" i="4"/>
  <c r="J2" i="4"/>
  <c r="I2" i="4"/>
  <c r="H2" i="4"/>
  <c r="G2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3" i="4"/>
  <c r="E4" i="4"/>
  <c r="E5" i="4"/>
  <c r="E6" i="4"/>
  <c r="E7" i="4"/>
  <c r="E8" i="4"/>
  <c r="E9" i="4"/>
  <c r="E10" i="4"/>
  <c r="E11" i="4"/>
  <c r="E12" i="4"/>
  <c r="E13" i="4"/>
  <c r="E14" i="4"/>
  <c r="E2" i="4"/>
  <c r="D10" i="4"/>
  <c r="D13" i="4"/>
  <c r="D18" i="4"/>
  <c r="D21" i="4"/>
  <c r="D26" i="4"/>
  <c r="D29" i="4"/>
  <c r="D34" i="4"/>
  <c r="D37" i="4"/>
  <c r="D42" i="4"/>
  <c r="D45" i="4"/>
  <c r="D50" i="4"/>
  <c r="D53" i="4"/>
  <c r="B3" i="4"/>
  <c r="C3" i="4" s="1"/>
  <c r="B4" i="4"/>
  <c r="C4" i="4" s="1"/>
  <c r="B5" i="4"/>
  <c r="C5" i="4" s="1"/>
  <c r="B6" i="4"/>
  <c r="C6" i="4" s="1"/>
  <c r="B7" i="4"/>
  <c r="C7" i="4" s="1"/>
  <c r="B8" i="4"/>
  <c r="C8" i="4" s="1"/>
  <c r="B9" i="4"/>
  <c r="C9" i="4" s="1"/>
  <c r="B10" i="4"/>
  <c r="C10" i="4" s="1"/>
  <c r="B11" i="4"/>
  <c r="C11" i="4" s="1"/>
  <c r="B12" i="4"/>
  <c r="C12" i="4" s="1"/>
  <c r="B13" i="4"/>
  <c r="C13" i="4" s="1"/>
  <c r="B14" i="4"/>
  <c r="C14" i="4" s="1"/>
  <c r="B15" i="4"/>
  <c r="C15" i="4" s="1"/>
  <c r="B16" i="4"/>
  <c r="C16" i="4" s="1"/>
  <c r="B17" i="4"/>
  <c r="C17" i="4" s="1"/>
  <c r="B18" i="4"/>
  <c r="C18" i="4" s="1"/>
  <c r="B19" i="4"/>
  <c r="C19" i="4" s="1"/>
  <c r="B20" i="4"/>
  <c r="C20" i="4" s="1"/>
  <c r="B21" i="4"/>
  <c r="C21" i="4" s="1"/>
  <c r="B22" i="4"/>
  <c r="C22" i="4" s="1"/>
  <c r="B23" i="4"/>
  <c r="C23" i="4" s="1"/>
  <c r="B24" i="4"/>
  <c r="C24" i="4" s="1"/>
  <c r="B25" i="4"/>
  <c r="C25" i="4" s="1"/>
  <c r="B26" i="4"/>
  <c r="C26" i="4" s="1"/>
  <c r="B27" i="4"/>
  <c r="C27" i="4" s="1"/>
  <c r="B28" i="4"/>
  <c r="C28" i="4" s="1"/>
  <c r="B29" i="4"/>
  <c r="C29" i="4" s="1"/>
  <c r="B30" i="4"/>
  <c r="C30" i="4" s="1"/>
  <c r="B31" i="4"/>
  <c r="D55" i="4" s="1"/>
  <c r="B32" i="4"/>
  <c r="D56" i="4" s="1"/>
  <c r="B33" i="4"/>
  <c r="C33" i="4" s="1"/>
  <c r="B34" i="4"/>
  <c r="C34" i="4" s="1"/>
  <c r="B35" i="4"/>
  <c r="D57" i="4" s="1"/>
  <c r="B36" i="4"/>
  <c r="D58" i="4" s="1"/>
  <c r="B37" i="4"/>
  <c r="C37" i="4" s="1"/>
  <c r="B38" i="4"/>
  <c r="D59" i="4" s="1"/>
  <c r="B39" i="4"/>
  <c r="C39" i="4" s="1"/>
  <c r="B40" i="4"/>
  <c r="C40" i="4" s="1"/>
  <c r="B41" i="4"/>
  <c r="C41" i="4" s="1"/>
  <c r="B42" i="4"/>
  <c r="C42" i="4" s="1"/>
  <c r="B43" i="4"/>
  <c r="C43" i="4" s="1"/>
  <c r="B44" i="4"/>
  <c r="C44" i="4" s="1"/>
  <c r="B45" i="4"/>
  <c r="C45" i="4" s="1"/>
  <c r="B46" i="4"/>
  <c r="C46" i="4" s="1"/>
  <c r="B47" i="4"/>
  <c r="C47" i="4" s="1"/>
  <c r="B48" i="4"/>
  <c r="C48" i="4" s="1"/>
  <c r="B49" i="4"/>
  <c r="C49" i="4" s="1"/>
  <c r="A53" i="4"/>
  <c r="A54" i="4"/>
  <c r="D54" i="4" s="1"/>
  <c r="A3" i="4"/>
  <c r="D3" i="4" s="1"/>
  <c r="A4" i="4"/>
  <c r="D4" i="4" s="1"/>
  <c r="A5" i="4"/>
  <c r="D5" i="4" s="1"/>
  <c r="A6" i="4"/>
  <c r="D6" i="4" s="1"/>
  <c r="A7" i="4"/>
  <c r="D7" i="4" s="1"/>
  <c r="A8" i="4"/>
  <c r="D8" i="4" s="1"/>
  <c r="A9" i="4"/>
  <c r="D9" i="4" s="1"/>
  <c r="A10" i="4"/>
  <c r="A11" i="4"/>
  <c r="D11" i="4" s="1"/>
  <c r="A12" i="4"/>
  <c r="D12" i="4" s="1"/>
  <c r="A13" i="4"/>
  <c r="A14" i="4"/>
  <c r="D14" i="4" s="1"/>
  <c r="A15" i="4"/>
  <c r="D15" i="4" s="1"/>
  <c r="A16" i="4"/>
  <c r="D16" i="4" s="1"/>
  <c r="A17" i="4"/>
  <c r="D17" i="4" s="1"/>
  <c r="A18" i="4"/>
  <c r="A19" i="4"/>
  <c r="D19" i="4" s="1"/>
  <c r="A20" i="4"/>
  <c r="D20" i="4" s="1"/>
  <c r="A21" i="4"/>
  <c r="A22" i="4"/>
  <c r="D22" i="4" s="1"/>
  <c r="A23" i="4"/>
  <c r="D23" i="4" s="1"/>
  <c r="A24" i="4"/>
  <c r="D24" i="4" s="1"/>
  <c r="A25" i="4"/>
  <c r="D25" i="4" s="1"/>
  <c r="A26" i="4"/>
  <c r="A27" i="4"/>
  <c r="D27" i="4" s="1"/>
  <c r="A28" i="4"/>
  <c r="D28" i="4" s="1"/>
  <c r="A29" i="4"/>
  <c r="A30" i="4"/>
  <c r="D30" i="4" s="1"/>
  <c r="A31" i="4"/>
  <c r="D31" i="4" s="1"/>
  <c r="A32" i="4"/>
  <c r="D32" i="4" s="1"/>
  <c r="A33" i="4"/>
  <c r="D33" i="4" s="1"/>
  <c r="A34" i="4"/>
  <c r="A35" i="4"/>
  <c r="D35" i="4" s="1"/>
  <c r="A36" i="4"/>
  <c r="D36" i="4" s="1"/>
  <c r="A37" i="4"/>
  <c r="A38" i="4"/>
  <c r="D38" i="4" s="1"/>
  <c r="A39" i="4"/>
  <c r="D39" i="4" s="1"/>
  <c r="A40" i="4"/>
  <c r="D40" i="4" s="1"/>
  <c r="A41" i="4"/>
  <c r="D41" i="4" s="1"/>
  <c r="A42" i="4"/>
  <c r="A43" i="4"/>
  <c r="D43" i="4" s="1"/>
  <c r="A44" i="4"/>
  <c r="D44" i="4" s="1"/>
  <c r="A45" i="4"/>
  <c r="A46" i="4"/>
  <c r="D46" i="4" s="1"/>
  <c r="A47" i="4"/>
  <c r="D47" i="4" s="1"/>
  <c r="A48" i="4"/>
  <c r="D48" i="4" s="1"/>
  <c r="A49" i="4"/>
  <c r="D49" i="4" s="1"/>
  <c r="A50" i="4"/>
  <c r="A51" i="4"/>
  <c r="D51" i="4" s="1"/>
  <c r="A52" i="4"/>
  <c r="D52" i="4" s="1"/>
  <c r="B2" i="4"/>
  <c r="C2" i="4" s="1"/>
  <c r="A2" i="4"/>
  <c r="D2" i="4" s="1"/>
  <c r="C31" i="4" l="1"/>
  <c r="C38" i="4"/>
  <c r="C32" i="4"/>
  <c r="C36" i="4"/>
  <c r="C35" i="4"/>
  <c r="H4" i="3"/>
  <c r="H3" i="3"/>
  <c r="C42" i="3"/>
  <c r="D42" i="3"/>
  <c r="E42" i="3"/>
  <c r="F42" i="3"/>
  <c r="G42" i="3"/>
  <c r="B42" i="3"/>
  <c r="C52" i="3"/>
  <c r="D52" i="3"/>
  <c r="E52" i="3"/>
  <c r="F52" i="3"/>
  <c r="G52" i="3"/>
  <c r="C53" i="3"/>
  <c r="D53" i="3"/>
  <c r="E53" i="3"/>
  <c r="F53" i="3"/>
  <c r="G53" i="3"/>
  <c r="B53" i="3"/>
  <c r="B52" i="3"/>
  <c r="C41" i="3"/>
  <c r="D41" i="3"/>
  <c r="E41" i="3"/>
  <c r="F41" i="3"/>
  <c r="G41" i="3"/>
  <c r="B41" i="3"/>
  <c r="C31" i="3"/>
  <c r="D31" i="3"/>
  <c r="E31" i="3"/>
  <c r="F31" i="3"/>
  <c r="G31" i="3"/>
  <c r="C32" i="3"/>
  <c r="D32" i="3"/>
  <c r="E32" i="3"/>
  <c r="F32" i="3"/>
  <c r="G32" i="3"/>
  <c r="B32" i="3"/>
  <c r="B31" i="3"/>
  <c r="C23" i="3"/>
  <c r="D23" i="3"/>
  <c r="E23" i="3"/>
  <c r="F23" i="3"/>
  <c r="G23" i="3"/>
  <c r="B23" i="3"/>
  <c r="C22" i="3"/>
  <c r="D22" i="3"/>
  <c r="E22" i="3"/>
  <c r="F22" i="3"/>
  <c r="G22" i="3"/>
  <c r="B22" i="3"/>
  <c r="C13" i="3"/>
  <c r="D13" i="3"/>
  <c r="E13" i="3"/>
  <c r="F13" i="3"/>
  <c r="G13" i="3"/>
  <c r="C14" i="3"/>
  <c r="D14" i="3"/>
  <c r="E14" i="3"/>
  <c r="F14" i="3"/>
  <c r="G14" i="3"/>
  <c r="B13" i="3"/>
  <c r="I13" i="3" s="1"/>
  <c r="B14" i="3"/>
  <c r="C8" i="3"/>
  <c r="D8" i="3"/>
  <c r="E8" i="3"/>
  <c r="F8" i="3"/>
  <c r="G8" i="3"/>
  <c r="B8" i="3"/>
  <c r="C7" i="3"/>
  <c r="D7" i="3"/>
  <c r="E7" i="3"/>
  <c r="F7" i="3"/>
  <c r="G7" i="3"/>
  <c r="B7" i="3"/>
  <c r="B3" i="3"/>
  <c r="C4" i="3"/>
  <c r="D4" i="3"/>
  <c r="E4" i="3"/>
  <c r="F4" i="3"/>
  <c r="G4" i="3"/>
  <c r="C3" i="3"/>
  <c r="D3" i="3"/>
  <c r="E3" i="3"/>
  <c r="F3" i="3"/>
  <c r="G3" i="3"/>
  <c r="B4" i="3"/>
  <c r="H23" i="3" l="1"/>
  <c r="I14" i="3"/>
  <c r="H22" i="3"/>
  <c r="G18" i="3"/>
  <c r="D18" i="3"/>
  <c r="F17" i="3"/>
  <c r="C17" i="3"/>
  <c r="F18" i="3"/>
  <c r="C18" i="3"/>
  <c r="E17" i="3"/>
  <c r="E18" i="3"/>
  <c r="G17" i="3"/>
  <c r="D17" i="3"/>
  <c r="B18" i="3"/>
  <c r="E26" i="3"/>
  <c r="E27" i="3"/>
  <c r="E35" i="3"/>
  <c r="E36" i="3"/>
  <c r="E45" i="3"/>
  <c r="C26" i="3"/>
  <c r="F26" i="3"/>
  <c r="C27" i="3"/>
  <c r="F27" i="3"/>
  <c r="C35" i="3"/>
  <c r="F35" i="3"/>
  <c r="C36" i="3"/>
  <c r="F36" i="3"/>
  <c r="C45" i="3"/>
  <c r="F45" i="3"/>
  <c r="I7" i="3"/>
  <c r="I17" i="3" s="1"/>
  <c r="I8" i="3"/>
  <c r="B17" i="3"/>
  <c r="D26" i="3"/>
  <c r="G26" i="3"/>
  <c r="D27" i="3"/>
  <c r="G27" i="3"/>
  <c r="D35" i="3"/>
  <c r="G35" i="3"/>
  <c r="D36" i="3"/>
  <c r="G36" i="3"/>
  <c r="D45" i="3"/>
  <c r="G45" i="3"/>
  <c r="C46" i="3"/>
  <c r="D46" i="3"/>
  <c r="E46" i="3"/>
  <c r="F46" i="3"/>
  <c r="G46" i="3"/>
  <c r="C56" i="3"/>
  <c r="D56" i="3"/>
  <c r="E56" i="3"/>
  <c r="F56" i="3"/>
  <c r="G56" i="3"/>
  <c r="C57" i="3"/>
  <c r="D57" i="3"/>
  <c r="E57" i="3"/>
  <c r="F57" i="3"/>
  <c r="G57" i="3"/>
  <c r="B56" i="3"/>
  <c r="I52" i="3"/>
  <c r="H52" i="3"/>
  <c r="B57" i="3"/>
  <c r="I53" i="3"/>
  <c r="H53" i="3"/>
  <c r="B45" i="3"/>
  <c r="I41" i="3"/>
  <c r="H41" i="3"/>
  <c r="B46" i="3"/>
  <c r="I42" i="3"/>
  <c r="H42" i="3"/>
  <c r="B35" i="3"/>
  <c r="I31" i="3"/>
  <c r="H31" i="3"/>
  <c r="B36" i="3"/>
  <c r="I32" i="3"/>
  <c r="H32" i="3"/>
  <c r="B26" i="3"/>
  <c r="I22" i="3"/>
  <c r="B27" i="3"/>
  <c r="I23" i="3"/>
  <c r="I27" i="3" s="1"/>
  <c r="H7" i="3"/>
  <c r="H8" i="3"/>
  <c r="H13" i="3"/>
  <c r="H14" i="3"/>
  <c r="J17" i="3" l="1"/>
  <c r="I18" i="3"/>
  <c r="J18" i="3"/>
  <c r="I26" i="3"/>
  <c r="I36" i="3"/>
  <c r="I35" i="3"/>
  <c r="I46" i="3"/>
  <c r="I45" i="3"/>
  <c r="I57" i="3"/>
  <c r="I56" i="3"/>
</calcChain>
</file>

<file path=xl/sharedStrings.xml><?xml version="1.0" encoding="utf-8"?>
<sst xmlns="http://schemas.openxmlformats.org/spreadsheetml/2006/main" count="264" uniqueCount="131">
  <si>
    <t>MID</t>
  </si>
  <si>
    <t>Date</t>
  </si>
  <si>
    <t>probeA</t>
  </si>
  <si>
    <t>probeB</t>
  </si>
  <si>
    <t>probeC</t>
  </si>
  <si>
    <t>probeD</t>
  </si>
  <si>
    <t>probeE</t>
  </si>
  <si>
    <t>probeF</t>
  </si>
  <si>
    <t>Sharpened or Unsharpened</t>
  </si>
  <si>
    <t>Directory</t>
  </si>
  <si>
    <t>Notes</t>
  </si>
  <si>
    <t>Bleeding = 0-4? Or 0-2?</t>
  </si>
  <si>
    <t>1001820677_476815_20200122</t>
  </si>
  <si>
    <t>None, Miniscule, Mild, Moderate, Severe</t>
  </si>
  <si>
    <t>1003659361_485051_20200129</t>
  </si>
  <si>
    <t>Sharpened = 1</t>
  </si>
  <si>
    <t>1005249204_495800_20200205</t>
  </si>
  <si>
    <t>Unsharpened = 0</t>
  </si>
  <si>
    <t>1008639574_491252_20200219</t>
  </si>
  <si>
    <t>1010441096_492651_20200226</t>
  </si>
  <si>
    <t>1010459763_489138_20200226</t>
  </si>
  <si>
    <t>1012367144_495662_20200304</t>
  </si>
  <si>
    <t>1028043324_498757_20200604</t>
  </si>
  <si>
    <t>\\10.128.50.43\sd6.3\1036476611_506798_20200715</t>
  </si>
  <si>
    <t xml:space="preserve">Should probably just not use this one since looks like the prep was bad too. </t>
  </si>
  <si>
    <t>1029247206_498803_20200610</t>
  </si>
  <si>
    <t>1030489628_498756_20200617</t>
  </si>
  <si>
    <t>1031938107_485124_20200624</t>
  </si>
  <si>
    <t>1033387557_509940_20200630</t>
  </si>
  <si>
    <t>1033388795_509652_20200630</t>
  </si>
  <si>
    <t>1037747248_505167_20200721</t>
  </si>
  <si>
    <t>1039257177_524921_20200729</t>
  </si>
  <si>
    <t>1039267612_513271_20200729</t>
  </si>
  <si>
    <t>1041083421_522944_20200805</t>
  </si>
  <si>
    <t>1043752325_506940_20200817</t>
  </si>
  <si>
    <t>1044385384_524761_20200819</t>
  </si>
  <si>
    <t>1 (FAILED TO PNETRATE)</t>
  </si>
  <si>
    <t>1044389060_510589_20200819</t>
  </si>
  <si>
    <t>1046166369_527294_20200826</t>
  </si>
  <si>
    <t>1047969464_509808_20200902</t>
  </si>
  <si>
    <t>1047977240_524925_20200902</t>
  </si>
  <si>
    <t>1067588044_544836_20201202</t>
  </si>
  <si>
    <t>1067593545_546512_20201202</t>
  </si>
  <si>
    <t>1069192277_544837_20201209</t>
  </si>
  <si>
    <t>1069193611_545994_20201209</t>
  </si>
  <si>
    <t>1070961372_544835_20201216</t>
  </si>
  <si>
    <t>1070969560_548465_20201216</t>
  </si>
  <si>
    <t>1071300149_548465_20201217</t>
  </si>
  <si>
    <t>1071301976_544835_20201217</t>
  </si>
  <si>
    <t>1072341440_546507_20201222</t>
  </si>
  <si>
    <t>1072345110_540536_20201222</t>
  </si>
  <si>
    <t>1072567062_546507_20201223</t>
  </si>
  <si>
    <t>1072572100_540536_20201223</t>
  </si>
  <si>
    <t>1076265417_546503_20210113</t>
  </si>
  <si>
    <t>1076487758_546503_20210114</t>
  </si>
  <si>
    <t>1077711823_545996_20210120</t>
  </si>
  <si>
    <t>\\10.128.50.43\sd6.3\1031938107_485124_20200624</t>
  </si>
  <si>
    <t>Day1, very slight bleeding on F</t>
  </si>
  <si>
    <t>1077712208_548715_20210120</t>
  </si>
  <si>
    <t>Day 1</t>
  </si>
  <si>
    <t>1077891954_548715_20210121</t>
  </si>
  <si>
    <t>\\10.128.50.43\sd6.3\1033388795_509652_20200630</t>
  </si>
  <si>
    <t>1077897245_545996_20210121</t>
  </si>
  <si>
    <t>977598747_477120_20191106</t>
  </si>
  <si>
    <t>X</t>
  </si>
  <si>
    <t>981876216_487460_20191113</t>
  </si>
  <si>
    <t>986114138_473248_20191118</t>
  </si>
  <si>
    <t>987924404_487461_20191120</t>
  </si>
  <si>
    <t>990296676_477810_20191125</t>
  </si>
  <si>
    <t>990372920_488835_20191125</t>
  </si>
  <si>
    <t>993265501_489139_20191209</t>
  </si>
  <si>
    <t>\\10.128.50.43\sd6.3\1037747248_505167_20200721</t>
  </si>
  <si>
    <t>Sharpened ABD</t>
  </si>
  <si>
    <t>Seems like we were kinda close to vessels for this one with no bleeding. NP0, sharpened on ABD</t>
  </si>
  <si>
    <t>NP0, first with all 6 sharpened. Seems like we were kinda close to vessels for this one with no bleeding</t>
  </si>
  <si>
    <t>NP1</t>
  </si>
  <si>
    <t xml:space="preserve">The surgery for this one was pretty splotchy (bloody) so a little hard to say where the insertion caused bleeding. </t>
  </si>
  <si>
    <t>NP0</t>
  </si>
  <si>
    <t>\\10.128.50.43\sd6.3\1047977240_524925_20200902</t>
  </si>
  <si>
    <t>\\10.128.50.43\sd6.3\1028043324_498757_20200604</t>
  </si>
  <si>
    <t>\\10.128.50.43\sd6.3\1029247206_498803_20200610</t>
  </si>
  <si>
    <t>\\10.128.50.43\sd6.3\1030489628_498756_20200617</t>
  </si>
  <si>
    <t>Bad surgery</t>
  </si>
  <si>
    <t>\\10.128.50.43\sd6.2\1012367144_495662_20200304</t>
  </si>
  <si>
    <t>\\10.128.50.43\sd6.2\1010459763_489138_20200226</t>
  </si>
  <si>
    <t>\\10.128.50.43\sd6.2\1010441096_492651_20200226</t>
  </si>
  <si>
    <t>\\10.128.50.43\sd6.2\1008639574_491252_20200219</t>
  </si>
  <si>
    <t>\\10.128.50.43\sd6.2\1005249204_495800_20200205</t>
  </si>
  <si>
    <t>Hard to say where all the bleedg is coming from but its BAD</t>
  </si>
  <si>
    <t>\\10.128.50.43\sd6.2\1003659361_485051_20200129</t>
  </si>
  <si>
    <t>\\10.128.50.43\sd6.2\1001820677_476815_20200122</t>
  </si>
  <si>
    <t>bad surg</t>
  </si>
  <si>
    <t>1037927382_513573_20200722</t>
  </si>
  <si>
    <t>\\10.128.50.43\sd6.3\1037927382_513573_20200722</t>
  </si>
  <si>
    <t xml:space="preserve">NP0, 3 sharpened, weird cause there was no bleeding on the first image but there was bleeding during the session. </t>
  </si>
  <si>
    <t>NP0, 3 sharpened</t>
  </si>
  <si>
    <t>1036476611_506798_20200715</t>
  </si>
  <si>
    <t>x</t>
  </si>
  <si>
    <t>NP0 3 sharpened, very ugly surgery. Can't tell what's been inserted imma skip</t>
  </si>
  <si>
    <t>NP0 3 sharpened</t>
  </si>
  <si>
    <t>1050962145_524760_20200916</t>
  </si>
  <si>
    <t>\\10.128.50.20\sd7\1050962145_524760_20200916</t>
  </si>
  <si>
    <t>NP1 first experiment with sharpened probes, initial surgery blotchy</t>
  </si>
  <si>
    <t>1052342277_530862_20200923</t>
  </si>
  <si>
    <t>\\10.128.50.20\sd7\1052342277_530862_20200923</t>
  </si>
  <si>
    <t xml:space="preserve">NP1, maybe a 2B after experiment but not sure if that was insertion or removal. </t>
  </si>
  <si>
    <t>1052331749_524926_20200923</t>
  </si>
  <si>
    <t xml:space="preserve">NP0 not a great initial surgery. </t>
  </si>
  <si>
    <t>summary</t>
  </si>
  <si>
    <t>A</t>
  </si>
  <si>
    <t>B</t>
  </si>
  <si>
    <t>C</t>
  </si>
  <si>
    <t>D</t>
  </si>
  <si>
    <t>E</t>
  </si>
  <si>
    <t>F</t>
  </si>
  <si>
    <t>AVERAGE</t>
  </si>
  <si>
    <t>average</t>
  </si>
  <si>
    <t>sharpened</t>
  </si>
  <si>
    <t>unsharpened</t>
  </si>
  <si>
    <t>count</t>
  </si>
  <si>
    <t>Total</t>
  </si>
  <si>
    <t>1 OR GREATER</t>
  </si>
  <si>
    <t>count bleeding</t>
  </si>
  <si>
    <t>percent with bleeding</t>
  </si>
  <si>
    <t>Rate of occurance</t>
  </si>
  <si>
    <t>2 OR GREATER</t>
  </si>
  <si>
    <t>3 OR GREATER</t>
  </si>
  <si>
    <t>4 OR GREATER</t>
  </si>
  <si>
    <t>T_session_IDs</t>
  </si>
  <si>
    <t>G_session_IDS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</si>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</sst>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.5"/>
      <color theme="1"/>
      <name val="-Apple-System"/>
      <charset val="1"/>
    </font>
    <font>
      <sz val="11"/>
      <color theme="1"/>
      <name val="Calibri"/>
    </font>
    <font>
      <u/>
      <sz val="11"/>
      <color theme="10"/>
      <name val="Calibri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11"/>
      <color rgb="FF44444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1" fillId="0" borderId="0" xfId="1"/>
    <xf numFmtId="0" fontId="1" fillId="0" borderId="0" xfId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/>
    <xf numFmtId="14" fontId="3" fillId="0" borderId="0" xfId="0" applyNumberFormat="1" applyFont="1"/>
    <xf numFmtId="0" fontId="4" fillId="0" borderId="0" xfId="1" applyFont="1" applyAlignment="1">
      <alignment wrapText="1"/>
    </xf>
    <xf numFmtId="0" fontId="4" fillId="0" borderId="0" xfId="1" applyFont="1"/>
    <xf numFmtId="0" fontId="3" fillId="3" borderId="0" xfId="0" applyFont="1" applyFill="1"/>
    <xf numFmtId="0" fontId="5" fillId="0" borderId="0" xfId="0" applyFont="1" applyAlignment="1">
      <alignment wrapText="1"/>
    </xf>
    <xf numFmtId="0" fontId="6" fillId="0" borderId="0" xfId="0" quotePrefix="1" applyFont="1" applyAlignment="1">
      <alignment wrapText="1"/>
    </xf>
    <xf numFmtId="0" fontId="0" fillId="4" borderId="0" xfId="0" applyFill="1"/>
    <xf numFmtId="2" fontId="0" fillId="0" borderId="0" xfId="0" applyNumberFormat="1"/>
    <xf numFmtId="2" fontId="3" fillId="0" borderId="0" xfId="0" applyNumberFormat="1" applyFont="1"/>
    <xf numFmtId="2" fontId="3" fillId="2" borderId="0" xfId="0" applyNumberFormat="1" applyFont="1" applyFill="1" applyAlignment="1"/>
    <xf numFmtId="2" fontId="3" fillId="3" borderId="0" xfId="0" applyNumberFormat="1" applyFont="1" applyFill="1" applyAlignment="1"/>
    <xf numFmtId="2" fontId="6" fillId="0" borderId="0" xfId="0" applyNumberFormat="1" applyFont="1" applyAlignment="1"/>
    <xf numFmtId="2" fontId="7" fillId="0" borderId="0" xfId="0" applyNumberFormat="1" applyFont="1" applyAlignment="1"/>
  </cellXfs>
  <cellStyles count="2">
    <cellStyle name="Hyperlink" xfId="1" builtinId="8"/>
    <cellStyle name="Normal" xfId="0" builtinId="0"/>
  </cellStyles>
  <dxfs count="12">
    <dxf>
      <font>
        <sz val="11"/>
        <name val="Calibri"/>
      </font>
      <numFmt numFmtId="2" formatCode="0.00"/>
    </dxf>
    <dxf>
      <font>
        <sz val="11"/>
        <name val="Calibri"/>
      </font>
    </dxf>
    <dxf>
      <font>
        <sz val="11"/>
        <name val="Calibri"/>
      </font>
    </dxf>
    <dxf>
      <font>
        <sz val="11"/>
        <name val="Calibri"/>
      </font>
    </dxf>
    <dxf>
      <font>
        <sz val="11"/>
        <name val="Calibri"/>
      </font>
    </dxf>
    <dxf>
      <font>
        <sz val="11"/>
        <name val="Calibri"/>
      </font>
    </dxf>
    <dxf>
      <font>
        <sz val="11"/>
        <name val="Calibri"/>
      </font>
    </dxf>
    <dxf>
      <font>
        <sz val="11"/>
        <name val="Calibri"/>
      </font>
    </dxf>
    <dxf>
      <font>
        <sz val="11"/>
        <name val="Calibri"/>
      </font>
    </dxf>
    <dxf>
      <font>
        <sz val="11"/>
        <name val="Calibri"/>
      </font>
    </dxf>
    <dxf>
      <font>
        <sz val="11"/>
        <name val="Calibri"/>
      </font>
    </dxf>
    <dxf>
      <font>
        <sz val="11"/>
        <name val="Calibri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F340ED-576C-40F1-AD0B-DD5FB38E80C5}" name="Table2" displayName="Table2" ref="A1:K49" totalsRowShown="0">
  <autoFilter ref="A1:K49" xr:uid="{0700C085-68A8-45D5-879D-3CE0C5F3161E}"/>
  <sortState xmlns:xlrd2="http://schemas.microsoft.com/office/spreadsheetml/2017/richdata2" ref="A2:K49">
    <sortCondition ref="A1:A49"/>
  </sortState>
  <tableColumns count="11">
    <tableColumn id="1" xr3:uid="{F2B1DF70-1F5E-492E-9D39-228DB3459A51}" name="MID"/>
    <tableColumn id="10" xr3:uid="{9D9D01F8-5ECB-4B89-8273-CD3C67F8917D}" name="Date"/>
    <tableColumn id="2" xr3:uid="{D4E5D5D4-B13F-4F60-800E-0CC0A8F0C913}" name="probeA"/>
    <tableColumn id="3" xr3:uid="{E8EAFE43-2340-4AC9-A339-B79BE3F7BB0C}" name="probeB"/>
    <tableColumn id="4" xr3:uid="{6B77A300-D5B2-4762-9203-DC361E0B9611}" name="probeC"/>
    <tableColumn id="5" xr3:uid="{BDCC3CED-4A6F-41EA-B541-37A79D4C3865}" name="probeD"/>
    <tableColumn id="6" xr3:uid="{90334ABF-6370-4700-AFF7-6BA4D3145DCD}" name="probeE"/>
    <tableColumn id="7" xr3:uid="{C7A67AE9-0854-4672-B1D9-42C7C2BE94CD}" name="probeF"/>
    <tableColumn id="8" xr3:uid="{40F8DBA3-F42B-4C46-8E92-E1B76AE80739}" name="Sharpened or Unsharpened"/>
    <tableColumn id="12" xr3:uid="{0C9E51D7-3E26-42EE-AFF5-77C3391A94E8}" name="Directory"/>
    <tableColumn id="9" xr3:uid="{10254259-4792-40BE-AA55-9006544C2FD8}" name="Note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57EF1E-0775-4B98-966F-CA3FDBF36CFE}" name="Table3" displayName="Table3" ref="A1:K55" totalsRowShown="0" dataDxfId="11">
  <autoFilter ref="A1:K55" xr:uid="{E8125065-F448-4AA8-B432-7A5873F20ED1}"/>
  <sortState xmlns:xlrd2="http://schemas.microsoft.com/office/spreadsheetml/2017/richdata2" ref="A2:K55">
    <sortCondition descending="1" ref="A1:A55"/>
  </sortState>
  <tableColumns count="11">
    <tableColumn id="1" xr3:uid="{9077D366-4653-40DA-AABB-5FA5A0D09C16}" name="MID" dataDxfId="0"/>
    <tableColumn id="2" xr3:uid="{76ED3E56-7B94-4278-AA5E-74B3BFFC5A42}" name="Date" dataDxfId="1"/>
    <tableColumn id="3" xr3:uid="{E11933F1-B0E6-44C1-A913-9E2E4DE4FD6F}" name="probeA" dataDxfId="10"/>
    <tableColumn id="4" xr3:uid="{F41EEAE5-2901-4303-BAE0-606C9304387C}" name="probeB" dataDxfId="9"/>
    <tableColumn id="5" xr3:uid="{63D7B835-EB65-4102-B056-F96C68B63BF7}" name="probeC" dataDxfId="8"/>
    <tableColumn id="6" xr3:uid="{61922733-506D-40CA-B637-A87D213BB89C}" name="probeD" dataDxfId="7"/>
    <tableColumn id="7" xr3:uid="{C274CE56-F425-4D0F-AB9D-8D86C26D2CFA}" name="probeE" dataDxfId="6"/>
    <tableColumn id="8" xr3:uid="{A571223C-F6DA-4EC0-B425-B5CF733B3E35}" name="probeF" dataDxfId="5"/>
    <tableColumn id="9" xr3:uid="{84F69A1A-4294-4040-8B7C-129934F6F047}" name="Sharpened or Unsharpened" dataDxfId="4"/>
    <tableColumn id="10" xr3:uid="{0C351BFB-9907-4060-A1BD-931DC08F8463}" name="Directory" dataDxfId="3"/>
    <tableColumn id="11" xr3:uid="{8103B74D-690E-4B2F-ADF5-D2810B153345}" name="Notes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am12.safelinks.protection.outlook.com/?url=http%3A%2F%2F10.128.50.43%2Fsd6.3%2F1033388795_509652_20200630&amp;data=02%7C01%7C%7C60b75c505b6e47f3c15408d82cf7b6e3%7C32669cd6737f4b398bddd6951120d3fc%7C0%7C0%7C637308789729582786&amp;sdata=tjVu6juUctKYdWytK%2FfFsnLJxkARthwLPAj92zpqnvs%3D&amp;reserved=0" TargetMode="External"/><Relationship Id="rId2" Type="http://schemas.openxmlformats.org/officeDocument/2006/relationships/hyperlink" Target="https://nam12.safelinks.protection.outlook.com/?url=http%3A%2F%2F10.128.50.43%2Fsd6.3%2F1033388795_509652_20200630&amp;data=02%7C01%7C%7C60b75c505b6e47f3c15408d82cf7b6e3%7C32669cd6737f4b398bddd6951120d3fc%7C0%7C0%7C637308789729582786&amp;sdata=tjVu6juUctKYdWytK%2FfFsnLJxkARthwLPAj92zpqnvs%3D&amp;reserved=0" TargetMode="External"/><Relationship Id="rId1" Type="http://schemas.openxmlformats.org/officeDocument/2006/relationships/hyperlink" Target="file:///\\10.128.50.43\sd6.3\1036476611_506798_20200715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nam12.safelinks.protection.outlook.com/?url=http%3A%2F%2F10.128.50.43%2Fsd6.3%2F1031938107_485124_20200624&amp;data=02%7C01%7C%7C60b75c505b6e47f3c15408d82cf7b6e3%7C32669cd6737f4b398bddd6951120d3fc%7C0%7C0%7C637308789729592745&amp;sdata=VQWna35UhKUgIb58AVRp3ZZ2UHqlkUxrGNJUAJ5m%2F00%3D&amp;reserved=0" TargetMode="External"/><Relationship Id="rId4" Type="http://schemas.openxmlformats.org/officeDocument/2006/relationships/hyperlink" Target="https://nam12.safelinks.protection.outlook.com/?url=http%3A%2F%2F10.128.50.43%2Fsd6.3%2F1031938107_485124_20200624&amp;data=02%7C01%7C%7C60b75c505b6e47f3c15408d82cf7b6e3%7C32669cd6737f4b398bddd6951120d3fc%7C0%7C0%7C637308789729592745&amp;sdata=VQWna35UhKUgIb58AVRp3ZZ2UHqlkUxrGNJUAJ5m%2F00%3D&amp;reserved=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28.50.43\sd6.3\1037927382_513573_20200722" TargetMode="External"/><Relationship Id="rId13" Type="http://schemas.openxmlformats.org/officeDocument/2006/relationships/hyperlink" Target="file:///\\10.128.50.20\sd7\1052342277_530862_20200923" TargetMode="External"/><Relationship Id="rId18" Type="http://schemas.openxmlformats.org/officeDocument/2006/relationships/hyperlink" Target="file:///\\10.128.50.43\sd6.2\1010459763_489138_20200226" TargetMode="External"/><Relationship Id="rId3" Type="http://schemas.openxmlformats.org/officeDocument/2006/relationships/hyperlink" Target="https://nam12.safelinks.protection.outlook.com/?url=http%3A%2F%2F10.128.50.43%2Fsd6.3%2F1031938107_485124_20200624&amp;data=02%7C01%7C%7C60b75c505b6e47f3c15408d82cf7b6e3%7C32669cd6737f4b398bddd6951120d3fc%7C0%7C0%7C637308789729592745&amp;sdata=VQWna35UhKUgIb58AVRp3ZZ2UHqlkUxrGNJUAJ5m%2F00%3D&amp;reserved=0" TargetMode="External"/><Relationship Id="rId21" Type="http://schemas.openxmlformats.org/officeDocument/2006/relationships/hyperlink" Target="file:///\\10.128.50.43\sd6.2\1005249204_495800_20200205" TargetMode="External"/><Relationship Id="rId7" Type="http://schemas.openxmlformats.org/officeDocument/2006/relationships/hyperlink" Target="file:///\\10.128.50.43\sd6.3\1037927382_513573_20200722" TargetMode="External"/><Relationship Id="rId12" Type="http://schemas.openxmlformats.org/officeDocument/2006/relationships/hyperlink" Target="file:///\\10.128.50.43\sd6.3\1037747248_505167_20200721" TargetMode="External"/><Relationship Id="rId17" Type="http://schemas.openxmlformats.org/officeDocument/2006/relationships/hyperlink" Target="file:///\\10.128.50.43\sd6.2\1012367144_495662_20200304" TargetMode="External"/><Relationship Id="rId2" Type="http://schemas.openxmlformats.org/officeDocument/2006/relationships/hyperlink" Target="https://nam12.safelinks.protection.outlook.com/?url=http%3A%2F%2F10.128.50.43%2Fsd6.3%2F1033388795_509652_20200630&amp;data=02%7C01%7C%7C60b75c505b6e47f3c15408d82cf7b6e3%7C32669cd6737f4b398bddd6951120d3fc%7C0%7C0%7C637308789729582786&amp;sdata=tjVu6juUctKYdWytK%2FfFsnLJxkARthwLPAj92zpqnvs%3D&amp;reserved=0" TargetMode="External"/><Relationship Id="rId16" Type="http://schemas.openxmlformats.org/officeDocument/2006/relationships/hyperlink" Target="file:///\\10.128.50.43\sd6.3\1030489628_498756_20200617" TargetMode="External"/><Relationship Id="rId20" Type="http://schemas.openxmlformats.org/officeDocument/2006/relationships/hyperlink" Target="file:///\\10.128.50.43\sd6.2\1008639574_491252_20200219" TargetMode="External"/><Relationship Id="rId1" Type="http://schemas.openxmlformats.org/officeDocument/2006/relationships/hyperlink" Target="https://nam12.safelinks.protection.outlook.com/?url=http%3A%2F%2F10.128.50.43%2Fsd6.3%2F1033388795_509652_20200630&amp;data=02%7C01%7C%7C60b75c505b6e47f3c15408d82cf7b6e3%7C32669cd6737f4b398bddd6951120d3fc%7C0%7C0%7C637308789729582786&amp;sdata=tjVu6juUctKYdWytK%2FfFsnLJxkARthwLPAj92zpqnvs%3D&amp;reserved=0" TargetMode="External"/><Relationship Id="rId6" Type="http://schemas.openxmlformats.org/officeDocument/2006/relationships/hyperlink" Target="file:///\\10.128.50.43\sd6.3\1037747248_505167_20200721" TargetMode="External"/><Relationship Id="rId11" Type="http://schemas.openxmlformats.org/officeDocument/2006/relationships/hyperlink" Target="file:///\\10.128.50.20\sd7\1050962145_524760_20200916" TargetMode="External"/><Relationship Id="rId24" Type="http://schemas.openxmlformats.org/officeDocument/2006/relationships/table" Target="../tables/table2.xml"/><Relationship Id="rId5" Type="http://schemas.openxmlformats.org/officeDocument/2006/relationships/hyperlink" Target="file:///\\10.128.50.43\sd6.3\1047977240_524925_20200902" TargetMode="External"/><Relationship Id="rId15" Type="http://schemas.openxmlformats.org/officeDocument/2006/relationships/hyperlink" Target="file:///\\10.128.50.43\sd6.3\1029247206_498803_20200610" TargetMode="External"/><Relationship Id="rId23" Type="http://schemas.openxmlformats.org/officeDocument/2006/relationships/hyperlink" Target="file:///\\10.128.50.43\sd6.2\1001820677_476815_20200122" TargetMode="External"/><Relationship Id="rId10" Type="http://schemas.openxmlformats.org/officeDocument/2006/relationships/hyperlink" Target="file:///\\10.128.50.43\sd6.3\1036476611_506798_20200715" TargetMode="External"/><Relationship Id="rId19" Type="http://schemas.openxmlformats.org/officeDocument/2006/relationships/hyperlink" Target="file:///\\10.128.50.43\sd6.2\1010441096_492651_20200226" TargetMode="External"/><Relationship Id="rId4" Type="http://schemas.openxmlformats.org/officeDocument/2006/relationships/hyperlink" Target="https://nam12.safelinks.protection.outlook.com/?url=http%3A%2F%2F10.128.50.43%2Fsd6.3%2F1031938107_485124_20200624&amp;data=02%7C01%7C%7C60b75c505b6e47f3c15408d82cf7b6e3%7C32669cd6737f4b398bddd6951120d3fc%7C0%7C0%7C637308789729592745&amp;sdata=VQWna35UhKUgIb58AVRp3ZZ2UHqlkUxrGNJUAJ5m%2F00%3D&amp;reserved=0" TargetMode="External"/><Relationship Id="rId9" Type="http://schemas.openxmlformats.org/officeDocument/2006/relationships/hyperlink" Target="file:///\\10.128.50.43\sd6.3\1036476611_506798_20200715" TargetMode="External"/><Relationship Id="rId14" Type="http://schemas.openxmlformats.org/officeDocument/2006/relationships/hyperlink" Target="file:///\\10.128.50.43\sd6.3\1028043324_498757_20200604" TargetMode="External"/><Relationship Id="rId22" Type="http://schemas.openxmlformats.org/officeDocument/2006/relationships/hyperlink" Target="file:///\\10.128.50.43\sd6.2\1003659361_485051_20200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workbookViewId="0">
      <selection activeCell="A27" sqref="A27"/>
    </sheetView>
  </sheetViews>
  <sheetFormatPr defaultRowHeight="15"/>
  <cols>
    <col min="1" max="1" width="40" customWidth="1"/>
    <col min="2" max="2" width="9.85546875" bestFit="1" customWidth="1"/>
    <col min="3" max="3" width="10" bestFit="1" customWidth="1"/>
    <col min="4" max="5" width="9.85546875" bestFit="1" customWidth="1"/>
    <col min="6" max="6" width="10" bestFit="1" customWidth="1"/>
    <col min="7" max="8" width="9.7109375" bestFit="1" customWidth="1"/>
    <col min="9" max="9" width="28.28515625" bestFit="1" customWidth="1"/>
    <col min="10" max="10" width="28.28515625" customWidth="1"/>
    <col min="11" max="11" width="22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L2" t="s">
        <v>13</v>
      </c>
    </row>
    <row r="3" spans="1:12">
      <c r="A3" t="s">
        <v>14</v>
      </c>
      <c r="C3">
        <v>2</v>
      </c>
      <c r="D3">
        <v>1</v>
      </c>
      <c r="E3">
        <v>0</v>
      </c>
      <c r="F3">
        <v>2</v>
      </c>
      <c r="G3">
        <v>3</v>
      </c>
      <c r="H3">
        <v>0</v>
      </c>
      <c r="L3" t="s">
        <v>15</v>
      </c>
    </row>
    <row r="4" spans="1:12">
      <c r="A4" t="s">
        <v>16</v>
      </c>
      <c r="C4">
        <v>1</v>
      </c>
      <c r="D4">
        <v>5</v>
      </c>
      <c r="E4">
        <v>0</v>
      </c>
      <c r="F4">
        <v>5</v>
      </c>
      <c r="G4">
        <v>5</v>
      </c>
      <c r="H4">
        <v>0</v>
      </c>
      <c r="L4" t="s">
        <v>17</v>
      </c>
    </row>
    <row r="5" spans="1:12">
      <c r="A5" t="s">
        <v>18</v>
      </c>
      <c r="C5">
        <v>0</v>
      </c>
      <c r="D5">
        <v>0</v>
      </c>
      <c r="E5">
        <v>0</v>
      </c>
      <c r="F5">
        <v>4</v>
      </c>
      <c r="G5">
        <v>4</v>
      </c>
      <c r="H5">
        <v>0</v>
      </c>
    </row>
    <row r="6" spans="1:12">
      <c r="A6" t="s">
        <v>19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</row>
    <row r="7" spans="1:12">
      <c r="A7" t="s">
        <v>20</v>
      </c>
      <c r="C7">
        <v>4</v>
      </c>
      <c r="D7">
        <v>2</v>
      </c>
      <c r="E7">
        <v>5</v>
      </c>
      <c r="F7">
        <v>4</v>
      </c>
      <c r="G7">
        <v>4</v>
      </c>
      <c r="H7">
        <v>0</v>
      </c>
    </row>
    <row r="8" spans="1:12">
      <c r="A8" t="s">
        <v>21</v>
      </c>
      <c r="C8">
        <v>2</v>
      </c>
      <c r="D8">
        <v>2</v>
      </c>
      <c r="E8">
        <v>4</v>
      </c>
      <c r="F8">
        <v>4</v>
      </c>
      <c r="G8">
        <v>4</v>
      </c>
      <c r="H8">
        <v>0</v>
      </c>
    </row>
    <row r="9" spans="1:12">
      <c r="A9" t="s">
        <v>22</v>
      </c>
      <c r="C9">
        <v>2</v>
      </c>
      <c r="D9">
        <v>0</v>
      </c>
      <c r="E9">
        <v>0</v>
      </c>
      <c r="F9">
        <v>1</v>
      </c>
      <c r="G9">
        <v>1</v>
      </c>
      <c r="H9">
        <v>1</v>
      </c>
      <c r="J9" s="2" t="s">
        <v>23</v>
      </c>
      <c r="K9" t="s">
        <v>24</v>
      </c>
    </row>
    <row r="10" spans="1:12">
      <c r="A10" t="s">
        <v>25</v>
      </c>
      <c r="C10">
        <v>1</v>
      </c>
      <c r="D10">
        <v>0</v>
      </c>
      <c r="E10">
        <v>4</v>
      </c>
      <c r="F10">
        <v>0</v>
      </c>
      <c r="G10">
        <v>0</v>
      </c>
      <c r="H10">
        <v>0</v>
      </c>
    </row>
    <row r="11" spans="1:12">
      <c r="A11" t="s">
        <v>26</v>
      </c>
      <c r="C11">
        <v>2</v>
      </c>
      <c r="D11">
        <v>2</v>
      </c>
      <c r="E11">
        <v>0</v>
      </c>
      <c r="F11">
        <v>0</v>
      </c>
      <c r="G11">
        <v>0</v>
      </c>
      <c r="H11">
        <v>0</v>
      </c>
    </row>
    <row r="12" spans="1:12">
      <c r="A12" t="s">
        <v>27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12">
      <c r="A13" t="s">
        <v>28</v>
      </c>
      <c r="C13">
        <v>3</v>
      </c>
      <c r="D13">
        <v>0</v>
      </c>
      <c r="E13">
        <v>0</v>
      </c>
      <c r="F13">
        <v>3</v>
      </c>
      <c r="G13">
        <v>3</v>
      </c>
      <c r="H13">
        <v>1</v>
      </c>
    </row>
    <row r="14" spans="1:12">
      <c r="A14" t="s">
        <v>29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</row>
    <row r="15" spans="1:12">
      <c r="A15" t="s">
        <v>30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12">
      <c r="A16" t="s">
        <v>31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32</v>
      </c>
      <c r="C17">
        <v>1</v>
      </c>
      <c r="D17">
        <v>0</v>
      </c>
      <c r="E17">
        <v>0</v>
      </c>
      <c r="F17">
        <v>1</v>
      </c>
      <c r="G17">
        <v>3</v>
      </c>
      <c r="H17">
        <v>0</v>
      </c>
    </row>
    <row r="18" spans="1:8">
      <c r="A18" t="s">
        <v>33</v>
      </c>
      <c r="C18">
        <v>2</v>
      </c>
      <c r="D18">
        <v>0</v>
      </c>
      <c r="E18">
        <v>0</v>
      </c>
      <c r="F18">
        <v>1</v>
      </c>
      <c r="G18">
        <v>1</v>
      </c>
      <c r="H18">
        <v>0</v>
      </c>
    </row>
    <row r="19" spans="1:8">
      <c r="A19" t="s">
        <v>34</v>
      </c>
      <c r="C19">
        <v>0</v>
      </c>
      <c r="D19">
        <v>0</v>
      </c>
      <c r="E19">
        <v>2</v>
      </c>
      <c r="F19">
        <v>0</v>
      </c>
      <c r="G19">
        <v>0</v>
      </c>
      <c r="H19">
        <v>0</v>
      </c>
    </row>
    <row r="20" spans="1:8">
      <c r="A20" t="s">
        <v>35</v>
      </c>
      <c r="C20" t="s">
        <v>36</v>
      </c>
      <c r="D20">
        <v>1</v>
      </c>
      <c r="E20">
        <v>0</v>
      </c>
      <c r="F20">
        <v>1</v>
      </c>
      <c r="G20">
        <v>0</v>
      </c>
      <c r="H20">
        <v>0</v>
      </c>
    </row>
    <row r="21" spans="1:8">
      <c r="A21" t="s">
        <v>37</v>
      </c>
      <c r="C21">
        <v>2</v>
      </c>
      <c r="D21">
        <v>2</v>
      </c>
      <c r="E21">
        <v>0</v>
      </c>
      <c r="F21">
        <v>0</v>
      </c>
      <c r="G21">
        <v>0</v>
      </c>
      <c r="H21">
        <v>0</v>
      </c>
    </row>
    <row r="22" spans="1:8">
      <c r="A22" t="s">
        <v>38</v>
      </c>
      <c r="C22">
        <v>0</v>
      </c>
      <c r="D22">
        <v>0</v>
      </c>
      <c r="E22">
        <v>0</v>
      </c>
      <c r="F22">
        <v>4</v>
      </c>
      <c r="G22">
        <v>4</v>
      </c>
      <c r="H22">
        <v>0</v>
      </c>
    </row>
    <row r="23" spans="1:8">
      <c r="A23" t="s">
        <v>39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</row>
    <row r="24" spans="1:8">
      <c r="A24" t="s">
        <v>40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>
      <c r="A25" t="s">
        <v>41</v>
      </c>
      <c r="C25">
        <v>0</v>
      </c>
      <c r="D25">
        <v>0</v>
      </c>
      <c r="E25">
        <v>1</v>
      </c>
      <c r="F25">
        <v>2</v>
      </c>
      <c r="G25">
        <v>1</v>
      </c>
      <c r="H25">
        <v>1</v>
      </c>
    </row>
    <row r="26" spans="1:8">
      <c r="A26" t="s">
        <v>42</v>
      </c>
      <c r="C26">
        <v>5</v>
      </c>
      <c r="D26">
        <v>0</v>
      </c>
      <c r="E26">
        <v>0</v>
      </c>
      <c r="F26">
        <v>2</v>
      </c>
      <c r="G26">
        <v>2</v>
      </c>
      <c r="H26">
        <v>0</v>
      </c>
    </row>
    <row r="27" spans="1:8" ht="17.25">
      <c r="A27" s="4" t="s">
        <v>43</v>
      </c>
      <c r="C27">
        <v>1</v>
      </c>
      <c r="D27">
        <v>0</v>
      </c>
      <c r="E27">
        <v>0</v>
      </c>
      <c r="F27">
        <v>4</v>
      </c>
      <c r="G27">
        <v>0</v>
      </c>
      <c r="H27">
        <v>1</v>
      </c>
    </row>
    <row r="28" spans="1:8" ht="17.25">
      <c r="A28" s="4" t="s">
        <v>44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</row>
    <row r="29" spans="1:8" ht="17.25">
      <c r="A29" s="4" t="s">
        <v>45</v>
      </c>
      <c r="D29">
        <v>2</v>
      </c>
      <c r="E29">
        <v>1</v>
      </c>
      <c r="F29">
        <v>1</v>
      </c>
      <c r="G29">
        <v>0</v>
      </c>
      <c r="H29">
        <v>0</v>
      </c>
    </row>
    <row r="30" spans="1:8" ht="17.25">
      <c r="A30" s="4" t="s">
        <v>46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</row>
    <row r="31" spans="1:8" ht="17.25">
      <c r="A31" s="4" t="s">
        <v>47</v>
      </c>
      <c r="C31">
        <v>0</v>
      </c>
      <c r="D31">
        <v>0</v>
      </c>
      <c r="E31">
        <v>0</v>
      </c>
      <c r="F31">
        <v>1</v>
      </c>
      <c r="G31">
        <v>1</v>
      </c>
      <c r="H31">
        <v>2</v>
      </c>
    </row>
    <row r="32" spans="1:8" ht="17.25">
      <c r="A32" s="4" t="s">
        <v>48</v>
      </c>
      <c r="C32">
        <v>4</v>
      </c>
      <c r="D32">
        <v>4</v>
      </c>
      <c r="E32">
        <v>0</v>
      </c>
      <c r="F32">
        <v>0</v>
      </c>
      <c r="G32">
        <v>0</v>
      </c>
      <c r="H32">
        <v>0</v>
      </c>
    </row>
    <row r="33" spans="1:11" ht="17.25">
      <c r="A33" s="4" t="s">
        <v>49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</row>
    <row r="34" spans="1:11" ht="17.25">
      <c r="A34" s="4" t="s">
        <v>50</v>
      </c>
      <c r="C34">
        <v>0</v>
      </c>
      <c r="D34">
        <v>1</v>
      </c>
      <c r="E34">
        <v>3</v>
      </c>
      <c r="F34">
        <v>3</v>
      </c>
      <c r="G34">
        <v>3</v>
      </c>
      <c r="H34">
        <v>0</v>
      </c>
    </row>
    <row r="35" spans="1:11" ht="17.25">
      <c r="A35" s="4" t="s">
        <v>51</v>
      </c>
      <c r="C35">
        <v>0</v>
      </c>
      <c r="D35">
        <v>2</v>
      </c>
      <c r="E35">
        <v>0</v>
      </c>
      <c r="F35">
        <v>0</v>
      </c>
      <c r="G35">
        <v>0</v>
      </c>
      <c r="H35">
        <v>0</v>
      </c>
    </row>
    <row r="36" spans="1:11" ht="17.25">
      <c r="A36" s="4" t="s">
        <v>52</v>
      </c>
      <c r="C36">
        <v>0</v>
      </c>
      <c r="D36">
        <v>0</v>
      </c>
      <c r="E36">
        <v>2</v>
      </c>
      <c r="F36">
        <v>3</v>
      </c>
      <c r="G36">
        <v>0</v>
      </c>
      <c r="H36">
        <v>0</v>
      </c>
    </row>
    <row r="37" spans="1:11" ht="17.25">
      <c r="A37" s="4" t="s">
        <v>53</v>
      </c>
      <c r="C37">
        <v>2</v>
      </c>
      <c r="D37">
        <v>2</v>
      </c>
      <c r="E37">
        <v>0</v>
      </c>
      <c r="F37">
        <v>4</v>
      </c>
      <c r="G37">
        <v>0</v>
      </c>
      <c r="H37">
        <v>0</v>
      </c>
    </row>
    <row r="38" spans="1:11" ht="17.25">
      <c r="A38" s="4" t="s">
        <v>54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11" ht="30">
      <c r="A39" s="4" t="s">
        <v>55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 s="3" t="s">
        <v>56</v>
      </c>
      <c r="K39" t="s">
        <v>57</v>
      </c>
    </row>
    <row r="40" spans="1:11" ht="30">
      <c r="A40" s="4" t="s">
        <v>58</v>
      </c>
      <c r="B40" s="1"/>
      <c r="C40">
        <v>1</v>
      </c>
      <c r="D40">
        <v>0</v>
      </c>
      <c r="E40">
        <v>5</v>
      </c>
      <c r="F40">
        <v>0</v>
      </c>
      <c r="G40">
        <v>1</v>
      </c>
      <c r="H40">
        <v>0</v>
      </c>
      <c r="I40">
        <v>1</v>
      </c>
      <c r="J40" s="3" t="s">
        <v>56</v>
      </c>
      <c r="K40" t="s">
        <v>59</v>
      </c>
    </row>
    <row r="41" spans="1:11" ht="30">
      <c r="A41" s="4" t="s">
        <v>60</v>
      </c>
      <c r="B41" s="1"/>
      <c r="C41">
        <v>5</v>
      </c>
      <c r="D41">
        <v>5</v>
      </c>
      <c r="E41">
        <v>1</v>
      </c>
      <c r="F41">
        <v>5</v>
      </c>
      <c r="G41">
        <v>5</v>
      </c>
      <c r="H41">
        <v>0</v>
      </c>
      <c r="I41">
        <v>0</v>
      </c>
      <c r="J41" s="3" t="s">
        <v>61</v>
      </c>
      <c r="K41" t="s">
        <v>59</v>
      </c>
    </row>
    <row r="42" spans="1:11" ht="30">
      <c r="A42" s="4" t="s">
        <v>62</v>
      </c>
      <c r="C42">
        <v>2</v>
      </c>
      <c r="D42">
        <v>2</v>
      </c>
      <c r="E42">
        <v>0</v>
      </c>
      <c r="F42">
        <v>0</v>
      </c>
      <c r="G42">
        <v>0</v>
      </c>
      <c r="H42">
        <v>0</v>
      </c>
      <c r="I42">
        <v>1</v>
      </c>
      <c r="J42" s="3" t="s">
        <v>61</v>
      </c>
      <c r="K42" t="s">
        <v>59</v>
      </c>
    </row>
    <row r="43" spans="1:11">
      <c r="A43" t="s">
        <v>63</v>
      </c>
      <c r="C43">
        <v>1</v>
      </c>
      <c r="D43">
        <v>0</v>
      </c>
      <c r="E43">
        <v>3</v>
      </c>
      <c r="F43">
        <v>0</v>
      </c>
      <c r="G43">
        <v>1</v>
      </c>
      <c r="H43" t="s">
        <v>64</v>
      </c>
    </row>
    <row r="44" spans="1:11">
      <c r="A44" t="s">
        <v>65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11">
      <c r="A45" t="s">
        <v>66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</row>
    <row r="46" spans="1:11">
      <c r="A46" t="s">
        <v>67</v>
      </c>
      <c r="C46">
        <v>0</v>
      </c>
      <c r="D46">
        <v>0</v>
      </c>
      <c r="E46">
        <v>0</v>
      </c>
      <c r="F46">
        <v>2</v>
      </c>
      <c r="G46">
        <v>0</v>
      </c>
      <c r="H46">
        <v>0</v>
      </c>
    </row>
    <row r="47" spans="1:11">
      <c r="A47" t="s">
        <v>68</v>
      </c>
      <c r="C47">
        <v>0</v>
      </c>
      <c r="D47">
        <v>0</v>
      </c>
      <c r="E47">
        <v>0</v>
      </c>
      <c r="F47">
        <v>2</v>
      </c>
      <c r="G47">
        <v>0</v>
      </c>
      <c r="H47">
        <v>0</v>
      </c>
    </row>
    <row r="48" spans="1:11">
      <c r="A48" t="s">
        <v>69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</row>
    <row r="49" spans="1:8">
      <c r="A49" t="s">
        <v>70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</sheetData>
  <hyperlinks>
    <hyperlink ref="J9" r:id="rId1" xr:uid="{5CA50665-90BF-42BE-A796-3CE02A1C3942}"/>
    <hyperlink ref="J42" r:id="rId2" xr:uid="{14AF2C8F-AB8D-40A6-A7CF-B1EE7DD53F14}"/>
    <hyperlink ref="J41" r:id="rId3" xr:uid="{220F4A18-216C-4A6C-8F47-EC41CE4F81E2}"/>
    <hyperlink ref="J40" r:id="rId4" xr:uid="{9E9FA264-DF27-46B8-BF3D-6BA87F41742D}"/>
    <hyperlink ref="J39" r:id="rId5" xr:uid="{26843268-E3D5-4991-9581-404EF965AF3E}"/>
  </hyperlinks>
  <pageMargins left="0.7" right="0.7" top="0.75" bottom="0.75" header="0.3" footer="0.3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61B0-28E8-4E05-BCE6-7005A33E73BA}">
  <dimension ref="A1:L55"/>
  <sheetViews>
    <sheetView topLeftCell="A34" workbookViewId="0">
      <selection activeCell="I1" sqref="I1"/>
    </sheetView>
  </sheetViews>
  <sheetFormatPr defaultRowHeight="15"/>
  <cols>
    <col min="1" max="1" width="14.5703125" style="13" customWidth="1"/>
    <col min="2" max="2" width="14.85546875" customWidth="1"/>
    <col min="3" max="3" width="10" bestFit="1" customWidth="1"/>
    <col min="4" max="5" width="9.85546875" bestFit="1" customWidth="1"/>
    <col min="6" max="6" width="10" bestFit="1" customWidth="1"/>
    <col min="7" max="8" width="9.7109375" bestFit="1" customWidth="1"/>
    <col min="9" max="9" width="28.28515625" bestFit="1" customWidth="1"/>
    <col min="10" max="10" width="47.140625" bestFit="1" customWidth="1"/>
    <col min="11" max="11" width="69.7109375" bestFit="1" customWidth="1"/>
  </cols>
  <sheetData>
    <row r="1" spans="1:12">
      <c r="A1" s="1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4" t="s">
        <v>70</v>
      </c>
      <c r="B2" s="5"/>
      <c r="C2" s="5"/>
      <c r="D2" s="5"/>
      <c r="E2" s="5"/>
      <c r="F2" s="5"/>
      <c r="G2" s="5"/>
      <c r="H2" s="5"/>
      <c r="I2" s="5">
        <v>0</v>
      </c>
      <c r="J2" s="5"/>
      <c r="K2" s="5"/>
      <c r="L2" t="s">
        <v>13</v>
      </c>
    </row>
    <row r="3" spans="1:12">
      <c r="A3" s="14" t="s">
        <v>69</v>
      </c>
      <c r="B3" s="5"/>
      <c r="C3" s="5"/>
      <c r="D3" s="5"/>
      <c r="E3" s="5"/>
      <c r="F3" s="5"/>
      <c r="G3" s="5"/>
      <c r="H3" s="5"/>
      <c r="I3" s="5">
        <v>0</v>
      </c>
      <c r="J3" s="5"/>
      <c r="K3" s="5"/>
      <c r="L3" t="s">
        <v>15</v>
      </c>
    </row>
    <row r="4" spans="1:12">
      <c r="A4" s="14" t="s">
        <v>68</v>
      </c>
      <c r="B4" s="5"/>
      <c r="C4" s="5"/>
      <c r="D4" s="5"/>
      <c r="E4" s="5"/>
      <c r="F4" s="5"/>
      <c r="G4" s="5"/>
      <c r="H4" s="5"/>
      <c r="I4" s="5">
        <v>0</v>
      </c>
      <c r="J4" s="5"/>
      <c r="K4" s="5"/>
      <c r="L4" t="s">
        <v>17</v>
      </c>
    </row>
    <row r="5" spans="1:12">
      <c r="A5" s="14" t="s">
        <v>67</v>
      </c>
      <c r="B5" s="5"/>
      <c r="C5" s="5"/>
      <c r="D5" s="5"/>
      <c r="E5" s="5"/>
      <c r="F5" s="5"/>
      <c r="G5" s="5"/>
      <c r="H5" s="5"/>
      <c r="I5" s="5">
        <v>0</v>
      </c>
      <c r="J5" s="5"/>
      <c r="K5" s="5"/>
    </row>
    <row r="6" spans="1:12">
      <c r="A6" s="14" t="s">
        <v>66</v>
      </c>
      <c r="B6" s="5"/>
      <c r="C6" s="5"/>
      <c r="D6" s="5"/>
      <c r="E6" s="5"/>
      <c r="F6" s="5"/>
      <c r="G6" s="5"/>
      <c r="H6" s="5"/>
      <c r="I6" s="5">
        <v>0</v>
      </c>
      <c r="J6" s="5"/>
      <c r="K6" s="5"/>
    </row>
    <row r="7" spans="1:12">
      <c r="A7" s="14" t="s">
        <v>65</v>
      </c>
      <c r="B7" s="5"/>
      <c r="C7" s="5"/>
      <c r="D7" s="5"/>
      <c r="E7" s="5"/>
      <c r="F7" s="5"/>
      <c r="G7" s="5"/>
      <c r="H7" s="5"/>
      <c r="I7" s="5">
        <v>0</v>
      </c>
      <c r="J7" s="5"/>
      <c r="K7" s="5"/>
    </row>
    <row r="8" spans="1:12">
      <c r="A8" s="14" t="s">
        <v>63</v>
      </c>
      <c r="B8" s="5"/>
      <c r="C8" s="5"/>
      <c r="D8" s="5"/>
      <c r="E8" s="5"/>
      <c r="F8" s="5"/>
      <c r="G8" s="5"/>
      <c r="H8" s="5"/>
      <c r="I8" s="5">
        <v>0</v>
      </c>
      <c r="J8" s="5"/>
      <c r="K8" s="5"/>
    </row>
    <row r="9" spans="1:12">
      <c r="A9" s="15" t="s">
        <v>62</v>
      </c>
      <c r="B9" s="5"/>
      <c r="C9" s="5">
        <v>3</v>
      </c>
      <c r="D9" s="5">
        <v>3</v>
      </c>
      <c r="E9" s="5">
        <v>0</v>
      </c>
      <c r="F9" s="5">
        <v>0</v>
      </c>
      <c r="G9" s="5">
        <v>0</v>
      </c>
      <c r="H9" s="5">
        <v>0</v>
      </c>
      <c r="I9" s="5">
        <v>1</v>
      </c>
      <c r="J9" s="5"/>
      <c r="K9" s="5"/>
    </row>
    <row r="10" spans="1:12">
      <c r="A10" s="16" t="s">
        <v>60</v>
      </c>
      <c r="B10" s="5"/>
      <c r="C10" s="9"/>
      <c r="D10" s="5"/>
      <c r="E10" s="5"/>
      <c r="F10" s="5"/>
      <c r="G10" s="5"/>
      <c r="H10" s="5"/>
      <c r="I10" s="5">
        <v>1</v>
      </c>
      <c r="J10" s="5"/>
      <c r="K10" s="5"/>
    </row>
    <row r="11" spans="1:12">
      <c r="A11" s="15" t="s">
        <v>58</v>
      </c>
      <c r="B11" s="5"/>
      <c r="C11" s="5">
        <v>1</v>
      </c>
      <c r="D11" s="5">
        <v>0</v>
      </c>
      <c r="E11" s="5">
        <v>4</v>
      </c>
      <c r="F11" s="5">
        <v>0</v>
      </c>
      <c r="G11" s="5">
        <v>1</v>
      </c>
      <c r="H11" s="5">
        <v>0</v>
      </c>
      <c r="I11" s="5">
        <v>1</v>
      </c>
      <c r="J11" s="5"/>
      <c r="K11" s="5"/>
    </row>
    <row r="12" spans="1:12">
      <c r="A12" s="16" t="s">
        <v>55</v>
      </c>
      <c r="B12" s="5"/>
      <c r="C12" s="5">
        <v>0</v>
      </c>
      <c r="D12" s="5">
        <v>3</v>
      </c>
      <c r="E12" s="5">
        <v>0</v>
      </c>
      <c r="F12" s="5">
        <v>0</v>
      </c>
      <c r="G12" s="5">
        <v>1</v>
      </c>
      <c r="H12" s="5">
        <v>0</v>
      </c>
      <c r="I12" s="5">
        <v>1</v>
      </c>
      <c r="J12" s="5"/>
      <c r="K12" s="5"/>
    </row>
    <row r="13" spans="1:12">
      <c r="A13" s="15" t="s">
        <v>53</v>
      </c>
      <c r="B13" s="5"/>
      <c r="C13" s="5">
        <v>2</v>
      </c>
      <c r="D13" s="5">
        <v>2</v>
      </c>
      <c r="E13" s="5">
        <v>0</v>
      </c>
      <c r="F13" s="5">
        <v>3</v>
      </c>
      <c r="G13" s="5">
        <v>0</v>
      </c>
      <c r="H13" s="5">
        <v>0</v>
      </c>
      <c r="I13" s="5">
        <v>1</v>
      </c>
      <c r="J13" s="5"/>
      <c r="K13" s="5"/>
    </row>
    <row r="14" spans="1:12">
      <c r="A14" s="16" t="s">
        <v>50</v>
      </c>
      <c r="B14" s="5"/>
      <c r="C14" s="5">
        <v>0</v>
      </c>
      <c r="D14" s="5">
        <v>1</v>
      </c>
      <c r="E14" s="5">
        <v>4</v>
      </c>
      <c r="F14" s="5">
        <v>0</v>
      </c>
      <c r="G14" s="5">
        <v>2</v>
      </c>
      <c r="H14" s="5">
        <v>0</v>
      </c>
      <c r="I14" s="5">
        <v>1</v>
      </c>
      <c r="J14" s="5"/>
      <c r="K14" s="5"/>
    </row>
    <row r="15" spans="1:12">
      <c r="A15" s="15" t="s">
        <v>49</v>
      </c>
      <c r="B15" s="5"/>
      <c r="C15" s="5">
        <v>1</v>
      </c>
      <c r="D15" s="5">
        <v>0</v>
      </c>
      <c r="E15" s="5">
        <v>0</v>
      </c>
      <c r="F15" s="5">
        <v>2</v>
      </c>
      <c r="G15" s="5">
        <v>2</v>
      </c>
      <c r="H15" s="5">
        <v>1</v>
      </c>
      <c r="I15" s="5">
        <v>1</v>
      </c>
      <c r="J15" s="5"/>
      <c r="K15" s="5"/>
    </row>
    <row r="16" spans="1:12">
      <c r="A16" s="15" t="s">
        <v>46</v>
      </c>
      <c r="B16" s="5"/>
      <c r="C16" s="5">
        <v>0</v>
      </c>
      <c r="D16" s="5">
        <v>0</v>
      </c>
      <c r="E16" s="5">
        <v>0</v>
      </c>
      <c r="F16" s="5">
        <v>3</v>
      </c>
      <c r="G16" s="5">
        <v>2</v>
      </c>
      <c r="H16" s="5">
        <v>0</v>
      </c>
      <c r="I16" s="5">
        <v>1</v>
      </c>
      <c r="J16" s="5"/>
      <c r="K16" s="5"/>
    </row>
    <row r="17" spans="1:11">
      <c r="A17" s="16" t="s">
        <v>45</v>
      </c>
      <c r="B17" s="5"/>
      <c r="C17" s="5">
        <v>0</v>
      </c>
      <c r="D17" s="5">
        <v>1</v>
      </c>
      <c r="E17" s="5">
        <v>1</v>
      </c>
      <c r="F17" s="5">
        <v>1</v>
      </c>
      <c r="G17" s="5">
        <v>0</v>
      </c>
      <c r="H17" s="5">
        <v>0</v>
      </c>
      <c r="I17" s="5">
        <v>1</v>
      </c>
      <c r="J17" s="5"/>
      <c r="K17" s="5"/>
    </row>
    <row r="18" spans="1:11">
      <c r="A18" s="15" t="s">
        <v>44</v>
      </c>
      <c r="B18" s="5"/>
      <c r="C18" s="5">
        <v>0</v>
      </c>
      <c r="D18" s="5">
        <v>0</v>
      </c>
      <c r="E18" s="5">
        <v>2</v>
      </c>
      <c r="F18" s="5">
        <v>0</v>
      </c>
      <c r="G18" s="5">
        <v>0</v>
      </c>
      <c r="H18" s="5">
        <v>0</v>
      </c>
      <c r="I18" s="5">
        <v>1</v>
      </c>
      <c r="J18" s="5"/>
      <c r="K18" s="5"/>
    </row>
    <row r="19" spans="1:11">
      <c r="A19" s="16" t="s">
        <v>43</v>
      </c>
      <c r="B19" s="5"/>
      <c r="C19" s="5">
        <v>1</v>
      </c>
      <c r="D19" s="5">
        <v>0</v>
      </c>
      <c r="E19" s="5">
        <v>0</v>
      </c>
      <c r="F19" s="5">
        <v>3</v>
      </c>
      <c r="G19" s="5">
        <v>1</v>
      </c>
      <c r="H19" s="5">
        <v>1</v>
      </c>
      <c r="I19" s="5">
        <v>1</v>
      </c>
      <c r="J19" s="5"/>
      <c r="K19" s="5"/>
    </row>
    <row r="20" spans="1:11">
      <c r="A20" s="14" t="s">
        <v>42</v>
      </c>
      <c r="B20" s="5"/>
      <c r="C20" s="5">
        <v>4</v>
      </c>
      <c r="D20" s="5">
        <v>2</v>
      </c>
      <c r="E20" s="5">
        <v>0</v>
      </c>
      <c r="F20" s="5">
        <v>2</v>
      </c>
      <c r="G20" s="5">
        <v>1</v>
      </c>
      <c r="H20" s="5">
        <v>0</v>
      </c>
      <c r="I20" s="5">
        <v>1</v>
      </c>
      <c r="J20" s="5"/>
      <c r="K20" s="5"/>
    </row>
    <row r="21" spans="1:11">
      <c r="A21" s="14" t="s">
        <v>41</v>
      </c>
      <c r="B21" s="5"/>
      <c r="C21" s="5">
        <v>0</v>
      </c>
      <c r="D21" s="5">
        <v>0</v>
      </c>
      <c r="E21" s="5">
        <v>1</v>
      </c>
      <c r="F21" s="5">
        <v>1</v>
      </c>
      <c r="G21" s="5">
        <v>0</v>
      </c>
      <c r="H21" s="5">
        <v>1</v>
      </c>
      <c r="I21" s="5">
        <v>1</v>
      </c>
      <c r="J21" s="5"/>
      <c r="K21" s="5"/>
    </row>
    <row r="22" spans="1:11">
      <c r="A22" s="14" t="s">
        <v>103</v>
      </c>
      <c r="B22" s="5"/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4</v>
      </c>
      <c r="I22" s="5">
        <v>1</v>
      </c>
      <c r="J22" s="2" t="s">
        <v>104</v>
      </c>
      <c r="K22" s="5" t="s">
        <v>105</v>
      </c>
    </row>
    <row r="23" spans="1:11">
      <c r="A23" s="14" t="s">
        <v>106</v>
      </c>
      <c r="B23" s="5"/>
      <c r="C23" s="5">
        <v>2</v>
      </c>
      <c r="D23" s="5">
        <v>3</v>
      </c>
      <c r="E23" s="5">
        <v>3</v>
      </c>
      <c r="F23" s="5">
        <v>0</v>
      </c>
      <c r="G23" s="5">
        <v>3</v>
      </c>
      <c r="H23" s="5">
        <v>0</v>
      </c>
      <c r="I23" s="5">
        <v>1</v>
      </c>
      <c r="J23" s="5"/>
      <c r="K23" s="5" t="s">
        <v>107</v>
      </c>
    </row>
    <row r="24" spans="1:11">
      <c r="A24" s="17" t="s">
        <v>100</v>
      </c>
      <c r="B24" s="5"/>
      <c r="C24" s="5">
        <v>2</v>
      </c>
      <c r="D24" s="5">
        <v>1</v>
      </c>
      <c r="E24" s="5">
        <v>2</v>
      </c>
      <c r="F24" s="5">
        <v>1</v>
      </c>
      <c r="G24" s="5">
        <v>0</v>
      </c>
      <c r="H24" s="5">
        <v>2</v>
      </c>
      <c r="I24" s="5">
        <v>1</v>
      </c>
      <c r="J24" s="2" t="s">
        <v>101</v>
      </c>
      <c r="K24" s="5" t="s">
        <v>102</v>
      </c>
    </row>
    <row r="25" spans="1:11">
      <c r="A25" s="14" t="s">
        <v>40</v>
      </c>
      <c r="B25" s="5"/>
      <c r="C25" s="5">
        <v>2</v>
      </c>
      <c r="D25" s="5">
        <v>1</v>
      </c>
      <c r="E25" s="5">
        <v>0</v>
      </c>
      <c r="F25" s="5">
        <v>0</v>
      </c>
      <c r="G25" s="5">
        <v>0</v>
      </c>
      <c r="H25" s="5">
        <v>0</v>
      </c>
      <c r="I25" s="5">
        <v>1</v>
      </c>
      <c r="J25" s="2" t="s">
        <v>78</v>
      </c>
      <c r="K25" s="5" t="s">
        <v>77</v>
      </c>
    </row>
    <row r="26" spans="1:11">
      <c r="A26" s="14" t="s">
        <v>39</v>
      </c>
      <c r="B26" s="5"/>
      <c r="C26" s="5">
        <v>0</v>
      </c>
      <c r="D26" s="5">
        <v>3</v>
      </c>
      <c r="E26" s="5">
        <v>0</v>
      </c>
      <c r="F26" s="5">
        <v>0</v>
      </c>
      <c r="G26" s="5">
        <v>1</v>
      </c>
      <c r="H26" s="5">
        <v>0</v>
      </c>
      <c r="I26" s="5">
        <v>0</v>
      </c>
      <c r="J26" s="5"/>
      <c r="K26" s="5" t="s">
        <v>75</v>
      </c>
    </row>
    <row r="27" spans="1:11">
      <c r="A27" s="14" t="s">
        <v>38</v>
      </c>
      <c r="B27" s="5"/>
      <c r="C27" s="5">
        <v>0</v>
      </c>
      <c r="D27" s="5">
        <v>0</v>
      </c>
      <c r="E27" s="5">
        <v>0</v>
      </c>
      <c r="F27" s="5">
        <v>4</v>
      </c>
      <c r="G27" s="5">
        <v>4</v>
      </c>
      <c r="H27" s="5">
        <v>0</v>
      </c>
      <c r="I27" s="5">
        <v>1</v>
      </c>
      <c r="J27" s="5"/>
      <c r="K27" s="5" t="s">
        <v>77</v>
      </c>
    </row>
    <row r="28" spans="1:11">
      <c r="A28" s="14" t="s">
        <v>37</v>
      </c>
      <c r="B28" s="5"/>
      <c r="C28" s="5">
        <v>5</v>
      </c>
      <c r="D28" s="5">
        <v>5</v>
      </c>
      <c r="E28" s="5">
        <v>0</v>
      </c>
      <c r="F28" s="5">
        <v>0</v>
      </c>
      <c r="G28" s="5">
        <v>0</v>
      </c>
      <c r="H28" s="5">
        <v>0</v>
      </c>
      <c r="I28" s="5">
        <v>1</v>
      </c>
      <c r="J28" s="5"/>
      <c r="K28" s="5" t="s">
        <v>77</v>
      </c>
    </row>
    <row r="29" spans="1:11">
      <c r="A29" s="14" t="s">
        <v>35</v>
      </c>
      <c r="B29" s="5"/>
      <c r="C29" s="5">
        <v>0</v>
      </c>
      <c r="D29" s="5">
        <v>0</v>
      </c>
      <c r="E29" s="5">
        <v>0</v>
      </c>
      <c r="F29" s="5">
        <v>1</v>
      </c>
      <c r="G29" s="5">
        <v>0</v>
      </c>
      <c r="H29" s="5">
        <v>0</v>
      </c>
      <c r="I29" s="5">
        <v>0</v>
      </c>
      <c r="J29" s="8"/>
      <c r="K29" s="5" t="s">
        <v>75</v>
      </c>
    </row>
    <row r="30" spans="1:11">
      <c r="A30" s="14" t="s">
        <v>34</v>
      </c>
      <c r="B30" s="5"/>
      <c r="C30" s="5"/>
      <c r="D30" s="5"/>
      <c r="E30" s="5"/>
      <c r="F30" s="5"/>
      <c r="G30" s="5"/>
      <c r="H30" s="5"/>
      <c r="I30" s="5"/>
      <c r="J30" s="5"/>
      <c r="K30" s="5" t="s">
        <v>76</v>
      </c>
    </row>
    <row r="31" spans="1:11">
      <c r="A31" s="14" t="s">
        <v>33</v>
      </c>
      <c r="B31" s="5"/>
      <c r="C31" s="5">
        <v>2</v>
      </c>
      <c r="D31" s="5">
        <v>0</v>
      </c>
      <c r="E31" s="5">
        <v>0</v>
      </c>
      <c r="F31" s="5">
        <v>2</v>
      </c>
      <c r="G31" s="5">
        <v>2</v>
      </c>
      <c r="H31" s="5">
        <v>0</v>
      </c>
      <c r="I31" s="5">
        <v>0</v>
      </c>
      <c r="J31" s="5"/>
      <c r="K31" s="5" t="s">
        <v>75</v>
      </c>
    </row>
    <row r="32" spans="1:11">
      <c r="A32" s="14" t="s">
        <v>32</v>
      </c>
      <c r="B32" s="5"/>
      <c r="C32" s="5">
        <v>2</v>
      </c>
      <c r="D32" s="5">
        <v>0</v>
      </c>
      <c r="E32" s="5">
        <v>0</v>
      </c>
      <c r="F32" s="5">
        <v>1</v>
      </c>
      <c r="G32" s="5">
        <v>3</v>
      </c>
      <c r="H32" s="5">
        <v>0</v>
      </c>
      <c r="I32" s="5">
        <v>0</v>
      </c>
      <c r="J32" s="5"/>
      <c r="K32" s="5"/>
    </row>
    <row r="33" spans="1:11" ht="30">
      <c r="A33" s="14" t="s">
        <v>31</v>
      </c>
      <c r="B33" s="5"/>
      <c r="C33" s="5">
        <v>0</v>
      </c>
      <c r="D33" s="5">
        <v>0</v>
      </c>
      <c r="E33" s="5">
        <v>1</v>
      </c>
      <c r="F33" s="5">
        <v>0</v>
      </c>
      <c r="G33" s="5">
        <v>0</v>
      </c>
      <c r="H33" s="5">
        <v>0</v>
      </c>
      <c r="I33" s="5">
        <v>1</v>
      </c>
      <c r="J33" s="5"/>
      <c r="K33" s="10" t="s">
        <v>74</v>
      </c>
    </row>
    <row r="34" spans="1:11">
      <c r="A34" s="17" t="s">
        <v>92</v>
      </c>
      <c r="B34" s="5"/>
      <c r="C34" s="5">
        <v>0</v>
      </c>
      <c r="D34" s="5">
        <v>0</v>
      </c>
      <c r="E34" s="5"/>
      <c r="F34" s="5">
        <v>1</v>
      </c>
      <c r="G34" s="5"/>
      <c r="H34" s="5"/>
      <c r="I34" s="5">
        <v>1</v>
      </c>
      <c r="J34" s="2" t="s">
        <v>93</v>
      </c>
      <c r="K34" s="5" t="s">
        <v>94</v>
      </c>
    </row>
    <row r="35" spans="1:11">
      <c r="A35" s="18" t="s">
        <v>92</v>
      </c>
      <c r="B35" s="5"/>
      <c r="C35" s="5"/>
      <c r="D35" s="5"/>
      <c r="E35" s="5">
        <v>1</v>
      </c>
      <c r="F35" s="5"/>
      <c r="G35" s="5">
        <v>1</v>
      </c>
      <c r="H35" s="5">
        <v>1</v>
      </c>
      <c r="I35" s="5">
        <v>0</v>
      </c>
      <c r="J35" s="2" t="s">
        <v>93</v>
      </c>
      <c r="K35" s="5" t="s">
        <v>95</v>
      </c>
    </row>
    <row r="36" spans="1:11">
      <c r="A36" s="14" t="s">
        <v>30</v>
      </c>
      <c r="B36" s="5"/>
      <c r="C36" s="5">
        <v>1</v>
      </c>
      <c r="D36" s="5">
        <v>0</v>
      </c>
      <c r="E36" s="5"/>
      <c r="F36" s="5">
        <v>0</v>
      </c>
      <c r="G36" s="5"/>
      <c r="H36" s="5"/>
      <c r="I36" s="5">
        <v>1</v>
      </c>
      <c r="J36" s="2" t="s">
        <v>71</v>
      </c>
      <c r="K36" s="5" t="s">
        <v>72</v>
      </c>
    </row>
    <row r="37" spans="1:11">
      <c r="A37" s="14" t="s">
        <v>30</v>
      </c>
      <c r="B37" s="5"/>
      <c r="C37" s="5"/>
      <c r="D37" s="5"/>
      <c r="E37" s="5">
        <v>0</v>
      </c>
      <c r="F37" s="5"/>
      <c r="G37" s="5">
        <v>0</v>
      </c>
      <c r="H37" s="5">
        <v>0</v>
      </c>
      <c r="I37" s="5">
        <v>0</v>
      </c>
      <c r="J37" s="2" t="s">
        <v>71</v>
      </c>
      <c r="K37" s="5" t="s">
        <v>73</v>
      </c>
    </row>
    <row r="38" spans="1:11">
      <c r="A38" s="17" t="s">
        <v>96</v>
      </c>
      <c r="B38" s="5"/>
      <c r="C38" s="5" t="s">
        <v>97</v>
      </c>
      <c r="D38" s="5" t="s">
        <v>97</v>
      </c>
      <c r="E38" s="5"/>
      <c r="F38" s="5" t="s">
        <v>97</v>
      </c>
      <c r="G38" s="5"/>
      <c r="H38" s="5"/>
      <c r="I38" s="5">
        <v>1</v>
      </c>
      <c r="J38" s="2" t="s">
        <v>23</v>
      </c>
      <c r="K38" s="5" t="s">
        <v>98</v>
      </c>
    </row>
    <row r="39" spans="1:11">
      <c r="A39" s="17" t="s">
        <v>96</v>
      </c>
      <c r="B39" s="5"/>
      <c r="C39" s="5"/>
      <c r="D39" s="5"/>
      <c r="E39" s="5" t="s">
        <v>97</v>
      </c>
      <c r="F39" s="5"/>
      <c r="G39" s="5" t="s">
        <v>97</v>
      </c>
      <c r="H39" s="5" t="s">
        <v>97</v>
      </c>
      <c r="I39" s="5">
        <v>0</v>
      </c>
      <c r="J39" s="2" t="s">
        <v>23</v>
      </c>
      <c r="K39" s="5" t="s">
        <v>99</v>
      </c>
    </row>
    <row r="40" spans="1:11">
      <c r="A40" s="14" t="s">
        <v>29</v>
      </c>
      <c r="B40" s="6"/>
      <c r="C40" s="5">
        <v>0</v>
      </c>
      <c r="D40" s="5">
        <v>0</v>
      </c>
      <c r="E40" s="5"/>
      <c r="F40" s="5">
        <v>0</v>
      </c>
      <c r="G40" s="5"/>
      <c r="H40" s="5"/>
      <c r="I40" s="5">
        <v>1</v>
      </c>
      <c r="J40" s="7" t="s">
        <v>61</v>
      </c>
      <c r="K40" s="5" t="s">
        <v>59</v>
      </c>
    </row>
    <row r="41" spans="1:11">
      <c r="A41" s="14" t="s">
        <v>29</v>
      </c>
      <c r="B41" s="6"/>
      <c r="C41" s="5"/>
      <c r="D41" s="5"/>
      <c r="E41" s="5">
        <v>0</v>
      </c>
      <c r="F41" s="5"/>
      <c r="G41" s="5">
        <v>1</v>
      </c>
      <c r="H41" s="5">
        <v>0</v>
      </c>
      <c r="I41" s="5">
        <v>0</v>
      </c>
      <c r="J41" s="7" t="s">
        <v>61</v>
      </c>
      <c r="K41" s="5" t="s">
        <v>59</v>
      </c>
    </row>
    <row r="42" spans="1:11">
      <c r="A42" s="14" t="s">
        <v>28</v>
      </c>
      <c r="B42" s="5"/>
      <c r="C42" s="5"/>
      <c r="D42" s="5"/>
      <c r="E42" s="5"/>
      <c r="F42" s="5"/>
      <c r="G42" s="5"/>
      <c r="H42" s="5"/>
      <c r="I42" s="5">
        <v>0</v>
      </c>
      <c r="J42" s="5"/>
      <c r="K42" s="5"/>
    </row>
    <row r="43" spans="1:11">
      <c r="A43" s="14" t="s">
        <v>27</v>
      </c>
      <c r="B43" s="6"/>
      <c r="C43" s="5">
        <v>0</v>
      </c>
      <c r="D43" s="5">
        <v>0</v>
      </c>
      <c r="E43" s="5"/>
      <c r="F43" s="5">
        <v>0</v>
      </c>
      <c r="G43" s="5"/>
      <c r="H43" s="5"/>
      <c r="I43" s="5">
        <v>1</v>
      </c>
      <c r="J43" s="7" t="s">
        <v>56</v>
      </c>
      <c r="K43" s="5" t="s">
        <v>59</v>
      </c>
    </row>
    <row r="44" spans="1:11">
      <c r="A44" s="14" t="s">
        <v>27</v>
      </c>
      <c r="B44" s="6"/>
      <c r="C44" s="5"/>
      <c r="D44" s="5"/>
      <c r="E44" s="5">
        <v>0</v>
      </c>
      <c r="F44" s="5"/>
      <c r="G44" s="5">
        <v>0</v>
      </c>
      <c r="H44" s="5">
        <v>1</v>
      </c>
      <c r="I44" s="5">
        <v>0</v>
      </c>
      <c r="J44" s="7" t="s">
        <v>56</v>
      </c>
      <c r="K44" s="5" t="s">
        <v>57</v>
      </c>
    </row>
    <row r="45" spans="1:11">
      <c r="A45" s="14" t="s">
        <v>26</v>
      </c>
      <c r="B45" s="5"/>
      <c r="C45" s="5">
        <v>3</v>
      </c>
      <c r="D45" s="5">
        <v>4</v>
      </c>
      <c r="E45" s="5">
        <v>0</v>
      </c>
      <c r="F45" s="5">
        <v>2</v>
      </c>
      <c r="G45" s="5">
        <v>3</v>
      </c>
      <c r="H45" s="5">
        <v>0</v>
      </c>
      <c r="I45" s="5">
        <v>0</v>
      </c>
      <c r="J45" s="2" t="s">
        <v>81</v>
      </c>
      <c r="K45" s="5" t="s">
        <v>82</v>
      </c>
    </row>
    <row r="46" spans="1:11">
      <c r="A46" s="14" t="s">
        <v>25</v>
      </c>
      <c r="B46" s="5"/>
      <c r="C46" s="5">
        <v>2</v>
      </c>
      <c r="D46" s="5">
        <v>0</v>
      </c>
      <c r="E46" s="5">
        <v>4</v>
      </c>
      <c r="F46" s="5">
        <v>0</v>
      </c>
      <c r="G46" s="5">
        <v>0</v>
      </c>
      <c r="H46" s="5">
        <v>0</v>
      </c>
      <c r="I46" s="5">
        <v>0</v>
      </c>
      <c r="J46" s="2" t="s">
        <v>80</v>
      </c>
      <c r="K46" s="5"/>
    </row>
    <row r="47" spans="1:11">
      <c r="A47" s="14" t="s">
        <v>22</v>
      </c>
      <c r="B47" s="5"/>
      <c r="C47" s="5">
        <v>1</v>
      </c>
      <c r="D47" s="5">
        <v>0</v>
      </c>
      <c r="E47" s="5">
        <v>0</v>
      </c>
      <c r="F47" s="5">
        <v>2</v>
      </c>
      <c r="G47" s="5">
        <v>0</v>
      </c>
      <c r="H47" s="5">
        <v>2</v>
      </c>
      <c r="I47" s="5">
        <v>0</v>
      </c>
      <c r="J47" s="2" t="s">
        <v>79</v>
      </c>
      <c r="K47" s="5"/>
    </row>
    <row r="48" spans="1:11">
      <c r="A48" s="14" t="s">
        <v>21</v>
      </c>
      <c r="B48" s="5"/>
      <c r="C48" s="5">
        <v>4</v>
      </c>
      <c r="D48" s="5">
        <v>4</v>
      </c>
      <c r="E48" s="5">
        <v>4</v>
      </c>
      <c r="F48" s="5">
        <v>4</v>
      </c>
      <c r="G48" s="5">
        <v>4</v>
      </c>
      <c r="H48" s="5">
        <v>2</v>
      </c>
      <c r="I48" s="5">
        <v>0</v>
      </c>
      <c r="J48" s="2" t="s">
        <v>83</v>
      </c>
      <c r="K48" s="5"/>
    </row>
    <row r="49" spans="1:11">
      <c r="A49" s="14" t="s">
        <v>20</v>
      </c>
      <c r="B49" s="5"/>
      <c r="C49" s="5">
        <v>1</v>
      </c>
      <c r="D49" s="5">
        <v>3</v>
      </c>
      <c r="E49" s="5">
        <v>2</v>
      </c>
      <c r="F49" s="5">
        <v>3</v>
      </c>
      <c r="G49" s="5">
        <v>2</v>
      </c>
      <c r="H49" s="5">
        <v>0</v>
      </c>
      <c r="I49" s="5">
        <v>0</v>
      </c>
      <c r="J49" s="2" t="s">
        <v>84</v>
      </c>
      <c r="K49" s="5"/>
    </row>
    <row r="50" spans="1:11">
      <c r="A50" s="14" t="s">
        <v>19</v>
      </c>
      <c r="B50" s="5"/>
      <c r="C50" s="5">
        <v>2</v>
      </c>
      <c r="D50" s="5">
        <v>0</v>
      </c>
      <c r="E50" s="5">
        <v>5</v>
      </c>
      <c r="F50" s="5">
        <v>0</v>
      </c>
      <c r="G50" s="5">
        <v>0</v>
      </c>
      <c r="H50" s="5">
        <v>0</v>
      </c>
      <c r="I50" s="5">
        <v>0</v>
      </c>
      <c r="J50" s="2" t="s">
        <v>85</v>
      </c>
      <c r="K50" s="5"/>
    </row>
    <row r="51" spans="1:11">
      <c r="A51" s="14" t="s">
        <v>18</v>
      </c>
      <c r="B51" s="5"/>
      <c r="C51" s="5">
        <v>0</v>
      </c>
      <c r="D51" s="5">
        <v>2</v>
      </c>
      <c r="E51" s="5">
        <v>0</v>
      </c>
      <c r="F51" s="5">
        <v>4</v>
      </c>
      <c r="G51" s="5">
        <v>4</v>
      </c>
      <c r="H51" s="5">
        <v>0</v>
      </c>
      <c r="I51" s="5">
        <v>0</v>
      </c>
      <c r="J51" s="2" t="s">
        <v>86</v>
      </c>
      <c r="K51" s="5"/>
    </row>
    <row r="52" spans="1:11">
      <c r="A52" s="14" t="s">
        <v>16</v>
      </c>
      <c r="B52" s="5"/>
      <c r="C52" s="5">
        <v>2</v>
      </c>
      <c r="D52" s="5">
        <v>5</v>
      </c>
      <c r="E52" s="5">
        <v>2</v>
      </c>
      <c r="F52" s="5">
        <v>5</v>
      </c>
      <c r="G52" s="5">
        <v>5</v>
      </c>
      <c r="H52" s="5">
        <v>2</v>
      </c>
      <c r="I52" s="5">
        <v>0</v>
      </c>
      <c r="J52" s="2" t="s">
        <v>87</v>
      </c>
      <c r="K52" s="5" t="s">
        <v>88</v>
      </c>
    </row>
    <row r="53" spans="1:11">
      <c r="A53" s="14" t="s">
        <v>14</v>
      </c>
      <c r="B53" s="5"/>
      <c r="C53" s="5">
        <v>3</v>
      </c>
      <c r="D53" s="5">
        <v>2</v>
      </c>
      <c r="E53" s="5">
        <v>0</v>
      </c>
      <c r="F53" s="5">
        <v>3</v>
      </c>
      <c r="G53" s="5">
        <v>3</v>
      </c>
      <c r="H53" s="5">
        <v>0</v>
      </c>
      <c r="I53" s="5">
        <v>0</v>
      </c>
      <c r="J53" s="2" t="s">
        <v>89</v>
      </c>
      <c r="K53" s="5"/>
    </row>
    <row r="54" spans="1:11">
      <c r="A54" s="14" t="s">
        <v>12</v>
      </c>
      <c r="B54" s="5"/>
      <c r="C54" s="5">
        <v>3</v>
      </c>
      <c r="D54" s="5">
        <v>0</v>
      </c>
      <c r="E54" s="5">
        <v>1</v>
      </c>
      <c r="F54" s="5">
        <v>0</v>
      </c>
      <c r="G54" s="5">
        <v>1</v>
      </c>
      <c r="H54" s="5">
        <v>1</v>
      </c>
      <c r="I54" s="5">
        <v>0</v>
      </c>
      <c r="J54" s="2" t="s">
        <v>90</v>
      </c>
      <c r="K54" s="5" t="s">
        <v>91</v>
      </c>
    </row>
    <row r="55" spans="1:11">
      <c r="A55" s="14"/>
      <c r="B55" s="5"/>
      <c r="C55" s="5"/>
      <c r="D55" s="5"/>
      <c r="E55" s="5"/>
      <c r="F55" s="5"/>
      <c r="G55" s="5"/>
      <c r="H55" s="5"/>
      <c r="I55" s="5"/>
      <c r="J55" s="5"/>
      <c r="K55" s="5"/>
    </row>
  </sheetData>
  <hyperlinks>
    <hyperlink ref="J40" r:id="rId1" xr:uid="{2EF76A93-7EB6-4188-88F4-953B4735A28F}"/>
    <hyperlink ref="J41" r:id="rId2" xr:uid="{49154509-F1F3-40B9-9FD5-E02C22D5132C}"/>
    <hyperlink ref="J43" r:id="rId3" xr:uid="{46A45D86-8635-4602-B862-D14BAA38111F}"/>
    <hyperlink ref="J44" r:id="rId4" xr:uid="{C0F8BC82-0C90-4F63-A1F1-67844C6AAB80}"/>
    <hyperlink ref="J25" r:id="rId5" xr:uid="{E841BE42-4C30-42D8-A384-1DE580D3B33B}"/>
    <hyperlink ref="J37" r:id="rId6" xr:uid="{F86D285E-C360-4EFF-A76A-FA084B95E99A}"/>
    <hyperlink ref="J34" r:id="rId7" xr:uid="{1B9710DC-57AC-4409-87D1-EBEDA81989A9}"/>
    <hyperlink ref="J35" r:id="rId8" xr:uid="{C50AB252-278C-480F-AED6-326C1685404D}"/>
    <hyperlink ref="J38" r:id="rId9" xr:uid="{FE7C0989-DECE-4A1C-89F2-B71F93957B19}"/>
    <hyperlink ref="J39" r:id="rId10" xr:uid="{4A4AD47A-D222-4C4E-99DC-3319F8A8A5ED}"/>
    <hyperlink ref="J24" r:id="rId11" xr:uid="{117FA4C0-DB1B-497A-8CE2-2B07D8A32E72}"/>
    <hyperlink ref="J36" r:id="rId12" xr:uid="{59E68DE4-2009-4F19-AC9F-781FC85C4314}"/>
    <hyperlink ref="J22" r:id="rId13" xr:uid="{E47530B3-75A0-41B1-AAED-AAF8B8126F04}"/>
    <hyperlink ref="J47" r:id="rId14" xr:uid="{26C0A3DF-1794-43F2-8E64-9A8EC0379FCB}"/>
    <hyperlink ref="J46" r:id="rId15" xr:uid="{00257BA0-6E78-4B42-8518-4EE00A712D2C}"/>
    <hyperlink ref="J45" r:id="rId16" xr:uid="{23136B80-F797-4D94-A6E7-7FCE660C2535}"/>
    <hyperlink ref="J48" r:id="rId17" xr:uid="{7114647A-700A-42AA-9EDF-48A12E6BFC83}"/>
    <hyperlink ref="J49" r:id="rId18" xr:uid="{FD147C72-9546-4E31-91C4-21E17D71FF9E}"/>
    <hyperlink ref="J50" r:id="rId19" xr:uid="{01B03592-B347-4844-B8F3-D3F6D877499E}"/>
    <hyperlink ref="J51" r:id="rId20" xr:uid="{1AB90496-2A3D-4803-9A55-503030878396}"/>
    <hyperlink ref="J52" r:id="rId21" xr:uid="{E2091F21-AE2F-4A45-8D8A-48B89A714A47}"/>
    <hyperlink ref="J53" r:id="rId22" xr:uid="{D43B37E2-D08D-47EC-A919-042D35EAF78E}"/>
    <hyperlink ref="J54" r:id="rId23" xr:uid="{E33A471E-C8AC-4B57-9F6D-9A5E0BDF8D48}"/>
  </hyperlinks>
  <pageMargins left="0.7" right="0.7" top="0.75" bottom="0.75" header="0.3" footer="0.3"/>
  <tableParts count="1">
    <tablePart r:id="rId2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8EA13-E27A-4700-8378-22855CD756DA}">
  <dimension ref="A1:J57"/>
  <sheetViews>
    <sheetView workbookViewId="0">
      <selection activeCell="I55" sqref="I55"/>
    </sheetView>
  </sheetViews>
  <sheetFormatPr defaultRowHeight="15"/>
  <cols>
    <col min="1" max="1" width="15.5703125" customWidth="1"/>
  </cols>
  <sheetData>
    <row r="1" spans="1:9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</row>
    <row r="2" spans="1:9">
      <c r="A2" t="s">
        <v>116</v>
      </c>
    </row>
    <row r="3" spans="1:9">
      <c r="A3" t="s">
        <v>117</v>
      </c>
      <c r="B3">
        <f>AVERAGEIF(Tamina!C:C, "=1", Tamina!$I:$I)</f>
        <v>0.66666666666666663</v>
      </c>
      <c r="C3">
        <f>AVERAGEIF(Tamina!D:D, "=1", Tamina!$I:$I)</f>
        <v>1</v>
      </c>
      <c r="D3">
        <f>AVERAGEIF(Tamina!E:E, "=1", Tamina!$I:$I)</f>
        <v>0.6</v>
      </c>
      <c r="E3">
        <f>AVERAGEIF(Tamina!F:F, "=1", Tamina!$I:$I)</f>
        <v>0.66666666666666663</v>
      </c>
      <c r="F3">
        <f>AVERAGEIF(Tamina!G:G, "=1", Tamina!$I:$I)</f>
        <v>0.5</v>
      </c>
      <c r="G3">
        <f>AVERAGEIF(Tamina!H:H, "=1", Tamina!$I:$I)</f>
        <v>0.5</v>
      </c>
      <c r="H3" s="12">
        <f ca="1">AVERAGEIF(Tamina!C:H,"=1",Tamina!I:I)</f>
        <v>0.66666666666666663</v>
      </c>
    </row>
    <row r="4" spans="1:9">
      <c r="A4" t="s">
        <v>118</v>
      </c>
      <c r="B4">
        <f>AVERAGEIF(Tamina!C:C, "=0", Tamina!$I:$I)</f>
        <v>0.8</v>
      </c>
      <c r="C4">
        <f>AVERAGEIF(Tamina!D:D, "=0", Tamina!$I:$I)</f>
        <v>0.65</v>
      </c>
      <c r="D4">
        <f>AVERAGEIF(Tamina!E:E, "=0", Tamina!$I:$I)</f>
        <v>0.5</v>
      </c>
      <c r="E4">
        <f>AVERAGEIF(Tamina!F:F, "=0", Tamina!$I:$I)</f>
        <v>0.76470588235294112</v>
      </c>
      <c r="F4">
        <f>AVERAGEIF(Tamina!G:G, "=0", Tamina!$I:$I)</f>
        <v>0.625</v>
      </c>
      <c r="G4">
        <f>AVERAGEIF(Tamina!H:H, "=0", Tamina!$I:$I)</f>
        <v>0.53846153846153844</v>
      </c>
      <c r="H4" s="12">
        <f ca="1">AVERAGEIF(Tamina!C:H,"=0",Tamina!I:I)</f>
        <v>0.8</v>
      </c>
    </row>
    <row r="5" spans="1:9">
      <c r="H5" s="11"/>
    </row>
    <row r="6" spans="1:9">
      <c r="A6" t="s">
        <v>119</v>
      </c>
      <c r="H6" s="11"/>
      <c r="I6" t="s">
        <v>120</v>
      </c>
    </row>
    <row r="7" spans="1:9">
      <c r="A7" t="s">
        <v>117</v>
      </c>
      <c r="B7" s="11">
        <f>COUNTIFS(Tamina!C:C, "&gt;-1", Tamina!$I:$I, "=1")</f>
        <v>23</v>
      </c>
      <c r="C7" s="11">
        <f>COUNTIFS(Tamina!D:D, "&gt;-1", Tamina!$I:$I, "=1")</f>
        <v>23</v>
      </c>
      <c r="D7" s="11">
        <f>COUNTIFS(Tamina!E:E, "&gt;-1", Tamina!$I:$I, "=1")</f>
        <v>19</v>
      </c>
      <c r="E7" s="11">
        <f>COUNTIFS(Tamina!F:F, "&gt;-1", Tamina!$I:$I, "=1")</f>
        <v>23</v>
      </c>
      <c r="F7" s="11">
        <f>COUNTIFS(Tamina!G:G, "&gt;-1", Tamina!$I:$I, "=1")</f>
        <v>19</v>
      </c>
      <c r="G7" s="11">
        <f>COUNTIFS(Tamina!H:H, "&gt;-1", Tamina!$I:$I, "=1")</f>
        <v>19</v>
      </c>
      <c r="H7" s="11">
        <f t="shared" ref="H7:H14" si="0">AVERAGE(B7:G7)</f>
        <v>21</v>
      </c>
      <c r="I7">
        <f>SUM(B7:G7)</f>
        <v>126</v>
      </c>
    </row>
    <row r="8" spans="1:9">
      <c r="A8" t="s">
        <v>118</v>
      </c>
      <c r="B8" s="11">
        <f>COUNTIFS(Tamina!C:C, "&gt;-1", Tamina!$I:$I, "=0")</f>
        <v>14</v>
      </c>
      <c r="C8" s="11">
        <f>COUNTIFS(Tamina!D:D, "&gt;-1", Tamina!$I:$I, "=0")</f>
        <v>14</v>
      </c>
      <c r="D8" s="11">
        <f>COUNTIFS(Tamina!E:E, "&gt;-1", Tamina!$I:$I, "=0")</f>
        <v>18</v>
      </c>
      <c r="E8" s="11">
        <f>COUNTIFS(Tamina!F:F, "&gt;-1", Tamina!$I:$I, "=0")</f>
        <v>14</v>
      </c>
      <c r="F8" s="11">
        <f>COUNTIFS(Tamina!G:G, "&gt;-1", Tamina!$I:$I, "=0")</f>
        <v>18</v>
      </c>
      <c r="G8" s="11">
        <f>COUNTIFS(Tamina!H:H, "&gt;-1", Tamina!$I:$I, "=0")</f>
        <v>18</v>
      </c>
      <c r="H8" s="11">
        <f t="shared" si="0"/>
        <v>16</v>
      </c>
      <c r="I8">
        <f>SUM(B8:G8)</f>
        <v>96</v>
      </c>
    </row>
    <row r="9" spans="1:9">
      <c r="B9" s="11"/>
      <c r="C9" s="11"/>
      <c r="D9" s="11"/>
      <c r="E9" s="11"/>
      <c r="F9" s="11"/>
      <c r="G9" s="11"/>
      <c r="H9" s="11"/>
    </row>
    <row r="10" spans="1:9">
      <c r="B10" s="11"/>
      <c r="C10" s="11"/>
      <c r="D10" s="11"/>
      <c r="E10" s="11"/>
      <c r="F10" s="11"/>
      <c r="G10" s="11"/>
      <c r="H10" s="11"/>
    </row>
    <row r="11" spans="1:9">
      <c r="A11" s="12" t="s">
        <v>121</v>
      </c>
      <c r="H11" s="11"/>
    </row>
    <row r="12" spans="1:9">
      <c r="A12" t="s">
        <v>122</v>
      </c>
      <c r="H12" s="11"/>
      <c r="I12" t="s">
        <v>120</v>
      </c>
    </row>
    <row r="13" spans="1:9">
      <c r="A13" t="s">
        <v>117</v>
      </c>
      <c r="B13" s="11">
        <f>COUNTIFS(Tamina!C:C, "&gt;0", Tamina!$I:$I, "=1")</f>
        <v>11</v>
      </c>
      <c r="C13" s="11">
        <f>COUNTIFS(Tamina!D:D, "&gt;0", Tamina!$I:$I, "=1")</f>
        <v>10</v>
      </c>
      <c r="D13" s="11">
        <f>COUNTIFS(Tamina!E:E, "&gt;0", Tamina!$I:$I, "=1")</f>
        <v>8</v>
      </c>
      <c r="E13" s="11">
        <f>COUNTIFS(Tamina!F:F, "&gt;0", Tamina!$I:$I, "=1")</f>
        <v>10</v>
      </c>
      <c r="F13" s="11">
        <f>COUNTIFS(Tamina!G:G, "&gt;0", Tamina!$I:$I, "=1")</f>
        <v>9</v>
      </c>
      <c r="G13" s="11">
        <f>COUNTIFS(Tamina!H:H, "&gt;0", Tamina!$I:$I, "=1")</f>
        <v>5</v>
      </c>
      <c r="H13" s="11">
        <f t="shared" si="0"/>
        <v>8.8333333333333339</v>
      </c>
      <c r="I13">
        <f>SUM(B13:G13)</f>
        <v>53</v>
      </c>
    </row>
    <row r="14" spans="1:9">
      <c r="A14" t="s">
        <v>118</v>
      </c>
      <c r="B14" s="11">
        <f>COUNTIFS(Tamina!C:C, "&gt;0", Tamina!$I:$I, "=0")</f>
        <v>11</v>
      </c>
      <c r="C14" s="11">
        <f>COUNTIFS(Tamina!D:D, "&gt;0", Tamina!$I:$I, "=0")</f>
        <v>7</v>
      </c>
      <c r="D14" s="11">
        <f>COUNTIFS(Tamina!E:E, "&gt;0", Tamina!$I:$I, "=0")</f>
        <v>7</v>
      </c>
      <c r="E14" s="11">
        <f>COUNTIFS(Tamina!F:F, "&gt;0", Tamina!$I:$I, "=0")</f>
        <v>10</v>
      </c>
      <c r="F14" s="11">
        <f>COUNTIFS(Tamina!G:G, "&gt;0", Tamina!$I:$I, "=0")</f>
        <v>12</v>
      </c>
      <c r="G14" s="11">
        <f>COUNTIFS(Tamina!H:H, "&gt;0", Tamina!$I:$I, "=0")</f>
        <v>6</v>
      </c>
      <c r="H14" s="11">
        <f t="shared" si="0"/>
        <v>8.8333333333333339</v>
      </c>
      <c r="I14">
        <f>SUM(B14:G14)</f>
        <v>53</v>
      </c>
    </row>
    <row r="15" spans="1:9">
      <c r="H15" s="11"/>
    </row>
    <row r="16" spans="1:9">
      <c r="A16" t="s">
        <v>123</v>
      </c>
      <c r="H16" s="11"/>
      <c r="I16" t="s">
        <v>124</v>
      </c>
    </row>
    <row r="17" spans="1:10">
      <c r="A17" t="s">
        <v>117</v>
      </c>
      <c r="B17">
        <f>B13/B$7</f>
        <v>0.47826086956521741</v>
      </c>
      <c r="C17">
        <f t="shared" ref="C17:G17" si="1">C13/C$7</f>
        <v>0.43478260869565216</v>
      </c>
      <c r="D17">
        <f t="shared" si="1"/>
        <v>0.42105263157894735</v>
      </c>
      <c r="E17">
        <f t="shared" si="1"/>
        <v>0.43478260869565216</v>
      </c>
      <c r="F17">
        <f t="shared" si="1"/>
        <v>0.47368421052631576</v>
      </c>
      <c r="G17">
        <f t="shared" si="1"/>
        <v>0.26315789473684209</v>
      </c>
      <c r="I17" s="12">
        <f>I13/I$7</f>
        <v>0.42063492063492064</v>
      </c>
      <c r="J17">
        <f>I13/I7</f>
        <v>0.42063492063492064</v>
      </c>
    </row>
    <row r="18" spans="1:10">
      <c r="A18" t="s">
        <v>118</v>
      </c>
      <c r="B18">
        <f>B14/B$8</f>
        <v>0.7857142857142857</v>
      </c>
      <c r="C18">
        <f t="shared" ref="C18:G18" si="2">C14/C$8</f>
        <v>0.5</v>
      </c>
      <c r="D18">
        <f t="shared" si="2"/>
        <v>0.3888888888888889</v>
      </c>
      <c r="E18">
        <f t="shared" si="2"/>
        <v>0.7142857142857143</v>
      </c>
      <c r="F18">
        <f t="shared" si="2"/>
        <v>0.66666666666666663</v>
      </c>
      <c r="G18">
        <f t="shared" si="2"/>
        <v>0.33333333333333331</v>
      </c>
      <c r="I18" s="12">
        <f>I14/I$8</f>
        <v>0.55208333333333337</v>
      </c>
      <c r="J18">
        <f>I14/I8</f>
        <v>0.55208333333333337</v>
      </c>
    </row>
    <row r="20" spans="1:10">
      <c r="A20" s="12" t="s">
        <v>125</v>
      </c>
    </row>
    <row r="21" spans="1:10">
      <c r="A21" t="s">
        <v>122</v>
      </c>
      <c r="I21" t="s">
        <v>120</v>
      </c>
    </row>
    <row r="22" spans="1:10">
      <c r="A22" t="s">
        <v>117</v>
      </c>
      <c r="B22">
        <f>COUNTIFS(Tamina!C:C, "&gt;1", Tamina!$I:$I, "=1")</f>
        <v>7</v>
      </c>
      <c r="C22">
        <f>COUNTIFS(Tamina!D:D, "&gt;1", Tamina!$I:$I, "=1")</f>
        <v>6</v>
      </c>
      <c r="D22">
        <f>COUNTIFS(Tamina!E:E, "&gt;1", Tamina!$I:$I, "=1")</f>
        <v>5</v>
      </c>
      <c r="E22">
        <f>COUNTIFS(Tamina!F:F, "&gt;1", Tamina!$I:$I, "=1")</f>
        <v>6</v>
      </c>
      <c r="F22">
        <f>COUNTIFS(Tamina!G:G, "&gt;1", Tamina!$I:$I, "=1")</f>
        <v>5</v>
      </c>
      <c r="G22">
        <f>COUNTIFS(Tamina!H:H, "&gt;1", Tamina!$I:$I, "=1")</f>
        <v>2</v>
      </c>
      <c r="H22">
        <f t="shared" ref="H22:H23" si="3">AVERAGE(B22:G22)</f>
        <v>5.166666666666667</v>
      </c>
      <c r="I22">
        <f>SUM(B22:G22)</f>
        <v>31</v>
      </c>
    </row>
    <row r="23" spans="1:10">
      <c r="A23" t="s">
        <v>118</v>
      </c>
      <c r="B23">
        <f>COUNTIFS(Tamina!C:C, "&gt;1", Tamina!$I:$I, "=0")</f>
        <v>9</v>
      </c>
      <c r="C23">
        <f>COUNTIFS(Tamina!D:D, "&gt;1", Tamina!$I:$I, "=0")</f>
        <v>7</v>
      </c>
      <c r="D23">
        <f>COUNTIFS(Tamina!E:E, "&gt;1", Tamina!$I:$I, "=0")</f>
        <v>5</v>
      </c>
      <c r="E23">
        <f>COUNTIFS(Tamina!F:F, "&gt;1", Tamina!$I:$I, "=0")</f>
        <v>8</v>
      </c>
      <c r="F23">
        <f>COUNTIFS(Tamina!G:G, "&gt;1", Tamina!$I:$I, "=0")</f>
        <v>8</v>
      </c>
      <c r="G23">
        <f>COUNTIFS(Tamina!H:H, "&gt;1", Tamina!$I:$I, "=0")</f>
        <v>3</v>
      </c>
      <c r="H23">
        <f t="shared" si="3"/>
        <v>6.666666666666667</v>
      </c>
      <c r="I23">
        <f>SUM(B23:G23)</f>
        <v>40</v>
      </c>
    </row>
    <row r="25" spans="1:10">
      <c r="A25" t="s">
        <v>123</v>
      </c>
      <c r="I25" t="s">
        <v>124</v>
      </c>
    </row>
    <row r="26" spans="1:10">
      <c r="A26" t="s">
        <v>117</v>
      </c>
      <c r="B26">
        <f>B22/B$7</f>
        <v>0.30434782608695654</v>
      </c>
      <c r="C26">
        <f t="shared" ref="C26:G26" si="4">C22/C$7</f>
        <v>0.2608695652173913</v>
      </c>
      <c r="D26">
        <f t="shared" si="4"/>
        <v>0.26315789473684209</v>
      </c>
      <c r="E26">
        <f t="shared" si="4"/>
        <v>0.2608695652173913</v>
      </c>
      <c r="F26">
        <f t="shared" si="4"/>
        <v>0.26315789473684209</v>
      </c>
      <c r="G26">
        <f t="shared" si="4"/>
        <v>0.10526315789473684</v>
      </c>
      <c r="I26" s="12">
        <f>I22/I$7</f>
        <v>0.24603174603174602</v>
      </c>
    </row>
    <row r="27" spans="1:10">
      <c r="A27" t="s">
        <v>118</v>
      </c>
      <c r="B27">
        <f>B23/B$8</f>
        <v>0.6428571428571429</v>
      </c>
      <c r="C27">
        <f t="shared" ref="C27:G27" si="5">C23/C$8</f>
        <v>0.5</v>
      </c>
      <c r="D27">
        <f t="shared" si="5"/>
        <v>0.27777777777777779</v>
      </c>
      <c r="E27">
        <f t="shared" si="5"/>
        <v>0.5714285714285714</v>
      </c>
      <c r="F27">
        <f t="shared" si="5"/>
        <v>0.44444444444444442</v>
      </c>
      <c r="G27">
        <f t="shared" si="5"/>
        <v>0.16666666666666666</v>
      </c>
      <c r="I27" s="12">
        <f>I23/I$8</f>
        <v>0.41666666666666669</v>
      </c>
    </row>
    <row r="29" spans="1:10">
      <c r="A29" s="12" t="s">
        <v>126</v>
      </c>
    </row>
    <row r="30" spans="1:10">
      <c r="A30" t="s">
        <v>122</v>
      </c>
      <c r="I30" t="s">
        <v>120</v>
      </c>
    </row>
    <row r="31" spans="1:10">
      <c r="A31" t="s">
        <v>117</v>
      </c>
      <c r="B31">
        <f>COUNTIFS(Tamina!C:C, "&gt;2", Tamina!$I:$I, "=1")</f>
        <v>3</v>
      </c>
      <c r="C31">
        <f>COUNTIFS(Tamina!D:D, "&gt;2", Tamina!$I:$I, "=1")</f>
        <v>4</v>
      </c>
      <c r="D31">
        <f>COUNTIFS(Tamina!E:E, "&gt;2", Tamina!$I:$I, "=1")</f>
        <v>3</v>
      </c>
      <c r="E31">
        <f>COUNTIFS(Tamina!F:F, "&gt;2", Tamina!$I:$I, "=1")</f>
        <v>4</v>
      </c>
      <c r="F31">
        <f>COUNTIFS(Tamina!G:G, "&gt;2", Tamina!$I:$I, "=1")</f>
        <v>2</v>
      </c>
      <c r="G31">
        <f>COUNTIFS(Tamina!H:H, "&gt;2", Tamina!$I:$I, "=1")</f>
        <v>1</v>
      </c>
      <c r="H31">
        <f t="shared" ref="H31:H32" si="6">AVERAGE(B31:G31)</f>
        <v>2.8333333333333335</v>
      </c>
      <c r="I31">
        <f>SUM(B31:G31)</f>
        <v>17</v>
      </c>
    </row>
    <row r="32" spans="1:10">
      <c r="A32" t="s">
        <v>118</v>
      </c>
      <c r="B32">
        <f>COUNTIFS(Tamina!C:C, "&gt;2", Tamina!$I:$I, "=0")</f>
        <v>4</v>
      </c>
      <c r="C32">
        <f>COUNTIFS(Tamina!D:D, "&gt;2", Tamina!$I:$I, "=0")</f>
        <v>5</v>
      </c>
      <c r="D32">
        <f>COUNTIFS(Tamina!E:E, "&gt;2", Tamina!$I:$I, "=0")</f>
        <v>3</v>
      </c>
      <c r="E32">
        <f>COUNTIFS(Tamina!F:F, "&gt;2", Tamina!$I:$I, "=0")</f>
        <v>5</v>
      </c>
      <c r="F32">
        <f>COUNTIFS(Tamina!G:G, "&gt;2", Tamina!$I:$I, "=0")</f>
        <v>6</v>
      </c>
      <c r="G32">
        <f>COUNTIFS(Tamina!H:H, "&gt;2", Tamina!$I:$I, "=0")</f>
        <v>0</v>
      </c>
      <c r="H32">
        <f t="shared" si="6"/>
        <v>3.8333333333333335</v>
      </c>
      <c r="I32">
        <f>SUM(B32:G32)</f>
        <v>23</v>
      </c>
    </row>
    <row r="34" spans="1:9">
      <c r="A34" t="s">
        <v>123</v>
      </c>
      <c r="I34" t="s">
        <v>124</v>
      </c>
    </row>
    <row r="35" spans="1:9">
      <c r="A35" t="s">
        <v>117</v>
      </c>
      <c r="B35">
        <f>B31/B$7</f>
        <v>0.13043478260869565</v>
      </c>
      <c r="C35">
        <f t="shared" ref="C35:G35" si="7">C31/C$7</f>
        <v>0.17391304347826086</v>
      </c>
      <c r="D35">
        <f t="shared" si="7"/>
        <v>0.15789473684210525</v>
      </c>
      <c r="E35">
        <f t="shared" si="7"/>
        <v>0.17391304347826086</v>
      </c>
      <c r="F35">
        <f t="shared" si="7"/>
        <v>0.10526315789473684</v>
      </c>
      <c r="G35">
        <f t="shared" si="7"/>
        <v>5.2631578947368418E-2</v>
      </c>
      <c r="I35" s="12">
        <f>I31/I$7</f>
        <v>0.13492063492063491</v>
      </c>
    </row>
    <row r="36" spans="1:9">
      <c r="A36" t="s">
        <v>118</v>
      </c>
      <c r="B36">
        <f>B32/B$8</f>
        <v>0.2857142857142857</v>
      </c>
      <c r="C36">
        <f t="shared" ref="C36:G36" si="8">C32/C$8</f>
        <v>0.35714285714285715</v>
      </c>
      <c r="D36">
        <f t="shared" si="8"/>
        <v>0.16666666666666666</v>
      </c>
      <c r="E36">
        <f t="shared" si="8"/>
        <v>0.35714285714285715</v>
      </c>
      <c r="F36">
        <f t="shared" si="8"/>
        <v>0.33333333333333331</v>
      </c>
      <c r="G36">
        <f t="shared" si="8"/>
        <v>0</v>
      </c>
      <c r="I36" s="12">
        <f>I32/I$8</f>
        <v>0.23958333333333334</v>
      </c>
    </row>
    <row r="39" spans="1:9">
      <c r="A39" s="12" t="s">
        <v>127</v>
      </c>
    </row>
    <row r="40" spans="1:9">
      <c r="A40" t="s">
        <v>122</v>
      </c>
      <c r="I40" t="s">
        <v>120</v>
      </c>
    </row>
    <row r="41" spans="1:9">
      <c r="A41" t="s">
        <v>117</v>
      </c>
      <c r="B41">
        <f>COUNTIFS(Tamina!C:C, "&gt;3", Tamina!$I:$I, "=1")</f>
        <v>2</v>
      </c>
      <c r="C41">
        <f>COUNTIFS(Tamina!D:D, "&gt;3", Tamina!$I:$I, "=1")</f>
        <v>1</v>
      </c>
      <c r="D41">
        <f>COUNTIFS(Tamina!E:E, "&gt;3", Tamina!$I:$I, "=1")</f>
        <v>2</v>
      </c>
      <c r="E41">
        <f>COUNTIFS(Tamina!F:F, "&gt;3", Tamina!$I:$I, "=1")</f>
        <v>1</v>
      </c>
      <c r="F41">
        <f>COUNTIFS(Tamina!G:G, "&gt;3", Tamina!$I:$I, "=1")</f>
        <v>1</v>
      </c>
      <c r="G41">
        <f>COUNTIFS(Tamina!H:H, "&gt;3", Tamina!$I:$I, "=1")</f>
        <v>1</v>
      </c>
      <c r="H41">
        <f t="shared" ref="H41:H42" si="9">AVERAGE(B41:G41)</f>
        <v>1.3333333333333333</v>
      </c>
      <c r="I41">
        <f>SUM(B41:G41)</f>
        <v>8</v>
      </c>
    </row>
    <row r="42" spans="1:9">
      <c r="A42" t="s">
        <v>118</v>
      </c>
      <c r="B42">
        <f>COUNTIFS(Tamina!C:C, "&gt;3", Tamina!$I:$I, "=0")</f>
        <v>1</v>
      </c>
      <c r="C42">
        <f>COUNTIFS(Tamina!D:D, "&gt;3", Tamina!$I:$I, "=0")</f>
        <v>3</v>
      </c>
      <c r="D42">
        <f>COUNTIFS(Tamina!E:E, "&gt;3", Tamina!$I:$I, "=0")</f>
        <v>3</v>
      </c>
      <c r="E42">
        <f>COUNTIFS(Tamina!F:F, "&gt;3", Tamina!$I:$I, "=0")</f>
        <v>3</v>
      </c>
      <c r="F42">
        <f>COUNTIFS(Tamina!G:G, "&gt;3", Tamina!$I:$I, "=0")</f>
        <v>3</v>
      </c>
      <c r="G42">
        <f>COUNTIFS(Tamina!H:H, "&gt;3", Tamina!$I:$I, "=0")</f>
        <v>0</v>
      </c>
      <c r="H42">
        <f t="shared" si="9"/>
        <v>2.1666666666666665</v>
      </c>
      <c r="I42">
        <f>SUM(B42:G42)</f>
        <v>13</v>
      </c>
    </row>
    <row r="44" spans="1:9">
      <c r="A44" t="s">
        <v>123</v>
      </c>
      <c r="I44" t="s">
        <v>124</v>
      </c>
    </row>
    <row r="45" spans="1:9">
      <c r="A45" t="s">
        <v>117</v>
      </c>
      <c r="B45">
        <f>B41/B$7</f>
        <v>8.6956521739130432E-2</v>
      </c>
      <c r="C45">
        <f t="shared" ref="C45:G45" si="10">C41/C$7</f>
        <v>4.3478260869565216E-2</v>
      </c>
      <c r="D45">
        <f t="shared" si="10"/>
        <v>0.10526315789473684</v>
      </c>
      <c r="E45">
        <f t="shared" si="10"/>
        <v>4.3478260869565216E-2</v>
      </c>
      <c r="F45">
        <f t="shared" si="10"/>
        <v>5.2631578947368418E-2</v>
      </c>
      <c r="G45">
        <f t="shared" si="10"/>
        <v>5.2631578947368418E-2</v>
      </c>
      <c r="I45" s="12">
        <f>I41/I$7</f>
        <v>6.3492063492063489E-2</v>
      </c>
    </row>
    <row r="46" spans="1:9">
      <c r="A46" t="s">
        <v>118</v>
      </c>
      <c r="B46">
        <f>B42/B$8</f>
        <v>7.1428571428571425E-2</v>
      </c>
      <c r="C46">
        <f t="shared" ref="C46:G46" si="11">C42/C$8</f>
        <v>0.21428571428571427</v>
      </c>
      <c r="D46">
        <f t="shared" si="11"/>
        <v>0.16666666666666666</v>
      </c>
      <c r="E46">
        <f t="shared" si="11"/>
        <v>0.21428571428571427</v>
      </c>
      <c r="F46">
        <f t="shared" si="11"/>
        <v>0.16666666666666666</v>
      </c>
      <c r="G46">
        <f t="shared" si="11"/>
        <v>0</v>
      </c>
      <c r="I46" s="12">
        <f>I42/I$8</f>
        <v>0.13541666666666666</v>
      </c>
    </row>
    <row r="50" spans="1:9">
      <c r="A50" s="12">
        <v>5</v>
      </c>
    </row>
    <row r="51" spans="1:9">
      <c r="A51" t="s">
        <v>122</v>
      </c>
      <c r="I51" t="s">
        <v>120</v>
      </c>
    </row>
    <row r="52" spans="1:9">
      <c r="A52" t="s">
        <v>117</v>
      </c>
      <c r="B52">
        <f>COUNTIFS(Tamina!C:C, "&gt;4", Tamina!$I:$I, "=1")</f>
        <v>1</v>
      </c>
      <c r="C52">
        <f>COUNTIFS(Tamina!D:D, "&gt;4", Tamina!$I:$I, "=1")</f>
        <v>1</v>
      </c>
      <c r="D52">
        <f>COUNTIFS(Tamina!E:E, "&gt;4", Tamina!$I:$I, "=1")</f>
        <v>0</v>
      </c>
      <c r="E52">
        <f>COUNTIFS(Tamina!F:F, "&gt;4", Tamina!$I:$I, "=1")</f>
        <v>0</v>
      </c>
      <c r="F52">
        <f>COUNTIFS(Tamina!G:G, "&gt;4", Tamina!$I:$I, "=1")</f>
        <v>0</v>
      </c>
      <c r="G52">
        <f>COUNTIFS(Tamina!H:H, "&gt;4", Tamina!$I:$I, "=1")</f>
        <v>0</v>
      </c>
      <c r="H52">
        <f t="shared" ref="H52:H53" si="12">AVERAGE(B52:G52)</f>
        <v>0.33333333333333331</v>
      </c>
      <c r="I52">
        <f>SUM(B52:G52)</f>
        <v>2</v>
      </c>
    </row>
    <row r="53" spans="1:9">
      <c r="A53" t="s">
        <v>118</v>
      </c>
      <c r="B53">
        <f>COUNTIFS(Tamina!C:C, "&gt;4", Tamina!$I:$I, "=0")</f>
        <v>0</v>
      </c>
      <c r="C53">
        <f>COUNTIFS(Tamina!D:D, "&gt;4", Tamina!$I:$I, "=0")</f>
        <v>1</v>
      </c>
      <c r="D53">
        <f>COUNTIFS(Tamina!E:E, "&gt;4", Tamina!$I:$I, "=0")</f>
        <v>1</v>
      </c>
      <c r="E53">
        <f>COUNTIFS(Tamina!F:F, "&gt;4", Tamina!$I:$I, "=0")</f>
        <v>1</v>
      </c>
      <c r="F53">
        <f>COUNTIFS(Tamina!G:G, "&gt;4", Tamina!$I:$I, "=0")</f>
        <v>1</v>
      </c>
      <c r="G53">
        <f>COUNTIFS(Tamina!H:H, "&gt;4", Tamina!$I:$I, "=0")</f>
        <v>0</v>
      </c>
      <c r="H53">
        <f t="shared" si="12"/>
        <v>0.66666666666666663</v>
      </c>
      <c r="I53">
        <f>SUM(B53:G53)</f>
        <v>4</v>
      </c>
    </row>
    <row r="55" spans="1:9">
      <c r="A55" t="s">
        <v>123</v>
      </c>
      <c r="I55" t="s">
        <v>124</v>
      </c>
    </row>
    <row r="56" spans="1:9">
      <c r="A56" t="s">
        <v>117</v>
      </c>
      <c r="B56">
        <f>B52/B$7</f>
        <v>4.3478260869565216E-2</v>
      </c>
      <c r="C56">
        <f t="shared" ref="C56:G56" si="13">C52/C$7</f>
        <v>4.3478260869565216E-2</v>
      </c>
      <c r="D56">
        <f t="shared" si="13"/>
        <v>0</v>
      </c>
      <c r="E56">
        <f t="shared" si="13"/>
        <v>0</v>
      </c>
      <c r="F56">
        <f t="shared" si="13"/>
        <v>0</v>
      </c>
      <c r="G56">
        <f t="shared" si="13"/>
        <v>0</v>
      </c>
      <c r="I56" s="12">
        <f>I52/I$7</f>
        <v>1.5873015873015872E-2</v>
      </c>
    </row>
    <row r="57" spans="1:9">
      <c r="A57" t="s">
        <v>118</v>
      </c>
      <c r="B57">
        <f>B53/B$8</f>
        <v>0</v>
      </c>
      <c r="C57">
        <f t="shared" ref="C57:G57" si="14">C53/C$8</f>
        <v>7.1428571428571425E-2</v>
      </c>
      <c r="D57">
        <f t="shared" si="14"/>
        <v>5.5555555555555552E-2</v>
      </c>
      <c r="E57">
        <f t="shared" si="14"/>
        <v>7.1428571428571425E-2</v>
      </c>
      <c r="F57">
        <f t="shared" si="14"/>
        <v>5.5555555555555552E-2</v>
      </c>
      <c r="G57">
        <f t="shared" si="14"/>
        <v>0</v>
      </c>
      <c r="I57" s="12">
        <f>I53/I$8</f>
        <v>4.1666666666666664E-2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B69D0-FCC5-49F4-8E2B-7DFA31DA7180}">
  <dimension ref="A1:K60"/>
  <sheetViews>
    <sheetView tabSelected="1" topLeftCell="C1" workbookViewId="0">
      <selection activeCell="G2" sqref="G2"/>
    </sheetView>
  </sheetViews>
  <sheetFormatPr defaultRowHeight="15"/>
  <cols>
    <col min="1" max="1" width="28.5703125" customWidth="1"/>
    <col min="2" max="2" width="30" customWidth="1"/>
    <col min="4" max="4" width="30.28515625" customWidth="1"/>
    <col min="5" max="5" width="10" customWidth="1"/>
  </cols>
  <sheetData>
    <row r="1" spans="1:11">
      <c r="A1" t="s">
        <v>128</v>
      </c>
      <c r="B1" t="s">
        <v>129</v>
      </c>
      <c r="D1" t="s">
        <v>130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s="13" t="str">
        <f>Table3[[#This Row],[MID]]</f>
        <v>993265501_489139_20191209</v>
      </c>
      <c r="B2" t="str">
        <f>Table2[[#This Row],[MID]]</f>
        <v>1001820677_476815_20200122</v>
      </c>
      <c r="C2">
        <f>MATCH(B2,A:A,0)</f>
        <v>54</v>
      </c>
      <c r="D2" s="13" t="str">
        <f>A2</f>
        <v>993265501_489139_20191209</v>
      </c>
      <c r="E2" s="13">
        <f>COUNTIF(D:D,D2)</f>
        <v>1</v>
      </c>
      <c r="F2">
        <f>IF(E2=1,Table3[[#This Row],[Sharpened or Unsharpened]], IF(ISBLANK(Table3[[#This Row],[probeA]]), Table3[[#This Row],[Sharpened or Unsharpened]], Tamina!I3))</f>
        <v>0</v>
      </c>
      <c r="G2">
        <f>IF(E2=1,Table3[[#This Row],[Sharpened or Unsharpened]], IF(ISBLANK(Table3[[#This Row],[probeB]]), Table3[[#This Row],[Sharpened or Unsharpened]], Tamina!I3))</f>
        <v>0</v>
      </c>
      <c r="H2">
        <f>IF(E2=1,Table3[[#This Row],[Sharpened or Unsharpened]], IF(ISBLANK(Table3[[#This Row],[probeC]]), Table3[[#This Row],[Sharpened or Unsharpened]], Tamina!I3))</f>
        <v>0</v>
      </c>
      <c r="I2">
        <f>IF(E2=1,Table3[[#This Row],[Sharpened or Unsharpened]], IF(ISBLANK(Table3[[#This Row],[probeD]]), Table3[[#This Row],[Sharpened or Unsharpened]], Tamina!I3))</f>
        <v>0</v>
      </c>
      <c r="J2">
        <f>IF(E2=1,Table3[[#This Row],[Sharpened or Unsharpened]], IF(ISBLANK(Table3[[#This Row],[probeE]]), Table3[[#This Row],[Sharpened or Unsharpened]], Tamina!I3))</f>
        <v>0</v>
      </c>
      <c r="K2">
        <f>IF(E2=1,Table3[[#This Row],[Sharpened or Unsharpened]], IF(ISBLANK(Table3[[#This Row],[probeF]]), Table3[[#This Row],[Sharpened or Unsharpened]], Tamina!I3))</f>
        <v>0</v>
      </c>
    </row>
    <row r="3" spans="1:11">
      <c r="A3" s="13" t="str">
        <f>Table3[[#This Row],[MID]]</f>
        <v>990372920_488835_20191125</v>
      </c>
      <c r="B3" t="str">
        <f>Table2[[#This Row],[MID]]</f>
        <v>1003659361_485051_20200129</v>
      </c>
      <c r="C3">
        <f t="shared" ref="C3:C49" si="0">MATCH(B3,A:A,0)</f>
        <v>53</v>
      </c>
      <c r="D3" s="13" t="str">
        <f t="shared" ref="D3:D54" si="1">A3</f>
        <v>990372920_488835_20191125</v>
      </c>
      <c r="E3" s="13">
        <f t="shared" ref="E3:E60" si="2">COUNTIF(D:D,D3)</f>
        <v>1</v>
      </c>
      <c r="F3">
        <f>IF(E3=1,Table3[[#This Row],[Sharpened or Unsharpened]], IF(ISBLANK(Table3[[#This Row],[probeA]]), Table3[[#This Row],[Sharpened or Unsharpened]], Tamina!I4))</f>
        <v>0</v>
      </c>
      <c r="G3">
        <f>IF(E3=1,Table3[[#This Row],[Sharpened or Unsharpened]], IF(ISBLANK(Table3[[#This Row],[probeB]]), Table3[[#This Row],[Sharpened or Unsharpened]], Tamina!I4))</f>
        <v>0</v>
      </c>
      <c r="H3">
        <f>IF(E3=1,Table3[[#This Row],[Sharpened or Unsharpened]], IF(ISBLANK(Table3[[#This Row],[probeC]]), Table3[[#This Row],[Sharpened or Unsharpened]], Tamina!I4))</f>
        <v>0</v>
      </c>
      <c r="I3">
        <f>IF(E3=1,Table3[[#This Row],[Sharpened or Unsharpened]], IF(ISBLANK(Table3[[#This Row],[probeD]]), Table3[[#This Row],[Sharpened or Unsharpened]], Tamina!I4))</f>
        <v>0</v>
      </c>
      <c r="J3">
        <f>IF(E3=1,Table3[[#This Row],[Sharpened or Unsharpened]], IF(ISBLANK(Table3[[#This Row],[probeE]]), Table3[[#This Row],[Sharpened or Unsharpened]], Tamina!I4))</f>
        <v>0</v>
      </c>
      <c r="K3">
        <f>IF(E3=1,Table3[[#This Row],[Sharpened or Unsharpened]], IF(ISBLANK(Table3[[#This Row],[probeF]]), Table3[[#This Row],[Sharpened or Unsharpened]], Tamina!I4))</f>
        <v>0</v>
      </c>
    </row>
    <row r="4" spans="1:11">
      <c r="A4" s="13" t="str">
        <f>Table3[[#This Row],[MID]]</f>
        <v>990296676_477810_20191125</v>
      </c>
      <c r="B4" t="str">
        <f>Table2[[#This Row],[MID]]</f>
        <v>1005249204_495800_20200205</v>
      </c>
      <c r="C4">
        <f t="shared" si="0"/>
        <v>52</v>
      </c>
      <c r="D4" s="13" t="str">
        <f t="shared" si="1"/>
        <v>990296676_477810_20191125</v>
      </c>
      <c r="E4" s="13">
        <f t="shared" si="2"/>
        <v>1</v>
      </c>
      <c r="F4">
        <f>IF(E4=1,Table3[[#This Row],[Sharpened or Unsharpened]], IF(ISBLANK(Table3[[#This Row],[probeA]]), Table3[[#This Row],[Sharpened or Unsharpened]], Tamina!I5))</f>
        <v>0</v>
      </c>
      <c r="G4">
        <f>IF(E4=1,Table3[[#This Row],[Sharpened or Unsharpened]], IF(ISBLANK(Table3[[#This Row],[probeB]]), Table3[[#This Row],[Sharpened or Unsharpened]], Tamina!I5))</f>
        <v>0</v>
      </c>
      <c r="H4">
        <f>IF(E4=1,Table3[[#This Row],[Sharpened or Unsharpened]], IF(ISBLANK(Table3[[#This Row],[probeC]]), Table3[[#This Row],[Sharpened or Unsharpened]], Tamina!I5))</f>
        <v>0</v>
      </c>
      <c r="I4">
        <f>IF(E4=1,Table3[[#This Row],[Sharpened or Unsharpened]], IF(ISBLANK(Table3[[#This Row],[probeD]]), Table3[[#This Row],[Sharpened or Unsharpened]], Tamina!I5))</f>
        <v>0</v>
      </c>
      <c r="J4">
        <f>IF(E4=1,Table3[[#This Row],[Sharpened or Unsharpened]], IF(ISBLANK(Table3[[#This Row],[probeE]]), Table3[[#This Row],[Sharpened or Unsharpened]], Tamina!I5))</f>
        <v>0</v>
      </c>
      <c r="K4">
        <f>IF(E4=1,Table3[[#This Row],[Sharpened or Unsharpened]], IF(ISBLANK(Table3[[#This Row],[probeF]]), Table3[[#This Row],[Sharpened or Unsharpened]], Tamina!I5))</f>
        <v>0</v>
      </c>
    </row>
    <row r="5" spans="1:11">
      <c r="A5" s="13" t="str">
        <f>Table3[[#This Row],[MID]]</f>
        <v>987924404_487461_20191120</v>
      </c>
      <c r="B5" t="str">
        <f>Table2[[#This Row],[MID]]</f>
        <v>1008639574_491252_20200219</v>
      </c>
      <c r="C5">
        <f t="shared" si="0"/>
        <v>51</v>
      </c>
      <c r="D5" s="13" t="str">
        <f t="shared" si="1"/>
        <v>987924404_487461_20191120</v>
      </c>
      <c r="E5" s="13">
        <f t="shared" si="2"/>
        <v>1</v>
      </c>
      <c r="F5">
        <f>IF(E5=1,Table3[[#This Row],[Sharpened or Unsharpened]], IF(ISBLANK(Table3[[#This Row],[probeA]]), Table3[[#This Row],[Sharpened or Unsharpened]], Tamina!I6))</f>
        <v>0</v>
      </c>
      <c r="G5">
        <f>IF(E5=1,Table3[[#This Row],[Sharpened or Unsharpened]], IF(ISBLANK(Table3[[#This Row],[probeB]]), Table3[[#This Row],[Sharpened or Unsharpened]], Tamina!I6))</f>
        <v>0</v>
      </c>
      <c r="H5">
        <f>IF(E5=1,Table3[[#This Row],[Sharpened or Unsharpened]], IF(ISBLANK(Table3[[#This Row],[probeC]]), Table3[[#This Row],[Sharpened or Unsharpened]], Tamina!I6))</f>
        <v>0</v>
      </c>
      <c r="I5">
        <f>IF(E5=1,Table3[[#This Row],[Sharpened or Unsharpened]], IF(ISBLANK(Table3[[#This Row],[probeD]]), Table3[[#This Row],[Sharpened or Unsharpened]], Tamina!I6))</f>
        <v>0</v>
      </c>
      <c r="J5">
        <f>IF(E5=1,Table3[[#This Row],[Sharpened or Unsharpened]], IF(ISBLANK(Table3[[#This Row],[probeE]]), Table3[[#This Row],[Sharpened or Unsharpened]], Tamina!I6))</f>
        <v>0</v>
      </c>
      <c r="K5">
        <f>IF(E5=1,Table3[[#This Row],[Sharpened or Unsharpened]], IF(ISBLANK(Table3[[#This Row],[probeF]]), Table3[[#This Row],[Sharpened or Unsharpened]], Tamina!I6))</f>
        <v>0</v>
      </c>
    </row>
    <row r="6" spans="1:11">
      <c r="A6" s="13" t="str">
        <f>Table3[[#This Row],[MID]]</f>
        <v>986114138_473248_20191118</v>
      </c>
      <c r="B6" t="str">
        <f>Table2[[#This Row],[MID]]</f>
        <v>1010441096_492651_20200226</v>
      </c>
      <c r="C6">
        <f t="shared" si="0"/>
        <v>50</v>
      </c>
      <c r="D6" s="13" t="str">
        <f t="shared" si="1"/>
        <v>986114138_473248_20191118</v>
      </c>
      <c r="E6" s="13">
        <f t="shared" si="2"/>
        <v>1</v>
      </c>
      <c r="F6">
        <f>IF(E6=1,Table3[[#This Row],[Sharpened or Unsharpened]], IF(ISBLANK(Table3[[#This Row],[probeA]]), Table3[[#This Row],[Sharpened or Unsharpened]], Tamina!I7))</f>
        <v>0</v>
      </c>
      <c r="G6">
        <f>IF(E6=1,Table3[[#This Row],[Sharpened or Unsharpened]], IF(ISBLANK(Table3[[#This Row],[probeB]]), Table3[[#This Row],[Sharpened or Unsharpened]], Tamina!I7))</f>
        <v>0</v>
      </c>
      <c r="H6">
        <f>IF(E6=1,Table3[[#This Row],[Sharpened or Unsharpened]], IF(ISBLANK(Table3[[#This Row],[probeC]]), Table3[[#This Row],[Sharpened or Unsharpened]], Tamina!I7))</f>
        <v>0</v>
      </c>
      <c r="I6">
        <f>IF(E6=1,Table3[[#This Row],[Sharpened or Unsharpened]], IF(ISBLANK(Table3[[#This Row],[probeD]]), Table3[[#This Row],[Sharpened or Unsharpened]], Tamina!I7))</f>
        <v>0</v>
      </c>
      <c r="J6">
        <f>IF(E6=1,Table3[[#This Row],[Sharpened or Unsharpened]], IF(ISBLANK(Table3[[#This Row],[probeE]]), Table3[[#This Row],[Sharpened or Unsharpened]], Tamina!I7))</f>
        <v>0</v>
      </c>
      <c r="K6">
        <f>IF(E6=1,Table3[[#This Row],[Sharpened or Unsharpened]], IF(ISBLANK(Table3[[#This Row],[probeF]]), Table3[[#This Row],[Sharpened or Unsharpened]], Tamina!I7))</f>
        <v>0</v>
      </c>
    </row>
    <row r="7" spans="1:11">
      <c r="A7" s="13" t="str">
        <f>Table3[[#This Row],[MID]]</f>
        <v>981876216_487460_20191113</v>
      </c>
      <c r="B7" t="str">
        <f>Table2[[#This Row],[MID]]</f>
        <v>1010459763_489138_20200226</v>
      </c>
      <c r="C7">
        <f t="shared" si="0"/>
        <v>49</v>
      </c>
      <c r="D7" s="13" t="str">
        <f t="shared" si="1"/>
        <v>981876216_487460_20191113</v>
      </c>
      <c r="E7" s="13">
        <f t="shared" si="2"/>
        <v>1</v>
      </c>
      <c r="F7">
        <f>IF(E7=1,Table3[[#This Row],[Sharpened or Unsharpened]], IF(ISBLANK(Table3[[#This Row],[probeA]]), Table3[[#This Row],[Sharpened or Unsharpened]], Tamina!I8))</f>
        <v>0</v>
      </c>
      <c r="G7">
        <f>IF(E7=1,Table3[[#This Row],[Sharpened or Unsharpened]], IF(ISBLANK(Table3[[#This Row],[probeB]]), Table3[[#This Row],[Sharpened or Unsharpened]], Tamina!I8))</f>
        <v>0</v>
      </c>
      <c r="H7">
        <f>IF(E7=1,Table3[[#This Row],[Sharpened or Unsharpened]], IF(ISBLANK(Table3[[#This Row],[probeC]]), Table3[[#This Row],[Sharpened or Unsharpened]], Tamina!I8))</f>
        <v>0</v>
      </c>
      <c r="I7">
        <f>IF(E7=1,Table3[[#This Row],[Sharpened or Unsharpened]], IF(ISBLANK(Table3[[#This Row],[probeD]]), Table3[[#This Row],[Sharpened or Unsharpened]], Tamina!I8))</f>
        <v>0</v>
      </c>
      <c r="J7">
        <f>IF(E7=1,Table3[[#This Row],[Sharpened or Unsharpened]], IF(ISBLANK(Table3[[#This Row],[probeE]]), Table3[[#This Row],[Sharpened or Unsharpened]], Tamina!I8))</f>
        <v>0</v>
      </c>
      <c r="K7">
        <f>IF(E7=1,Table3[[#This Row],[Sharpened or Unsharpened]], IF(ISBLANK(Table3[[#This Row],[probeF]]), Table3[[#This Row],[Sharpened or Unsharpened]], Tamina!I8))</f>
        <v>0</v>
      </c>
    </row>
    <row r="8" spans="1:11">
      <c r="A8" s="13" t="str">
        <f>Table3[[#This Row],[MID]]</f>
        <v>977598747_477120_20191106</v>
      </c>
      <c r="B8" t="str">
        <f>Table2[[#This Row],[MID]]</f>
        <v>1012367144_495662_20200304</v>
      </c>
      <c r="C8">
        <f t="shared" si="0"/>
        <v>48</v>
      </c>
      <c r="D8" s="13" t="str">
        <f t="shared" si="1"/>
        <v>977598747_477120_20191106</v>
      </c>
      <c r="E8" s="13">
        <f t="shared" si="2"/>
        <v>1</v>
      </c>
      <c r="F8">
        <f>IF(E8=1,Table3[[#This Row],[Sharpened or Unsharpened]], IF(ISBLANK(Table3[[#This Row],[probeA]]), Table3[[#This Row],[Sharpened or Unsharpened]], Tamina!I9))</f>
        <v>0</v>
      </c>
      <c r="G8">
        <f>IF(E8=1,Table3[[#This Row],[Sharpened or Unsharpened]], IF(ISBLANK(Table3[[#This Row],[probeB]]), Table3[[#This Row],[Sharpened or Unsharpened]], Tamina!I9))</f>
        <v>0</v>
      </c>
      <c r="H8">
        <f>IF(E8=1,Table3[[#This Row],[Sharpened or Unsharpened]], IF(ISBLANK(Table3[[#This Row],[probeC]]), Table3[[#This Row],[Sharpened or Unsharpened]], Tamina!I9))</f>
        <v>0</v>
      </c>
      <c r="I8">
        <f>IF(E8=1,Table3[[#This Row],[Sharpened or Unsharpened]], IF(ISBLANK(Table3[[#This Row],[probeD]]), Table3[[#This Row],[Sharpened or Unsharpened]], Tamina!I9))</f>
        <v>0</v>
      </c>
      <c r="J8">
        <f>IF(E8=1,Table3[[#This Row],[Sharpened or Unsharpened]], IF(ISBLANK(Table3[[#This Row],[probeE]]), Table3[[#This Row],[Sharpened or Unsharpened]], Tamina!I9))</f>
        <v>0</v>
      </c>
      <c r="K8">
        <f>IF(E8=1,Table3[[#This Row],[Sharpened or Unsharpened]], IF(ISBLANK(Table3[[#This Row],[probeF]]), Table3[[#This Row],[Sharpened or Unsharpened]], Tamina!I9))</f>
        <v>0</v>
      </c>
    </row>
    <row r="9" spans="1:11">
      <c r="A9" s="13" t="str">
        <f>Table3[[#This Row],[MID]]</f>
        <v>1077897245_545996_20210121</v>
      </c>
      <c r="B9" t="str">
        <f>Table2[[#This Row],[MID]]</f>
        <v>1028043324_498757_20200604</v>
      </c>
      <c r="C9">
        <f t="shared" si="0"/>
        <v>47</v>
      </c>
      <c r="D9" s="13" t="str">
        <f t="shared" si="1"/>
        <v>1077897245_545996_20210121</v>
      </c>
      <c r="E9" s="13">
        <f t="shared" si="2"/>
        <v>1</v>
      </c>
      <c r="F9">
        <f>IF(E9=1,Table3[[#This Row],[Sharpened or Unsharpened]], IF(ISBLANK(Table3[[#This Row],[probeA]]), Table3[[#This Row],[Sharpened or Unsharpened]], Tamina!I10))</f>
        <v>1</v>
      </c>
      <c r="G9">
        <f>IF(E9=1,Table3[[#This Row],[Sharpened or Unsharpened]], IF(ISBLANK(Table3[[#This Row],[probeB]]), Table3[[#This Row],[Sharpened or Unsharpened]], Tamina!I10))</f>
        <v>1</v>
      </c>
      <c r="H9">
        <f>IF(E9=1,Table3[[#This Row],[Sharpened or Unsharpened]], IF(ISBLANK(Table3[[#This Row],[probeC]]), Table3[[#This Row],[Sharpened or Unsharpened]], Tamina!I10))</f>
        <v>1</v>
      </c>
      <c r="I9">
        <f>IF(E9=1,Table3[[#This Row],[Sharpened or Unsharpened]], IF(ISBLANK(Table3[[#This Row],[probeD]]), Table3[[#This Row],[Sharpened or Unsharpened]], Tamina!I10))</f>
        <v>1</v>
      </c>
      <c r="J9">
        <f>IF(E9=1,Table3[[#This Row],[Sharpened or Unsharpened]], IF(ISBLANK(Table3[[#This Row],[probeE]]), Table3[[#This Row],[Sharpened or Unsharpened]], Tamina!I10))</f>
        <v>1</v>
      </c>
      <c r="K9">
        <f>IF(E9=1,Table3[[#This Row],[Sharpened or Unsharpened]], IF(ISBLANK(Table3[[#This Row],[probeF]]), Table3[[#This Row],[Sharpened or Unsharpened]], Tamina!I10))</f>
        <v>1</v>
      </c>
    </row>
    <row r="10" spans="1:11">
      <c r="A10" s="13" t="str">
        <f>Table3[[#This Row],[MID]]</f>
        <v>1077891954_548715_20210121</v>
      </c>
      <c r="B10" t="str">
        <f>Table2[[#This Row],[MID]]</f>
        <v>1029247206_498803_20200610</v>
      </c>
      <c r="C10">
        <f t="shared" si="0"/>
        <v>46</v>
      </c>
      <c r="D10" s="13" t="str">
        <f t="shared" si="1"/>
        <v>1077891954_548715_20210121</v>
      </c>
      <c r="E10" s="13">
        <f t="shared" si="2"/>
        <v>1</v>
      </c>
      <c r="F10">
        <f>IF(E10=1,Table3[[#This Row],[Sharpened or Unsharpened]], IF(ISBLANK(Table3[[#This Row],[probeA]]), Table3[[#This Row],[Sharpened or Unsharpened]], Tamina!I11))</f>
        <v>1</v>
      </c>
      <c r="G10">
        <f>IF(E10=1,Table3[[#This Row],[Sharpened or Unsharpened]], IF(ISBLANK(Table3[[#This Row],[probeB]]), Table3[[#This Row],[Sharpened or Unsharpened]], Tamina!I11))</f>
        <v>1</v>
      </c>
      <c r="H10">
        <f>IF(E10=1,Table3[[#This Row],[Sharpened or Unsharpened]], IF(ISBLANK(Table3[[#This Row],[probeC]]), Table3[[#This Row],[Sharpened or Unsharpened]], Tamina!I11))</f>
        <v>1</v>
      </c>
      <c r="I10">
        <f>IF(E10=1,Table3[[#This Row],[Sharpened or Unsharpened]], IF(ISBLANK(Table3[[#This Row],[probeD]]), Table3[[#This Row],[Sharpened or Unsharpened]], Tamina!I11))</f>
        <v>1</v>
      </c>
      <c r="J10">
        <f>IF(E10=1,Table3[[#This Row],[Sharpened or Unsharpened]], IF(ISBLANK(Table3[[#This Row],[probeE]]), Table3[[#This Row],[Sharpened or Unsharpened]], Tamina!I11))</f>
        <v>1</v>
      </c>
      <c r="K10">
        <f>IF(E10=1,Table3[[#This Row],[Sharpened or Unsharpened]], IF(ISBLANK(Table3[[#This Row],[probeF]]), Table3[[#This Row],[Sharpened or Unsharpened]], Tamina!I11))</f>
        <v>1</v>
      </c>
    </row>
    <row r="11" spans="1:11">
      <c r="A11" s="13" t="str">
        <f>Table3[[#This Row],[MID]]</f>
        <v>1077712208_548715_20210120</v>
      </c>
      <c r="B11" t="str">
        <f>Table2[[#This Row],[MID]]</f>
        <v>1030489628_498756_20200617</v>
      </c>
      <c r="C11">
        <f t="shared" si="0"/>
        <v>45</v>
      </c>
      <c r="D11" s="13" t="str">
        <f t="shared" si="1"/>
        <v>1077712208_548715_20210120</v>
      </c>
      <c r="E11" s="13">
        <f t="shared" si="2"/>
        <v>1</v>
      </c>
      <c r="F11">
        <f>IF(E11=1,Table3[[#This Row],[Sharpened or Unsharpened]], IF(ISBLANK(Table3[[#This Row],[probeA]]), Table3[[#This Row],[Sharpened or Unsharpened]], Tamina!I12))</f>
        <v>1</v>
      </c>
      <c r="G11">
        <f>IF(E11=1,Table3[[#This Row],[Sharpened or Unsharpened]], IF(ISBLANK(Table3[[#This Row],[probeB]]), Table3[[#This Row],[Sharpened or Unsharpened]], Tamina!I12))</f>
        <v>1</v>
      </c>
      <c r="H11">
        <f>IF(E11=1,Table3[[#This Row],[Sharpened or Unsharpened]], IF(ISBLANK(Table3[[#This Row],[probeC]]), Table3[[#This Row],[Sharpened or Unsharpened]], Tamina!I12))</f>
        <v>1</v>
      </c>
      <c r="I11">
        <f>IF(E11=1,Table3[[#This Row],[Sharpened or Unsharpened]], IF(ISBLANK(Table3[[#This Row],[probeD]]), Table3[[#This Row],[Sharpened or Unsharpened]], Tamina!I12))</f>
        <v>1</v>
      </c>
      <c r="J11">
        <f>IF(E11=1,Table3[[#This Row],[Sharpened or Unsharpened]], IF(ISBLANK(Table3[[#This Row],[probeE]]), Table3[[#This Row],[Sharpened or Unsharpened]], Tamina!I12))</f>
        <v>1</v>
      </c>
      <c r="K11">
        <f>IF(E11=1,Table3[[#This Row],[Sharpened or Unsharpened]], IF(ISBLANK(Table3[[#This Row],[probeF]]), Table3[[#This Row],[Sharpened or Unsharpened]], Tamina!I12))</f>
        <v>1</v>
      </c>
    </row>
    <row r="12" spans="1:11">
      <c r="A12" s="13" t="str">
        <f>Table3[[#This Row],[MID]]</f>
        <v>1077711823_545996_20210120</v>
      </c>
      <c r="B12" t="str">
        <f>Table2[[#This Row],[MID]]</f>
        <v>1031938107_485124_20200624</v>
      </c>
      <c r="C12">
        <f t="shared" si="0"/>
        <v>43</v>
      </c>
      <c r="D12" s="13" t="str">
        <f t="shared" si="1"/>
        <v>1077711823_545996_20210120</v>
      </c>
      <c r="E12" s="13">
        <f t="shared" si="2"/>
        <v>1</v>
      </c>
      <c r="F12">
        <f>IF(E12=1,Table3[[#This Row],[Sharpened or Unsharpened]], IF(ISBLANK(Table3[[#This Row],[probeA]]), Table3[[#This Row],[Sharpened or Unsharpened]], Tamina!I13))</f>
        <v>1</v>
      </c>
      <c r="G12">
        <f>IF(E12=1,Table3[[#This Row],[Sharpened or Unsharpened]], IF(ISBLANK(Table3[[#This Row],[probeB]]), Table3[[#This Row],[Sharpened or Unsharpened]], Tamina!I13))</f>
        <v>1</v>
      </c>
      <c r="H12">
        <f>IF(E12=1,Table3[[#This Row],[Sharpened or Unsharpened]], IF(ISBLANK(Table3[[#This Row],[probeC]]), Table3[[#This Row],[Sharpened or Unsharpened]], Tamina!I13))</f>
        <v>1</v>
      </c>
      <c r="I12">
        <f>IF(E12=1,Table3[[#This Row],[Sharpened or Unsharpened]], IF(ISBLANK(Table3[[#This Row],[probeD]]), Table3[[#This Row],[Sharpened or Unsharpened]], Tamina!I13))</f>
        <v>1</v>
      </c>
      <c r="J12">
        <f>IF(E12=1,Table3[[#This Row],[Sharpened or Unsharpened]], IF(ISBLANK(Table3[[#This Row],[probeE]]), Table3[[#This Row],[Sharpened or Unsharpened]], Tamina!I13))</f>
        <v>1</v>
      </c>
      <c r="K12">
        <f>IF(E12=1,Table3[[#This Row],[Sharpened or Unsharpened]], IF(ISBLANK(Table3[[#This Row],[probeF]]), Table3[[#This Row],[Sharpened or Unsharpened]], Tamina!I13))</f>
        <v>1</v>
      </c>
    </row>
    <row r="13" spans="1:11">
      <c r="A13" s="13" t="str">
        <f>Table3[[#This Row],[MID]]</f>
        <v>1076265417_546503_20210113</v>
      </c>
      <c r="B13" t="str">
        <f>Table2[[#This Row],[MID]]</f>
        <v>1033387557_509940_20200630</v>
      </c>
      <c r="C13">
        <f t="shared" si="0"/>
        <v>42</v>
      </c>
      <c r="D13" s="13" t="str">
        <f t="shared" si="1"/>
        <v>1076265417_546503_20210113</v>
      </c>
      <c r="E13" s="13">
        <f t="shared" si="2"/>
        <v>1</v>
      </c>
      <c r="F13">
        <f>IF(E13=1,Table3[[#This Row],[Sharpened or Unsharpened]], IF(ISBLANK(Table3[[#This Row],[probeA]]), Table3[[#This Row],[Sharpened or Unsharpened]], Tamina!I14))</f>
        <v>1</v>
      </c>
      <c r="G13">
        <f>IF(E13=1,Table3[[#This Row],[Sharpened or Unsharpened]], IF(ISBLANK(Table3[[#This Row],[probeB]]), Table3[[#This Row],[Sharpened or Unsharpened]], Tamina!I14))</f>
        <v>1</v>
      </c>
      <c r="H13">
        <f>IF(E13=1,Table3[[#This Row],[Sharpened or Unsharpened]], IF(ISBLANK(Table3[[#This Row],[probeC]]), Table3[[#This Row],[Sharpened or Unsharpened]], Tamina!I14))</f>
        <v>1</v>
      </c>
      <c r="I13">
        <f>IF(E13=1,Table3[[#This Row],[Sharpened or Unsharpened]], IF(ISBLANK(Table3[[#This Row],[probeD]]), Table3[[#This Row],[Sharpened or Unsharpened]], Tamina!I14))</f>
        <v>1</v>
      </c>
      <c r="J13">
        <f>IF(E13=1,Table3[[#This Row],[Sharpened or Unsharpened]], IF(ISBLANK(Table3[[#This Row],[probeE]]), Table3[[#This Row],[Sharpened or Unsharpened]], Tamina!I14))</f>
        <v>1</v>
      </c>
      <c r="K13">
        <f>IF(E13=1,Table3[[#This Row],[Sharpened or Unsharpened]], IF(ISBLANK(Table3[[#This Row],[probeF]]), Table3[[#This Row],[Sharpened or Unsharpened]], Tamina!I14))</f>
        <v>1</v>
      </c>
    </row>
    <row r="14" spans="1:11">
      <c r="A14" s="13" t="str">
        <f>Table3[[#This Row],[MID]]</f>
        <v>1072345110_540536_20201222</v>
      </c>
      <c r="B14" t="str">
        <f>Table2[[#This Row],[MID]]</f>
        <v>1033388795_509652_20200630</v>
      </c>
      <c r="C14">
        <f t="shared" si="0"/>
        <v>40</v>
      </c>
      <c r="D14" s="13" t="str">
        <f t="shared" si="1"/>
        <v>1072345110_540536_20201222</v>
      </c>
      <c r="E14" s="13">
        <f t="shared" si="2"/>
        <v>1</v>
      </c>
      <c r="F14">
        <f>IF(E14=1,Table3[[#This Row],[Sharpened or Unsharpened]], IF(ISBLANK(Table3[[#This Row],[probeA]]), Table3[[#This Row],[Sharpened or Unsharpened]], Tamina!I15))</f>
        <v>1</v>
      </c>
      <c r="G14">
        <f>IF(E14=1,Table3[[#This Row],[Sharpened or Unsharpened]], IF(ISBLANK(Table3[[#This Row],[probeB]]), Table3[[#This Row],[Sharpened or Unsharpened]], Tamina!I15))</f>
        <v>1</v>
      </c>
      <c r="H14">
        <f>IF(E14=1,Table3[[#This Row],[Sharpened or Unsharpened]], IF(ISBLANK(Table3[[#This Row],[probeC]]), Table3[[#This Row],[Sharpened or Unsharpened]], Tamina!I15))</f>
        <v>1</v>
      </c>
      <c r="I14">
        <f>IF(E14=1,Table3[[#This Row],[Sharpened or Unsharpened]], IF(ISBLANK(Table3[[#This Row],[probeD]]), Table3[[#This Row],[Sharpened or Unsharpened]], Tamina!I15))</f>
        <v>1</v>
      </c>
      <c r="J14">
        <f>IF(E14=1,Table3[[#This Row],[Sharpened or Unsharpened]], IF(ISBLANK(Table3[[#This Row],[probeE]]), Table3[[#This Row],[Sharpened or Unsharpened]], Tamina!I15))</f>
        <v>1</v>
      </c>
      <c r="K14">
        <f>IF(E14=1,Table3[[#This Row],[Sharpened or Unsharpened]], IF(ISBLANK(Table3[[#This Row],[probeF]]), Table3[[#This Row],[Sharpened or Unsharpened]], Tamina!I15))</f>
        <v>1</v>
      </c>
    </row>
    <row r="15" spans="1:11">
      <c r="A15" s="13" t="str">
        <f>Table3[[#This Row],[MID]]</f>
        <v>1072341440_546507_20201222</v>
      </c>
      <c r="B15" t="str">
        <f>Table2[[#This Row],[MID]]</f>
        <v>1037747248_505167_20200721</v>
      </c>
      <c r="C15">
        <f t="shared" si="0"/>
        <v>36</v>
      </c>
      <c r="D15" s="13" t="str">
        <f t="shared" si="1"/>
        <v>1072341440_546507_20201222</v>
      </c>
      <c r="E15" s="13">
        <f t="shared" si="2"/>
        <v>1</v>
      </c>
      <c r="F15">
        <f>IF(E15=1,Table3[[#This Row],[Sharpened or Unsharpened]], IF(ISBLANK(Table3[[#This Row],[probeA]]), Table3[[#This Row],[Sharpened or Unsharpened]], Tamina!I16))</f>
        <v>1</v>
      </c>
      <c r="G15">
        <f>IF(E15=1,Table3[[#This Row],[Sharpened or Unsharpened]], IF(ISBLANK(Table3[[#This Row],[probeB]]), Table3[[#This Row],[Sharpened or Unsharpened]], Tamina!I16))</f>
        <v>1</v>
      </c>
      <c r="H15">
        <f>IF(E15=1,Table3[[#This Row],[Sharpened or Unsharpened]], IF(ISBLANK(Table3[[#This Row],[probeC]]), Table3[[#This Row],[Sharpened or Unsharpened]], Tamina!I16))</f>
        <v>1</v>
      </c>
      <c r="I15">
        <f>IF(E15=1,Table3[[#This Row],[Sharpened or Unsharpened]], IF(ISBLANK(Table3[[#This Row],[probeD]]), Table3[[#This Row],[Sharpened or Unsharpened]], Tamina!I16))</f>
        <v>1</v>
      </c>
      <c r="J15">
        <f>IF(E15=1,Table3[[#This Row],[Sharpened or Unsharpened]], IF(ISBLANK(Table3[[#This Row],[probeE]]), Table3[[#This Row],[Sharpened or Unsharpened]], Tamina!I16))</f>
        <v>1</v>
      </c>
      <c r="K15">
        <f>IF(E15=1,Table3[[#This Row],[Sharpened or Unsharpened]], IF(ISBLANK(Table3[[#This Row],[probeF]]), Table3[[#This Row],[Sharpened or Unsharpened]], Tamina!I16))</f>
        <v>1</v>
      </c>
    </row>
    <row r="16" spans="1:11">
      <c r="A16" s="13" t="str">
        <f>Table3[[#This Row],[MID]]</f>
        <v>1070969560_548465_20201216</v>
      </c>
      <c r="B16" t="str">
        <f>Table2[[#This Row],[MID]]</f>
        <v>1039257177_524921_20200729</v>
      </c>
      <c r="C16">
        <f t="shared" si="0"/>
        <v>33</v>
      </c>
      <c r="D16" s="13" t="str">
        <f t="shared" si="1"/>
        <v>1070969560_548465_20201216</v>
      </c>
      <c r="E16" s="13">
        <f t="shared" si="2"/>
        <v>1</v>
      </c>
      <c r="F16">
        <f>IF(E16=1,Table3[[#This Row],[Sharpened or Unsharpened]], IF(ISBLANK(Table3[[#This Row],[probeA]]), Table3[[#This Row],[Sharpened or Unsharpened]], Tamina!I17))</f>
        <v>1</v>
      </c>
      <c r="G16">
        <f>IF(E16=1,Table3[[#This Row],[Sharpened or Unsharpened]], IF(ISBLANK(Table3[[#This Row],[probeB]]), Table3[[#This Row],[Sharpened or Unsharpened]], Tamina!I17))</f>
        <v>1</v>
      </c>
      <c r="H16">
        <f>IF(E16=1,Table3[[#This Row],[Sharpened or Unsharpened]], IF(ISBLANK(Table3[[#This Row],[probeC]]), Table3[[#This Row],[Sharpened or Unsharpened]], Tamina!I17))</f>
        <v>1</v>
      </c>
      <c r="I16">
        <f>IF(E16=1,Table3[[#This Row],[Sharpened or Unsharpened]], IF(ISBLANK(Table3[[#This Row],[probeD]]), Table3[[#This Row],[Sharpened or Unsharpened]], Tamina!I17))</f>
        <v>1</v>
      </c>
      <c r="J16">
        <f>IF(E16=1,Table3[[#This Row],[Sharpened or Unsharpened]], IF(ISBLANK(Table3[[#This Row],[probeE]]), Table3[[#This Row],[Sharpened or Unsharpened]], Tamina!I17))</f>
        <v>1</v>
      </c>
      <c r="K16">
        <f>IF(E16=1,Table3[[#This Row],[Sharpened or Unsharpened]], IF(ISBLANK(Table3[[#This Row],[probeF]]), Table3[[#This Row],[Sharpened or Unsharpened]], Tamina!I17))</f>
        <v>1</v>
      </c>
    </row>
    <row r="17" spans="1:11">
      <c r="A17" s="13" t="str">
        <f>Table3[[#This Row],[MID]]</f>
        <v>1070961372_544835_20201216</v>
      </c>
      <c r="B17" t="str">
        <f>Table2[[#This Row],[MID]]</f>
        <v>1039267612_513271_20200729</v>
      </c>
      <c r="C17">
        <f t="shared" si="0"/>
        <v>32</v>
      </c>
      <c r="D17" s="13" t="str">
        <f t="shared" si="1"/>
        <v>1070961372_544835_20201216</v>
      </c>
      <c r="E17" s="13">
        <f t="shared" si="2"/>
        <v>1</v>
      </c>
      <c r="F17">
        <f>IF(E17=1,Table3[[#This Row],[Sharpened or Unsharpened]], IF(ISBLANK(Table3[[#This Row],[probeA]]), Table3[[#This Row],[Sharpened or Unsharpened]], Tamina!I18))</f>
        <v>1</v>
      </c>
      <c r="G17">
        <f>IF(E17=1,Table3[[#This Row],[Sharpened or Unsharpened]], IF(ISBLANK(Table3[[#This Row],[probeB]]), Table3[[#This Row],[Sharpened or Unsharpened]], Tamina!I18))</f>
        <v>1</v>
      </c>
      <c r="H17">
        <f>IF(E17=1,Table3[[#This Row],[Sharpened or Unsharpened]], IF(ISBLANK(Table3[[#This Row],[probeC]]), Table3[[#This Row],[Sharpened or Unsharpened]], Tamina!I18))</f>
        <v>1</v>
      </c>
      <c r="I17">
        <f>IF(E17=1,Table3[[#This Row],[Sharpened or Unsharpened]], IF(ISBLANK(Table3[[#This Row],[probeD]]), Table3[[#This Row],[Sharpened or Unsharpened]], Tamina!I18))</f>
        <v>1</v>
      </c>
      <c r="J17">
        <f>IF(E17=1,Table3[[#This Row],[Sharpened or Unsharpened]], IF(ISBLANK(Table3[[#This Row],[probeE]]), Table3[[#This Row],[Sharpened or Unsharpened]], Tamina!I18))</f>
        <v>1</v>
      </c>
      <c r="K17">
        <f>IF(E17=1,Table3[[#This Row],[Sharpened or Unsharpened]], IF(ISBLANK(Table3[[#This Row],[probeF]]), Table3[[#This Row],[Sharpened or Unsharpened]], Tamina!I18))</f>
        <v>1</v>
      </c>
    </row>
    <row r="18" spans="1:11">
      <c r="A18" s="13" t="str">
        <f>Table3[[#This Row],[MID]]</f>
        <v>1069193611_545994_20201209</v>
      </c>
      <c r="B18" t="str">
        <f>Table2[[#This Row],[MID]]</f>
        <v>1041083421_522944_20200805</v>
      </c>
      <c r="C18">
        <f t="shared" si="0"/>
        <v>31</v>
      </c>
      <c r="D18" s="13" t="str">
        <f t="shared" si="1"/>
        <v>1069193611_545994_20201209</v>
      </c>
      <c r="E18" s="13">
        <f t="shared" si="2"/>
        <v>1</v>
      </c>
      <c r="F18">
        <f>IF(E18=1,Table3[[#This Row],[Sharpened or Unsharpened]], IF(ISBLANK(Table3[[#This Row],[probeA]]), Table3[[#This Row],[Sharpened or Unsharpened]], Tamina!I19))</f>
        <v>1</v>
      </c>
      <c r="G18">
        <f>IF(E18=1,Table3[[#This Row],[Sharpened or Unsharpened]], IF(ISBLANK(Table3[[#This Row],[probeB]]), Table3[[#This Row],[Sharpened or Unsharpened]], Tamina!I19))</f>
        <v>1</v>
      </c>
      <c r="H18">
        <f>IF(E18=1,Table3[[#This Row],[Sharpened or Unsharpened]], IF(ISBLANK(Table3[[#This Row],[probeC]]), Table3[[#This Row],[Sharpened or Unsharpened]], Tamina!I19))</f>
        <v>1</v>
      </c>
      <c r="I18">
        <f>IF(E18=1,Table3[[#This Row],[Sharpened or Unsharpened]], IF(ISBLANK(Table3[[#This Row],[probeD]]), Table3[[#This Row],[Sharpened or Unsharpened]], Tamina!I19))</f>
        <v>1</v>
      </c>
      <c r="J18">
        <f>IF(E18=1,Table3[[#This Row],[Sharpened or Unsharpened]], IF(ISBLANK(Table3[[#This Row],[probeE]]), Table3[[#This Row],[Sharpened or Unsharpened]], Tamina!I19))</f>
        <v>1</v>
      </c>
      <c r="K18">
        <f>IF(E18=1,Table3[[#This Row],[Sharpened or Unsharpened]], IF(ISBLANK(Table3[[#This Row],[probeF]]), Table3[[#This Row],[Sharpened or Unsharpened]], Tamina!I19))</f>
        <v>1</v>
      </c>
    </row>
    <row r="19" spans="1:11">
      <c r="A19" s="13" t="str">
        <f>Table3[[#This Row],[MID]]</f>
        <v>1069192277_544837_20201209</v>
      </c>
      <c r="B19" t="str">
        <f>Table2[[#This Row],[MID]]</f>
        <v>1043752325_506940_20200817</v>
      </c>
      <c r="C19">
        <f t="shared" si="0"/>
        <v>30</v>
      </c>
      <c r="D19" s="13" t="str">
        <f t="shared" si="1"/>
        <v>1069192277_544837_20201209</v>
      </c>
      <c r="E19" s="13">
        <f t="shared" si="2"/>
        <v>1</v>
      </c>
      <c r="F19">
        <f>IF(E19=1,Table3[[#This Row],[Sharpened or Unsharpened]], IF(ISBLANK(Table3[[#This Row],[probeA]]), Table3[[#This Row],[Sharpened or Unsharpened]], Tamina!I20))</f>
        <v>1</v>
      </c>
      <c r="G19">
        <f>IF(E19=1,Table3[[#This Row],[Sharpened or Unsharpened]], IF(ISBLANK(Table3[[#This Row],[probeB]]), Table3[[#This Row],[Sharpened or Unsharpened]], Tamina!I20))</f>
        <v>1</v>
      </c>
      <c r="H19">
        <f>IF(E19=1,Table3[[#This Row],[Sharpened or Unsharpened]], IF(ISBLANK(Table3[[#This Row],[probeC]]), Table3[[#This Row],[Sharpened or Unsharpened]], Tamina!I20))</f>
        <v>1</v>
      </c>
      <c r="I19">
        <f>IF(E19=1,Table3[[#This Row],[Sharpened or Unsharpened]], IF(ISBLANK(Table3[[#This Row],[probeD]]), Table3[[#This Row],[Sharpened or Unsharpened]], Tamina!I20))</f>
        <v>1</v>
      </c>
      <c r="J19">
        <f>IF(E19=1,Table3[[#This Row],[Sharpened or Unsharpened]], IF(ISBLANK(Table3[[#This Row],[probeE]]), Table3[[#This Row],[Sharpened or Unsharpened]], Tamina!I20))</f>
        <v>1</v>
      </c>
      <c r="K19">
        <f>IF(E19=1,Table3[[#This Row],[Sharpened or Unsharpened]], IF(ISBLANK(Table3[[#This Row],[probeF]]), Table3[[#This Row],[Sharpened or Unsharpened]], Tamina!I20))</f>
        <v>1</v>
      </c>
    </row>
    <row r="20" spans="1:11">
      <c r="A20" s="13" t="str">
        <f>Table3[[#This Row],[MID]]</f>
        <v>1067593545_546512_20201202</v>
      </c>
      <c r="B20" t="str">
        <f>Table2[[#This Row],[MID]]</f>
        <v>1044385384_524761_20200819</v>
      </c>
      <c r="C20">
        <f t="shared" si="0"/>
        <v>29</v>
      </c>
      <c r="D20" s="13" t="str">
        <f t="shared" si="1"/>
        <v>1067593545_546512_20201202</v>
      </c>
      <c r="E20" s="13">
        <f t="shared" si="2"/>
        <v>1</v>
      </c>
      <c r="F20">
        <f>IF(E20=1,Table3[[#This Row],[Sharpened or Unsharpened]], IF(ISBLANK(Table3[[#This Row],[probeA]]), Table3[[#This Row],[Sharpened or Unsharpened]], Tamina!I21))</f>
        <v>1</v>
      </c>
      <c r="G20">
        <f>IF(E20=1,Table3[[#This Row],[Sharpened or Unsharpened]], IF(ISBLANK(Table3[[#This Row],[probeB]]), Table3[[#This Row],[Sharpened or Unsharpened]], Tamina!I21))</f>
        <v>1</v>
      </c>
      <c r="H20">
        <f>IF(E20=1,Table3[[#This Row],[Sharpened or Unsharpened]], IF(ISBLANK(Table3[[#This Row],[probeC]]), Table3[[#This Row],[Sharpened or Unsharpened]], Tamina!I21))</f>
        <v>1</v>
      </c>
      <c r="I20">
        <f>IF(E20=1,Table3[[#This Row],[Sharpened or Unsharpened]], IF(ISBLANK(Table3[[#This Row],[probeD]]), Table3[[#This Row],[Sharpened or Unsharpened]], Tamina!I21))</f>
        <v>1</v>
      </c>
      <c r="J20">
        <f>IF(E20=1,Table3[[#This Row],[Sharpened or Unsharpened]], IF(ISBLANK(Table3[[#This Row],[probeE]]), Table3[[#This Row],[Sharpened or Unsharpened]], Tamina!I21))</f>
        <v>1</v>
      </c>
      <c r="K20">
        <f>IF(E20=1,Table3[[#This Row],[Sharpened or Unsharpened]], IF(ISBLANK(Table3[[#This Row],[probeF]]), Table3[[#This Row],[Sharpened or Unsharpened]], Tamina!I21))</f>
        <v>1</v>
      </c>
    </row>
    <row r="21" spans="1:11">
      <c r="A21" s="13" t="str">
        <f>Table3[[#This Row],[MID]]</f>
        <v>1067588044_544836_20201202</v>
      </c>
      <c r="B21" t="str">
        <f>Table2[[#This Row],[MID]]</f>
        <v>1044389060_510589_20200819</v>
      </c>
      <c r="C21">
        <f t="shared" si="0"/>
        <v>28</v>
      </c>
      <c r="D21" s="13" t="str">
        <f t="shared" si="1"/>
        <v>1067588044_544836_20201202</v>
      </c>
      <c r="E21" s="13">
        <f t="shared" si="2"/>
        <v>1</v>
      </c>
      <c r="F21">
        <f>IF(E21=1,Table3[[#This Row],[Sharpened or Unsharpened]], IF(ISBLANK(Table3[[#This Row],[probeA]]), Table3[[#This Row],[Sharpened or Unsharpened]], Tamina!I22))</f>
        <v>1</v>
      </c>
      <c r="G21">
        <f>IF(E21=1,Table3[[#This Row],[Sharpened or Unsharpened]], IF(ISBLANK(Table3[[#This Row],[probeB]]), Table3[[#This Row],[Sharpened or Unsharpened]], Tamina!I22))</f>
        <v>1</v>
      </c>
      <c r="H21">
        <f>IF(E21=1,Table3[[#This Row],[Sharpened or Unsharpened]], IF(ISBLANK(Table3[[#This Row],[probeC]]), Table3[[#This Row],[Sharpened or Unsharpened]], Tamina!I22))</f>
        <v>1</v>
      </c>
      <c r="I21">
        <f>IF(E21=1,Table3[[#This Row],[Sharpened or Unsharpened]], IF(ISBLANK(Table3[[#This Row],[probeD]]), Table3[[#This Row],[Sharpened or Unsharpened]], Tamina!I22))</f>
        <v>1</v>
      </c>
      <c r="J21">
        <f>IF(E21=1,Table3[[#This Row],[Sharpened or Unsharpened]], IF(ISBLANK(Table3[[#This Row],[probeE]]), Table3[[#This Row],[Sharpened or Unsharpened]], Tamina!I22))</f>
        <v>1</v>
      </c>
      <c r="K21">
        <f>IF(E21=1,Table3[[#This Row],[Sharpened or Unsharpened]], IF(ISBLANK(Table3[[#This Row],[probeF]]), Table3[[#This Row],[Sharpened or Unsharpened]], Tamina!I22))</f>
        <v>1</v>
      </c>
    </row>
    <row r="22" spans="1:11">
      <c r="A22" s="13" t="str">
        <f>Table3[[#This Row],[MID]]</f>
        <v>1052342277_530862_20200923</v>
      </c>
      <c r="B22" t="str">
        <f>Table2[[#This Row],[MID]]</f>
        <v>1046166369_527294_20200826</v>
      </c>
      <c r="C22">
        <f t="shared" si="0"/>
        <v>27</v>
      </c>
      <c r="D22" s="13" t="str">
        <f t="shared" si="1"/>
        <v>1052342277_530862_20200923</v>
      </c>
      <c r="E22" s="13">
        <f t="shared" si="2"/>
        <v>1</v>
      </c>
      <c r="F22">
        <f>IF(E22=1,Table3[[#This Row],[Sharpened or Unsharpened]], IF(ISBLANK(Table3[[#This Row],[probeA]]), Table3[[#This Row],[Sharpened or Unsharpened]], Tamina!I23))</f>
        <v>1</v>
      </c>
      <c r="G22">
        <f>IF(E22=1,Table3[[#This Row],[Sharpened or Unsharpened]], IF(ISBLANK(Table3[[#This Row],[probeB]]), Table3[[#This Row],[Sharpened or Unsharpened]], Tamina!I23))</f>
        <v>1</v>
      </c>
      <c r="H22">
        <f>IF(E22=1,Table3[[#This Row],[Sharpened or Unsharpened]], IF(ISBLANK(Table3[[#This Row],[probeC]]), Table3[[#This Row],[Sharpened or Unsharpened]], Tamina!I23))</f>
        <v>1</v>
      </c>
      <c r="I22">
        <f>IF(E22=1,Table3[[#This Row],[Sharpened or Unsharpened]], IF(ISBLANK(Table3[[#This Row],[probeD]]), Table3[[#This Row],[Sharpened or Unsharpened]], Tamina!I23))</f>
        <v>1</v>
      </c>
      <c r="J22">
        <f>IF(E22=1,Table3[[#This Row],[Sharpened or Unsharpened]], IF(ISBLANK(Table3[[#This Row],[probeE]]), Table3[[#This Row],[Sharpened or Unsharpened]], Tamina!I23))</f>
        <v>1</v>
      </c>
      <c r="K22">
        <f>IF(E22=1,Table3[[#This Row],[Sharpened or Unsharpened]], IF(ISBLANK(Table3[[#This Row],[probeF]]), Table3[[#This Row],[Sharpened or Unsharpened]], Tamina!I23))</f>
        <v>1</v>
      </c>
    </row>
    <row r="23" spans="1:11">
      <c r="A23" s="13" t="str">
        <f>Table3[[#This Row],[MID]]</f>
        <v>1052331749_524926_20200923</v>
      </c>
      <c r="B23" t="str">
        <f>Table2[[#This Row],[MID]]</f>
        <v>1047969464_509808_20200902</v>
      </c>
      <c r="C23">
        <f t="shared" si="0"/>
        <v>26</v>
      </c>
      <c r="D23" s="13" t="str">
        <f t="shared" si="1"/>
        <v>1052331749_524926_20200923</v>
      </c>
      <c r="E23" s="13">
        <f t="shared" si="2"/>
        <v>1</v>
      </c>
      <c r="F23">
        <f>IF(E23=1,Table3[[#This Row],[Sharpened or Unsharpened]], IF(ISBLANK(Table3[[#This Row],[probeA]]), Table3[[#This Row],[Sharpened or Unsharpened]], Tamina!I24))</f>
        <v>1</v>
      </c>
      <c r="G23">
        <f>IF(E23=1,Table3[[#This Row],[Sharpened or Unsharpened]], IF(ISBLANK(Table3[[#This Row],[probeB]]), Table3[[#This Row],[Sharpened or Unsharpened]], Tamina!I24))</f>
        <v>1</v>
      </c>
      <c r="H23">
        <f>IF(E23=1,Table3[[#This Row],[Sharpened or Unsharpened]], IF(ISBLANK(Table3[[#This Row],[probeC]]), Table3[[#This Row],[Sharpened or Unsharpened]], Tamina!I24))</f>
        <v>1</v>
      </c>
      <c r="I23">
        <f>IF(E23=1,Table3[[#This Row],[Sharpened or Unsharpened]], IF(ISBLANK(Table3[[#This Row],[probeD]]), Table3[[#This Row],[Sharpened or Unsharpened]], Tamina!I24))</f>
        <v>1</v>
      </c>
      <c r="J23">
        <f>IF(E23=1,Table3[[#This Row],[Sharpened or Unsharpened]], IF(ISBLANK(Table3[[#This Row],[probeE]]), Table3[[#This Row],[Sharpened or Unsharpened]], Tamina!I24))</f>
        <v>1</v>
      </c>
      <c r="K23">
        <f>IF(E23=1,Table3[[#This Row],[Sharpened or Unsharpened]], IF(ISBLANK(Table3[[#This Row],[probeF]]), Table3[[#This Row],[Sharpened or Unsharpened]], Tamina!I24))</f>
        <v>1</v>
      </c>
    </row>
    <row r="24" spans="1:11">
      <c r="A24" s="13" t="str">
        <f>Table3[[#This Row],[MID]]</f>
        <v>1050962145_524760_20200916</v>
      </c>
      <c r="B24" t="str">
        <f>Table2[[#This Row],[MID]]</f>
        <v>1047977240_524925_20200902</v>
      </c>
      <c r="C24">
        <f t="shared" si="0"/>
        <v>25</v>
      </c>
      <c r="D24" s="13" t="str">
        <f t="shared" si="1"/>
        <v>1050962145_524760_20200916</v>
      </c>
      <c r="E24" s="13">
        <f t="shared" si="2"/>
        <v>1</v>
      </c>
      <c r="F24">
        <f>IF(E24=1,Table3[[#This Row],[Sharpened or Unsharpened]], IF(ISBLANK(Table3[[#This Row],[probeA]]), Table3[[#This Row],[Sharpened or Unsharpened]], Tamina!I25))</f>
        <v>1</v>
      </c>
      <c r="G24">
        <f>IF(E24=1,Table3[[#This Row],[Sharpened or Unsharpened]], IF(ISBLANK(Table3[[#This Row],[probeB]]), Table3[[#This Row],[Sharpened or Unsharpened]], Tamina!I25))</f>
        <v>1</v>
      </c>
      <c r="H24">
        <f>IF(E24=1,Table3[[#This Row],[Sharpened or Unsharpened]], IF(ISBLANK(Table3[[#This Row],[probeC]]), Table3[[#This Row],[Sharpened or Unsharpened]], Tamina!I25))</f>
        <v>1</v>
      </c>
      <c r="I24">
        <f>IF(E24=1,Table3[[#This Row],[Sharpened or Unsharpened]], IF(ISBLANK(Table3[[#This Row],[probeD]]), Table3[[#This Row],[Sharpened or Unsharpened]], Tamina!I25))</f>
        <v>1</v>
      </c>
      <c r="J24">
        <f>IF(E24=1,Table3[[#This Row],[Sharpened or Unsharpened]], IF(ISBLANK(Table3[[#This Row],[probeE]]), Table3[[#This Row],[Sharpened or Unsharpened]], Tamina!I25))</f>
        <v>1</v>
      </c>
      <c r="K24">
        <f>IF(E24=1,Table3[[#This Row],[Sharpened or Unsharpened]], IF(ISBLANK(Table3[[#This Row],[probeF]]), Table3[[#This Row],[Sharpened or Unsharpened]], Tamina!I25))</f>
        <v>1</v>
      </c>
    </row>
    <row r="25" spans="1:11">
      <c r="A25" s="13" t="str">
        <f>Table3[[#This Row],[MID]]</f>
        <v>1047977240_524925_20200902</v>
      </c>
      <c r="B25" t="str">
        <f>Table2[[#This Row],[MID]]</f>
        <v>1067588044_544836_20201202</v>
      </c>
      <c r="C25">
        <f t="shared" si="0"/>
        <v>21</v>
      </c>
      <c r="D25" s="13" t="str">
        <f t="shared" si="1"/>
        <v>1047977240_524925_20200902</v>
      </c>
      <c r="E25" s="13">
        <f t="shared" si="2"/>
        <v>1</v>
      </c>
      <c r="F25">
        <f>IF(E25=1,Table3[[#This Row],[Sharpened or Unsharpened]], IF(ISBLANK(Table3[[#This Row],[probeA]]), Table3[[#This Row],[Sharpened or Unsharpened]], Tamina!I26))</f>
        <v>1</v>
      </c>
      <c r="G25">
        <f>IF(E25=1,Table3[[#This Row],[Sharpened or Unsharpened]], IF(ISBLANK(Table3[[#This Row],[probeB]]), Table3[[#This Row],[Sharpened or Unsharpened]], Tamina!I26))</f>
        <v>1</v>
      </c>
      <c r="H25">
        <f>IF(E25=1,Table3[[#This Row],[Sharpened or Unsharpened]], IF(ISBLANK(Table3[[#This Row],[probeC]]), Table3[[#This Row],[Sharpened or Unsharpened]], Tamina!I26))</f>
        <v>1</v>
      </c>
      <c r="I25">
        <f>IF(E25=1,Table3[[#This Row],[Sharpened or Unsharpened]], IF(ISBLANK(Table3[[#This Row],[probeD]]), Table3[[#This Row],[Sharpened or Unsharpened]], Tamina!I26))</f>
        <v>1</v>
      </c>
      <c r="J25">
        <f>IF(E25=1,Table3[[#This Row],[Sharpened or Unsharpened]], IF(ISBLANK(Table3[[#This Row],[probeE]]), Table3[[#This Row],[Sharpened or Unsharpened]], Tamina!I26))</f>
        <v>1</v>
      </c>
      <c r="K25">
        <f>IF(E25=1,Table3[[#This Row],[Sharpened or Unsharpened]], IF(ISBLANK(Table3[[#This Row],[probeF]]), Table3[[#This Row],[Sharpened or Unsharpened]], Tamina!I26))</f>
        <v>1</v>
      </c>
    </row>
    <row r="26" spans="1:11">
      <c r="A26" s="13" t="str">
        <f>Table3[[#This Row],[MID]]</f>
        <v>1047969464_509808_20200902</v>
      </c>
      <c r="B26" t="str">
        <f>Table2[[#This Row],[MID]]</f>
        <v>1067593545_546512_20201202</v>
      </c>
      <c r="C26">
        <f t="shared" si="0"/>
        <v>20</v>
      </c>
      <c r="D26" s="13" t="str">
        <f t="shared" si="1"/>
        <v>1047969464_509808_20200902</v>
      </c>
      <c r="E26" s="13">
        <f t="shared" si="2"/>
        <v>1</v>
      </c>
      <c r="F26">
        <f>IF(E26=1,Table3[[#This Row],[Sharpened or Unsharpened]], IF(ISBLANK(Table3[[#This Row],[probeA]]), Table3[[#This Row],[Sharpened or Unsharpened]], Tamina!I27))</f>
        <v>0</v>
      </c>
      <c r="G26">
        <f>IF(E26=1,Table3[[#This Row],[Sharpened or Unsharpened]], IF(ISBLANK(Table3[[#This Row],[probeB]]), Table3[[#This Row],[Sharpened or Unsharpened]], Tamina!I27))</f>
        <v>0</v>
      </c>
      <c r="H26">
        <f>IF(E26=1,Table3[[#This Row],[Sharpened or Unsharpened]], IF(ISBLANK(Table3[[#This Row],[probeC]]), Table3[[#This Row],[Sharpened or Unsharpened]], Tamina!I27))</f>
        <v>0</v>
      </c>
      <c r="I26">
        <f>IF(E26=1,Table3[[#This Row],[Sharpened or Unsharpened]], IF(ISBLANK(Table3[[#This Row],[probeD]]), Table3[[#This Row],[Sharpened or Unsharpened]], Tamina!I27))</f>
        <v>0</v>
      </c>
      <c r="J26">
        <f>IF(E26=1,Table3[[#This Row],[Sharpened or Unsharpened]], IF(ISBLANK(Table3[[#This Row],[probeE]]), Table3[[#This Row],[Sharpened or Unsharpened]], Tamina!I27))</f>
        <v>0</v>
      </c>
      <c r="K26">
        <f>IF(E26=1,Table3[[#This Row],[Sharpened or Unsharpened]], IF(ISBLANK(Table3[[#This Row],[probeF]]), Table3[[#This Row],[Sharpened or Unsharpened]], Tamina!I27))</f>
        <v>0</v>
      </c>
    </row>
    <row r="27" spans="1:11">
      <c r="A27" s="13" t="str">
        <f>Table3[[#This Row],[MID]]</f>
        <v>1046166369_527294_20200826</v>
      </c>
      <c r="B27" t="str">
        <f>Table2[[#This Row],[MID]]</f>
        <v>1069192277_544837_20201209</v>
      </c>
      <c r="C27">
        <f t="shared" si="0"/>
        <v>19</v>
      </c>
      <c r="D27" s="13" t="str">
        <f t="shared" si="1"/>
        <v>1046166369_527294_20200826</v>
      </c>
      <c r="E27" s="13">
        <f t="shared" si="2"/>
        <v>1</v>
      </c>
      <c r="F27">
        <f>IF(E27=1,Table3[[#This Row],[Sharpened or Unsharpened]], IF(ISBLANK(Table3[[#This Row],[probeA]]), Table3[[#This Row],[Sharpened or Unsharpened]], Tamina!I28))</f>
        <v>1</v>
      </c>
      <c r="G27">
        <f>IF(E27=1,Table3[[#This Row],[Sharpened or Unsharpened]], IF(ISBLANK(Table3[[#This Row],[probeB]]), Table3[[#This Row],[Sharpened or Unsharpened]], Tamina!I28))</f>
        <v>1</v>
      </c>
      <c r="H27">
        <f>IF(E27=1,Table3[[#This Row],[Sharpened or Unsharpened]], IF(ISBLANK(Table3[[#This Row],[probeC]]), Table3[[#This Row],[Sharpened or Unsharpened]], Tamina!I28))</f>
        <v>1</v>
      </c>
      <c r="I27">
        <f>IF(E27=1,Table3[[#This Row],[Sharpened or Unsharpened]], IF(ISBLANK(Table3[[#This Row],[probeD]]), Table3[[#This Row],[Sharpened or Unsharpened]], Tamina!I28))</f>
        <v>1</v>
      </c>
      <c r="J27">
        <f>IF(E27=1,Table3[[#This Row],[Sharpened or Unsharpened]], IF(ISBLANK(Table3[[#This Row],[probeE]]), Table3[[#This Row],[Sharpened or Unsharpened]], Tamina!I28))</f>
        <v>1</v>
      </c>
      <c r="K27">
        <f>IF(E27=1,Table3[[#This Row],[Sharpened or Unsharpened]], IF(ISBLANK(Table3[[#This Row],[probeF]]), Table3[[#This Row],[Sharpened or Unsharpened]], Tamina!I28))</f>
        <v>1</v>
      </c>
    </row>
    <row r="28" spans="1:11">
      <c r="A28" s="13" t="str">
        <f>Table3[[#This Row],[MID]]</f>
        <v>1044389060_510589_20200819</v>
      </c>
      <c r="B28" t="str">
        <f>Table2[[#This Row],[MID]]</f>
        <v>1069193611_545994_20201209</v>
      </c>
      <c r="C28">
        <f t="shared" si="0"/>
        <v>18</v>
      </c>
      <c r="D28" s="13" t="str">
        <f t="shared" si="1"/>
        <v>1044389060_510589_20200819</v>
      </c>
      <c r="E28" s="13">
        <f t="shared" si="2"/>
        <v>1</v>
      </c>
      <c r="F28">
        <f>IF(E28=1,Table3[[#This Row],[Sharpened or Unsharpened]], IF(ISBLANK(Table3[[#This Row],[probeA]]), Table3[[#This Row],[Sharpened or Unsharpened]], Tamina!I29))</f>
        <v>1</v>
      </c>
      <c r="G28">
        <f>IF(E28=1,Table3[[#This Row],[Sharpened or Unsharpened]], IF(ISBLANK(Table3[[#This Row],[probeB]]), Table3[[#This Row],[Sharpened or Unsharpened]], Tamina!I29))</f>
        <v>1</v>
      </c>
      <c r="H28">
        <f>IF(E28=1,Table3[[#This Row],[Sharpened or Unsharpened]], IF(ISBLANK(Table3[[#This Row],[probeC]]), Table3[[#This Row],[Sharpened or Unsharpened]], Tamina!I29))</f>
        <v>1</v>
      </c>
      <c r="I28">
        <f>IF(E28=1,Table3[[#This Row],[Sharpened or Unsharpened]], IF(ISBLANK(Table3[[#This Row],[probeD]]), Table3[[#This Row],[Sharpened or Unsharpened]], Tamina!I29))</f>
        <v>1</v>
      </c>
      <c r="J28">
        <f>IF(E28=1,Table3[[#This Row],[Sharpened or Unsharpened]], IF(ISBLANK(Table3[[#This Row],[probeE]]), Table3[[#This Row],[Sharpened or Unsharpened]], Tamina!I29))</f>
        <v>1</v>
      </c>
      <c r="K28">
        <f>IF(E28=1,Table3[[#This Row],[Sharpened or Unsharpened]], IF(ISBLANK(Table3[[#This Row],[probeF]]), Table3[[#This Row],[Sharpened or Unsharpened]], Tamina!I29))</f>
        <v>1</v>
      </c>
    </row>
    <row r="29" spans="1:11">
      <c r="A29" s="13" t="str">
        <f>Table3[[#This Row],[MID]]</f>
        <v>1044385384_524761_20200819</v>
      </c>
      <c r="B29" t="str">
        <f>Table2[[#This Row],[MID]]</f>
        <v>1070961372_544835_20201216</v>
      </c>
      <c r="C29">
        <f t="shared" si="0"/>
        <v>17</v>
      </c>
      <c r="D29" s="13" t="str">
        <f t="shared" si="1"/>
        <v>1044385384_524761_20200819</v>
      </c>
      <c r="E29" s="13">
        <f t="shared" si="2"/>
        <v>1</v>
      </c>
      <c r="F29">
        <f>IF(E29=1,Table3[[#This Row],[Sharpened or Unsharpened]], IF(ISBLANK(Table3[[#This Row],[probeA]]), Table3[[#This Row],[Sharpened or Unsharpened]], Tamina!I30))</f>
        <v>0</v>
      </c>
      <c r="G29">
        <f>IF(E29=1,Table3[[#This Row],[Sharpened or Unsharpened]], IF(ISBLANK(Table3[[#This Row],[probeB]]), Table3[[#This Row],[Sharpened or Unsharpened]], Tamina!I30))</f>
        <v>0</v>
      </c>
      <c r="H29">
        <f>IF(E29=1,Table3[[#This Row],[Sharpened or Unsharpened]], IF(ISBLANK(Table3[[#This Row],[probeC]]), Table3[[#This Row],[Sharpened or Unsharpened]], Tamina!I30))</f>
        <v>0</v>
      </c>
      <c r="I29">
        <f>IF(E29=1,Table3[[#This Row],[Sharpened or Unsharpened]], IF(ISBLANK(Table3[[#This Row],[probeD]]), Table3[[#This Row],[Sharpened or Unsharpened]], Tamina!I30))</f>
        <v>0</v>
      </c>
      <c r="J29">
        <f>IF(E29=1,Table3[[#This Row],[Sharpened or Unsharpened]], IF(ISBLANK(Table3[[#This Row],[probeE]]), Table3[[#This Row],[Sharpened or Unsharpened]], Tamina!I30))</f>
        <v>0</v>
      </c>
      <c r="K29">
        <f>IF(E29=1,Table3[[#This Row],[Sharpened or Unsharpened]], IF(ISBLANK(Table3[[#This Row],[probeF]]), Table3[[#This Row],[Sharpened or Unsharpened]], Tamina!I30))</f>
        <v>0</v>
      </c>
    </row>
    <row r="30" spans="1:11">
      <c r="A30" s="13" t="str">
        <f>Table3[[#This Row],[MID]]</f>
        <v>1043752325_506940_20200817</v>
      </c>
      <c r="B30" t="str">
        <f>Table2[[#This Row],[MID]]</f>
        <v>1070969560_548465_20201216</v>
      </c>
      <c r="C30">
        <f t="shared" si="0"/>
        <v>16</v>
      </c>
      <c r="D30" s="13" t="str">
        <f t="shared" si="1"/>
        <v>1043752325_506940_20200817</v>
      </c>
      <c r="E30" s="13">
        <f t="shared" si="2"/>
        <v>1</v>
      </c>
      <c r="F30">
        <f>IF(E30=1,Table3[[#This Row],[Sharpened or Unsharpened]], IF(ISBLANK(Table3[[#This Row],[probeA]]), Table3[[#This Row],[Sharpened or Unsharpened]], Tamina!I31))</f>
        <v>0</v>
      </c>
      <c r="G30">
        <f>IF(E30=1,Table3[[#This Row],[Sharpened or Unsharpened]], IF(ISBLANK(Table3[[#This Row],[probeB]]), Table3[[#This Row],[Sharpened or Unsharpened]], Tamina!I31))</f>
        <v>0</v>
      </c>
      <c r="H30">
        <f>IF(E30=1,Table3[[#This Row],[Sharpened or Unsharpened]], IF(ISBLANK(Table3[[#This Row],[probeC]]), Table3[[#This Row],[Sharpened or Unsharpened]], Tamina!I31))</f>
        <v>0</v>
      </c>
      <c r="I30">
        <f>IF(E30=1,Table3[[#This Row],[Sharpened or Unsharpened]], IF(ISBLANK(Table3[[#This Row],[probeD]]), Table3[[#This Row],[Sharpened or Unsharpened]], Tamina!I31))</f>
        <v>0</v>
      </c>
      <c r="J30">
        <f>IF(E30=1,Table3[[#This Row],[Sharpened or Unsharpened]], IF(ISBLANK(Table3[[#This Row],[probeE]]), Table3[[#This Row],[Sharpened or Unsharpened]], Tamina!I31))</f>
        <v>0</v>
      </c>
      <c r="K30">
        <f>IF(E30=1,Table3[[#This Row],[Sharpened or Unsharpened]], IF(ISBLANK(Table3[[#This Row],[probeF]]), Table3[[#This Row],[Sharpened or Unsharpened]], Tamina!I31))</f>
        <v>0</v>
      </c>
    </row>
    <row r="31" spans="1:11">
      <c r="A31" s="13" t="str">
        <f>Table3[[#This Row],[MID]]</f>
        <v>1041083421_522944_20200805</v>
      </c>
      <c r="B31" t="str">
        <f>Table2[[#This Row],[MID]]</f>
        <v>1071300149_548465_20201217</v>
      </c>
      <c r="C31" t="e">
        <f t="shared" si="0"/>
        <v>#N/A</v>
      </c>
      <c r="D31" s="13" t="str">
        <f t="shared" si="1"/>
        <v>1041083421_522944_20200805</v>
      </c>
      <c r="E31" s="13">
        <f t="shared" si="2"/>
        <v>1</v>
      </c>
      <c r="F31">
        <f>IF(E31=1,Table3[[#This Row],[Sharpened or Unsharpened]], IF(ISBLANK(Table3[[#This Row],[probeA]]), Table3[[#This Row],[Sharpened or Unsharpened]], Tamina!I32))</f>
        <v>0</v>
      </c>
      <c r="G31">
        <f>IF(E31=1,Table3[[#This Row],[Sharpened or Unsharpened]], IF(ISBLANK(Table3[[#This Row],[probeB]]), Table3[[#This Row],[Sharpened or Unsharpened]], Tamina!I32))</f>
        <v>0</v>
      </c>
      <c r="H31">
        <f>IF(E31=1,Table3[[#This Row],[Sharpened or Unsharpened]], IF(ISBLANK(Table3[[#This Row],[probeC]]), Table3[[#This Row],[Sharpened or Unsharpened]], Tamina!I32))</f>
        <v>0</v>
      </c>
      <c r="I31">
        <f>IF(E31=1,Table3[[#This Row],[Sharpened or Unsharpened]], IF(ISBLANK(Table3[[#This Row],[probeD]]), Table3[[#This Row],[Sharpened or Unsharpened]], Tamina!I32))</f>
        <v>0</v>
      </c>
      <c r="J31">
        <f>IF(E31=1,Table3[[#This Row],[Sharpened or Unsharpened]], IF(ISBLANK(Table3[[#This Row],[probeE]]), Table3[[#This Row],[Sharpened or Unsharpened]], Tamina!I32))</f>
        <v>0</v>
      </c>
      <c r="K31">
        <f>IF(E31=1,Table3[[#This Row],[Sharpened or Unsharpened]], IF(ISBLANK(Table3[[#This Row],[probeF]]), Table3[[#This Row],[Sharpened or Unsharpened]], Tamina!I32))</f>
        <v>0</v>
      </c>
    </row>
    <row r="32" spans="1:11">
      <c r="A32" s="13" t="str">
        <f>Table3[[#This Row],[MID]]</f>
        <v>1039267612_513271_20200729</v>
      </c>
      <c r="B32" t="str">
        <f>Table2[[#This Row],[MID]]</f>
        <v>1071301976_544835_20201217</v>
      </c>
      <c r="C32" t="e">
        <f t="shared" si="0"/>
        <v>#N/A</v>
      </c>
      <c r="D32" s="13" t="str">
        <f t="shared" si="1"/>
        <v>1039267612_513271_20200729</v>
      </c>
      <c r="E32" s="13">
        <f t="shared" si="2"/>
        <v>1</v>
      </c>
      <c r="F32">
        <f>IF(E32=1,Table3[[#This Row],[Sharpened or Unsharpened]], IF(ISBLANK(Table3[[#This Row],[probeA]]), Table3[[#This Row],[Sharpened or Unsharpened]], Tamina!I33))</f>
        <v>0</v>
      </c>
      <c r="G32">
        <f>IF(E32=1,Table3[[#This Row],[Sharpened or Unsharpened]], IF(ISBLANK(Table3[[#This Row],[probeB]]), Table3[[#This Row],[Sharpened or Unsharpened]], Tamina!I33))</f>
        <v>0</v>
      </c>
      <c r="H32">
        <f>IF(E32=1,Table3[[#This Row],[Sharpened or Unsharpened]], IF(ISBLANK(Table3[[#This Row],[probeC]]), Table3[[#This Row],[Sharpened or Unsharpened]], Tamina!I33))</f>
        <v>0</v>
      </c>
      <c r="I32">
        <f>IF(E32=1,Table3[[#This Row],[Sharpened or Unsharpened]], IF(ISBLANK(Table3[[#This Row],[probeD]]), Table3[[#This Row],[Sharpened or Unsharpened]], Tamina!I33))</f>
        <v>0</v>
      </c>
      <c r="J32">
        <f>IF(E32=1,Table3[[#This Row],[Sharpened or Unsharpened]], IF(ISBLANK(Table3[[#This Row],[probeE]]), Table3[[#This Row],[Sharpened or Unsharpened]], Tamina!I33))</f>
        <v>0</v>
      </c>
      <c r="K32">
        <f>IF(E32=1,Table3[[#This Row],[Sharpened or Unsharpened]], IF(ISBLANK(Table3[[#This Row],[probeF]]), Table3[[#This Row],[Sharpened or Unsharpened]], Tamina!I33))</f>
        <v>0</v>
      </c>
    </row>
    <row r="33" spans="1:11">
      <c r="A33" s="13" t="str">
        <f>Table3[[#This Row],[MID]]</f>
        <v>1039257177_524921_20200729</v>
      </c>
      <c r="B33" t="str">
        <f>Table2[[#This Row],[MID]]</f>
        <v>1072341440_546507_20201222</v>
      </c>
      <c r="C33">
        <f t="shared" si="0"/>
        <v>15</v>
      </c>
      <c r="D33" s="13" t="str">
        <f t="shared" si="1"/>
        <v>1039257177_524921_20200729</v>
      </c>
      <c r="E33" s="13">
        <f t="shared" si="2"/>
        <v>1</v>
      </c>
      <c r="F33">
        <f>IF(E33=1,Table3[[#This Row],[Sharpened or Unsharpened]], IF(ISBLANK(Table3[[#This Row],[probeA]]), Table3[[#This Row],[Sharpened or Unsharpened]], Tamina!I34))</f>
        <v>1</v>
      </c>
      <c r="G33">
        <f>IF(E33=1,Table3[[#This Row],[Sharpened or Unsharpened]], IF(ISBLANK(Table3[[#This Row],[probeB]]), Table3[[#This Row],[Sharpened or Unsharpened]], Tamina!I34))</f>
        <v>1</v>
      </c>
      <c r="H33">
        <f>IF(E33=1,Table3[[#This Row],[Sharpened or Unsharpened]], IF(ISBLANK(Table3[[#This Row],[probeC]]), Table3[[#This Row],[Sharpened or Unsharpened]], Tamina!I34))</f>
        <v>1</v>
      </c>
      <c r="I33">
        <f>IF(E33=1,Table3[[#This Row],[Sharpened or Unsharpened]], IF(ISBLANK(Table3[[#This Row],[probeD]]), Table3[[#This Row],[Sharpened or Unsharpened]], Tamina!I34))</f>
        <v>1</v>
      </c>
      <c r="J33">
        <f>IF(E33=1,Table3[[#This Row],[Sharpened or Unsharpened]], IF(ISBLANK(Table3[[#This Row],[probeE]]), Table3[[#This Row],[Sharpened or Unsharpened]], Tamina!I34))</f>
        <v>1</v>
      </c>
      <c r="K33">
        <f>IF(E33=1,Table3[[#This Row],[Sharpened or Unsharpened]], IF(ISBLANK(Table3[[#This Row],[probeF]]), Table3[[#This Row],[Sharpened or Unsharpened]], Tamina!I34))</f>
        <v>1</v>
      </c>
    </row>
    <row r="34" spans="1:11">
      <c r="A34" s="13" t="str">
        <f>Table3[[#This Row],[MID]]</f>
        <v>1037927382_513573_20200722</v>
      </c>
      <c r="B34" t="str">
        <f>Table2[[#This Row],[MID]]</f>
        <v>1072345110_540536_20201222</v>
      </c>
      <c r="C34">
        <f t="shared" si="0"/>
        <v>14</v>
      </c>
      <c r="D34" s="13" t="str">
        <f t="shared" si="1"/>
        <v>1037927382_513573_20200722</v>
      </c>
      <c r="E34" s="13">
        <f t="shared" si="2"/>
        <v>2</v>
      </c>
      <c r="F34">
        <f>IF(E34=1,Table3[[#This Row],[Sharpened or Unsharpened]], IF(ISBLANK(Table3[[#This Row],[probeA]]), Table3[[#This Row],[Sharpened or Unsharpened]], Tamina!I35))</f>
        <v>0</v>
      </c>
      <c r="G34">
        <f>IF(E34=1,Table3[[#This Row],[Sharpened or Unsharpened]], IF(ISBLANK(Table3[[#This Row],[probeB]]), Table3[[#This Row],[Sharpened or Unsharpened]], Tamina!I35))</f>
        <v>0</v>
      </c>
      <c r="H34">
        <f>IF(E34=1,Table3[[#This Row],[Sharpened or Unsharpened]], IF(ISBLANK(Table3[[#This Row],[probeC]]), Table3[[#This Row],[Sharpened or Unsharpened]], Tamina!I35))</f>
        <v>1</v>
      </c>
      <c r="I34">
        <f>IF(E34=1,Table3[[#This Row],[Sharpened or Unsharpened]], IF(ISBLANK(Table3[[#This Row],[probeD]]), Table3[[#This Row],[Sharpened or Unsharpened]], Tamina!I35))</f>
        <v>0</v>
      </c>
      <c r="J34">
        <f>IF(E34=1,Table3[[#This Row],[Sharpened or Unsharpened]], IF(ISBLANK(Table3[[#This Row],[probeE]]), Table3[[#This Row],[Sharpened or Unsharpened]], Tamina!I35))</f>
        <v>1</v>
      </c>
      <c r="K34">
        <f>IF(E34=1,Table3[[#This Row],[Sharpened or Unsharpened]], IF(ISBLANK(Table3[[#This Row],[probeF]]), Table3[[#This Row],[Sharpened or Unsharpened]], Tamina!I35))</f>
        <v>1</v>
      </c>
    </row>
    <row r="35" spans="1:11">
      <c r="A35" s="13" t="str">
        <f>Table3[[#This Row],[MID]]</f>
        <v>1037927382_513573_20200722</v>
      </c>
      <c r="B35" t="str">
        <f>Table2[[#This Row],[MID]]</f>
        <v>1072567062_546507_20201223</v>
      </c>
      <c r="C35" t="e">
        <f t="shared" si="0"/>
        <v>#N/A</v>
      </c>
      <c r="D35" s="13" t="str">
        <f t="shared" si="1"/>
        <v>1037927382_513573_20200722</v>
      </c>
      <c r="E35" s="13">
        <f t="shared" si="2"/>
        <v>2</v>
      </c>
      <c r="F35">
        <f>IF(E35=1,Table3[[#This Row],[Sharpened or Unsharpened]], IF(ISBLANK(Table3[[#This Row],[probeA]]), Table3[[#This Row],[Sharpened or Unsharpened]], Tamina!I36))</f>
        <v>0</v>
      </c>
      <c r="G35">
        <f>IF(E35=1,Table3[[#This Row],[Sharpened or Unsharpened]], IF(ISBLANK(Table3[[#This Row],[probeB]]), Table3[[#This Row],[Sharpened or Unsharpened]], Tamina!I36))</f>
        <v>0</v>
      </c>
      <c r="H35">
        <f>IF(E35=1,Table3[[#This Row],[Sharpened or Unsharpened]], IF(ISBLANK(Table3[[#This Row],[probeC]]), Table3[[#This Row],[Sharpened or Unsharpened]], Tamina!I36))</f>
        <v>1</v>
      </c>
      <c r="I35">
        <f>IF(E35=1,Table3[[#This Row],[Sharpened or Unsharpened]], IF(ISBLANK(Table3[[#This Row],[probeD]]), Table3[[#This Row],[Sharpened or Unsharpened]], Tamina!I36))</f>
        <v>0</v>
      </c>
      <c r="J35">
        <f>IF(E35=1,Table3[[#This Row],[Sharpened or Unsharpened]], IF(ISBLANK(Table3[[#This Row],[probeE]]), Table3[[#This Row],[Sharpened or Unsharpened]], Tamina!I36))</f>
        <v>1</v>
      </c>
      <c r="K35">
        <f>IF(E35=1,Table3[[#This Row],[Sharpened or Unsharpened]], IF(ISBLANK(Table3[[#This Row],[probeF]]), Table3[[#This Row],[Sharpened or Unsharpened]], Tamina!I36))</f>
        <v>1</v>
      </c>
    </row>
    <row r="36" spans="1:11">
      <c r="A36" s="13" t="str">
        <f>Table3[[#This Row],[MID]]</f>
        <v>1037747248_505167_20200721</v>
      </c>
      <c r="B36" t="str">
        <f>Table2[[#This Row],[MID]]</f>
        <v>1072572100_540536_20201223</v>
      </c>
      <c r="C36" t="e">
        <f t="shared" si="0"/>
        <v>#N/A</v>
      </c>
      <c r="D36" s="13" t="str">
        <f t="shared" si="1"/>
        <v>1037747248_505167_20200721</v>
      </c>
      <c r="E36" s="13">
        <f t="shared" si="2"/>
        <v>2</v>
      </c>
      <c r="F36">
        <f>IF(E36=1,Table3[[#This Row],[Sharpened or Unsharpened]], IF(ISBLANK(Table3[[#This Row],[probeA]]), Table3[[#This Row],[Sharpened or Unsharpened]], Tamina!I37))</f>
        <v>0</v>
      </c>
      <c r="G36">
        <f>IF(E36=1,Table3[[#This Row],[Sharpened or Unsharpened]], IF(ISBLANK(Table3[[#This Row],[probeB]]), Table3[[#This Row],[Sharpened or Unsharpened]], Tamina!I37))</f>
        <v>0</v>
      </c>
      <c r="H36">
        <f>IF(E36=1,Table3[[#This Row],[Sharpened or Unsharpened]], IF(ISBLANK(Table3[[#This Row],[probeC]]), Table3[[#This Row],[Sharpened or Unsharpened]], Tamina!I37))</f>
        <v>1</v>
      </c>
      <c r="I36">
        <f>IF(E36=1,Table3[[#This Row],[Sharpened or Unsharpened]], IF(ISBLANK(Table3[[#This Row],[probeD]]), Table3[[#This Row],[Sharpened or Unsharpened]], Tamina!I37))</f>
        <v>0</v>
      </c>
      <c r="J36">
        <f>IF(E36=1,Table3[[#This Row],[Sharpened or Unsharpened]], IF(ISBLANK(Table3[[#This Row],[probeE]]), Table3[[#This Row],[Sharpened or Unsharpened]], Tamina!I37))</f>
        <v>1</v>
      </c>
      <c r="K36">
        <f>IF(E36=1,Table3[[#This Row],[Sharpened or Unsharpened]], IF(ISBLANK(Table3[[#This Row],[probeF]]), Table3[[#This Row],[Sharpened or Unsharpened]], Tamina!I37))</f>
        <v>1</v>
      </c>
    </row>
    <row r="37" spans="1:11">
      <c r="A37" s="13" t="str">
        <f>Table3[[#This Row],[MID]]</f>
        <v>1037747248_505167_20200721</v>
      </c>
      <c r="B37" t="str">
        <f>Table2[[#This Row],[MID]]</f>
        <v>1076265417_546503_20210113</v>
      </c>
      <c r="C37">
        <f t="shared" si="0"/>
        <v>13</v>
      </c>
      <c r="D37" s="13" t="str">
        <f t="shared" si="1"/>
        <v>1037747248_505167_20200721</v>
      </c>
      <c r="E37" s="13">
        <f t="shared" si="2"/>
        <v>2</v>
      </c>
      <c r="F37">
        <f>IF(E37=1,Table3[[#This Row],[Sharpened or Unsharpened]], IF(ISBLANK(Table3[[#This Row],[probeA]]), Table3[[#This Row],[Sharpened or Unsharpened]], Tamina!I38))</f>
        <v>0</v>
      </c>
      <c r="G37">
        <f>IF(E37=1,Table3[[#This Row],[Sharpened or Unsharpened]], IF(ISBLANK(Table3[[#This Row],[probeB]]), Table3[[#This Row],[Sharpened or Unsharpened]], Tamina!I38))</f>
        <v>0</v>
      </c>
      <c r="H37">
        <f>IF(E37=1,Table3[[#This Row],[Sharpened or Unsharpened]], IF(ISBLANK(Table3[[#This Row],[probeC]]), Table3[[#This Row],[Sharpened or Unsharpened]], Tamina!I38))</f>
        <v>1</v>
      </c>
      <c r="I37">
        <f>IF(E37=1,Table3[[#This Row],[Sharpened or Unsharpened]], IF(ISBLANK(Table3[[#This Row],[probeD]]), Table3[[#This Row],[Sharpened or Unsharpened]], Tamina!I38))</f>
        <v>0</v>
      </c>
      <c r="J37">
        <f>IF(E37=1,Table3[[#This Row],[Sharpened or Unsharpened]], IF(ISBLANK(Table3[[#This Row],[probeE]]), Table3[[#This Row],[Sharpened or Unsharpened]], Tamina!I38))</f>
        <v>1</v>
      </c>
      <c r="K37">
        <f>IF(E37=1,Table3[[#This Row],[Sharpened or Unsharpened]], IF(ISBLANK(Table3[[#This Row],[probeF]]), Table3[[#This Row],[Sharpened or Unsharpened]], Tamina!I38))</f>
        <v>1</v>
      </c>
    </row>
    <row r="38" spans="1:11">
      <c r="A38" s="13" t="str">
        <f>Table3[[#This Row],[MID]]</f>
        <v>1036476611_506798_20200715</v>
      </c>
      <c r="B38" t="str">
        <f>Table2[[#This Row],[MID]]</f>
        <v>1076487758_546503_20210114</v>
      </c>
      <c r="C38" t="e">
        <f t="shared" si="0"/>
        <v>#N/A</v>
      </c>
      <c r="D38" s="13" t="str">
        <f t="shared" si="1"/>
        <v>1036476611_506798_20200715</v>
      </c>
      <c r="E38" s="13">
        <f t="shared" si="2"/>
        <v>2</v>
      </c>
      <c r="F38">
        <f>IF(E38=1,Table3[[#This Row],[Sharpened or Unsharpened]], IF(ISBLANK(Table3[[#This Row],[probeA]]), Table3[[#This Row],[Sharpened or Unsharpened]], Tamina!I39))</f>
        <v>0</v>
      </c>
      <c r="G38">
        <f>IF(E38=1,Table3[[#This Row],[Sharpened or Unsharpened]], IF(ISBLANK(Table3[[#This Row],[probeB]]), Table3[[#This Row],[Sharpened or Unsharpened]], Tamina!I39))</f>
        <v>0</v>
      </c>
      <c r="H38">
        <f>IF(E38=1,Table3[[#This Row],[Sharpened or Unsharpened]], IF(ISBLANK(Table3[[#This Row],[probeC]]), Table3[[#This Row],[Sharpened or Unsharpened]], Tamina!I39))</f>
        <v>1</v>
      </c>
      <c r="I38">
        <f>IF(E38=1,Table3[[#This Row],[Sharpened or Unsharpened]], IF(ISBLANK(Table3[[#This Row],[probeD]]), Table3[[#This Row],[Sharpened or Unsharpened]], Tamina!I39))</f>
        <v>0</v>
      </c>
      <c r="J38">
        <f>IF(E38=1,Table3[[#This Row],[Sharpened or Unsharpened]], IF(ISBLANK(Table3[[#This Row],[probeE]]), Table3[[#This Row],[Sharpened or Unsharpened]], Tamina!I39))</f>
        <v>1</v>
      </c>
      <c r="K38">
        <f>IF(E38=1,Table3[[#This Row],[Sharpened or Unsharpened]], IF(ISBLANK(Table3[[#This Row],[probeF]]), Table3[[#This Row],[Sharpened or Unsharpened]], Tamina!I39))</f>
        <v>1</v>
      </c>
    </row>
    <row r="39" spans="1:11">
      <c r="A39" s="13" t="str">
        <f>Table3[[#This Row],[MID]]</f>
        <v>1036476611_506798_20200715</v>
      </c>
      <c r="B39" t="str">
        <f>Table2[[#This Row],[MID]]</f>
        <v>1077711823_545996_20210120</v>
      </c>
      <c r="C39">
        <f t="shared" si="0"/>
        <v>12</v>
      </c>
      <c r="D39" s="13" t="str">
        <f t="shared" si="1"/>
        <v>1036476611_506798_20200715</v>
      </c>
      <c r="E39" s="13">
        <f t="shared" si="2"/>
        <v>2</v>
      </c>
      <c r="F39">
        <f>IF(E39=1,Table3[[#This Row],[Sharpened or Unsharpened]], IF(ISBLANK(Table3[[#This Row],[probeA]]), Table3[[#This Row],[Sharpened or Unsharpened]], Tamina!I40))</f>
        <v>0</v>
      </c>
      <c r="G39">
        <f>IF(E39=1,Table3[[#This Row],[Sharpened or Unsharpened]], IF(ISBLANK(Table3[[#This Row],[probeB]]), Table3[[#This Row],[Sharpened or Unsharpened]], Tamina!I40))</f>
        <v>0</v>
      </c>
      <c r="H39">
        <f>IF(E39=1,Table3[[#This Row],[Sharpened or Unsharpened]], IF(ISBLANK(Table3[[#This Row],[probeC]]), Table3[[#This Row],[Sharpened or Unsharpened]], Tamina!I40))</f>
        <v>1</v>
      </c>
      <c r="I39">
        <f>IF(E39=1,Table3[[#This Row],[Sharpened or Unsharpened]], IF(ISBLANK(Table3[[#This Row],[probeD]]), Table3[[#This Row],[Sharpened or Unsharpened]], Tamina!I40))</f>
        <v>0</v>
      </c>
      <c r="J39">
        <f>IF(E39=1,Table3[[#This Row],[Sharpened or Unsharpened]], IF(ISBLANK(Table3[[#This Row],[probeE]]), Table3[[#This Row],[Sharpened or Unsharpened]], Tamina!I40))</f>
        <v>1</v>
      </c>
      <c r="K39">
        <f>IF(E39=1,Table3[[#This Row],[Sharpened or Unsharpened]], IF(ISBLANK(Table3[[#This Row],[probeF]]), Table3[[#This Row],[Sharpened or Unsharpened]], Tamina!I40))</f>
        <v>1</v>
      </c>
    </row>
    <row r="40" spans="1:11">
      <c r="A40" s="13" t="str">
        <f>Table3[[#This Row],[MID]]</f>
        <v>1033388795_509652_20200630</v>
      </c>
      <c r="B40" t="str">
        <f>Table2[[#This Row],[MID]]</f>
        <v>1077712208_548715_20210120</v>
      </c>
      <c r="C40">
        <f t="shared" si="0"/>
        <v>11</v>
      </c>
      <c r="D40" s="13" t="str">
        <f t="shared" si="1"/>
        <v>1033388795_509652_20200630</v>
      </c>
      <c r="E40" s="13">
        <f t="shared" si="2"/>
        <v>2</v>
      </c>
      <c r="F40">
        <f>IF(E40=1,Table3[[#This Row],[Sharpened or Unsharpened]], IF(ISBLANK(Table3[[#This Row],[probeA]]), Table3[[#This Row],[Sharpened or Unsharpened]], Tamina!I41))</f>
        <v>0</v>
      </c>
      <c r="G40">
        <f>IF(E40=1,Table3[[#This Row],[Sharpened or Unsharpened]], IF(ISBLANK(Table3[[#This Row],[probeB]]), Table3[[#This Row],[Sharpened or Unsharpened]], Tamina!I41))</f>
        <v>0</v>
      </c>
      <c r="H40">
        <f>IF(E40=1,Table3[[#This Row],[Sharpened or Unsharpened]], IF(ISBLANK(Table3[[#This Row],[probeC]]), Table3[[#This Row],[Sharpened or Unsharpened]], Tamina!I41))</f>
        <v>1</v>
      </c>
      <c r="I40">
        <f>IF(E40=1,Table3[[#This Row],[Sharpened or Unsharpened]], IF(ISBLANK(Table3[[#This Row],[probeD]]), Table3[[#This Row],[Sharpened or Unsharpened]], Tamina!I41))</f>
        <v>0</v>
      </c>
      <c r="J40">
        <f>IF(E40=1,Table3[[#This Row],[Sharpened or Unsharpened]], IF(ISBLANK(Table3[[#This Row],[probeE]]), Table3[[#This Row],[Sharpened or Unsharpened]], Tamina!I41))</f>
        <v>1</v>
      </c>
      <c r="K40">
        <f>IF(E40=1,Table3[[#This Row],[Sharpened or Unsharpened]], IF(ISBLANK(Table3[[#This Row],[probeF]]), Table3[[#This Row],[Sharpened or Unsharpened]], Tamina!I41))</f>
        <v>1</v>
      </c>
    </row>
    <row r="41" spans="1:11">
      <c r="A41" s="13" t="str">
        <f>Table3[[#This Row],[MID]]</f>
        <v>1033388795_509652_20200630</v>
      </c>
      <c r="B41" t="str">
        <f>Table2[[#This Row],[MID]]</f>
        <v>1077891954_548715_20210121</v>
      </c>
      <c r="C41">
        <f t="shared" si="0"/>
        <v>10</v>
      </c>
      <c r="D41" s="13" t="str">
        <f t="shared" si="1"/>
        <v>1033388795_509652_20200630</v>
      </c>
      <c r="E41" s="13">
        <f t="shared" si="2"/>
        <v>2</v>
      </c>
      <c r="F41">
        <f>IF(E41=1,Table3[[#This Row],[Sharpened or Unsharpened]], IF(ISBLANK(Table3[[#This Row],[probeA]]), Table3[[#This Row],[Sharpened or Unsharpened]], Tamina!I42))</f>
        <v>0</v>
      </c>
      <c r="G41">
        <f>IF(E41=1,Table3[[#This Row],[Sharpened or Unsharpened]], IF(ISBLANK(Table3[[#This Row],[probeB]]), Table3[[#This Row],[Sharpened or Unsharpened]], Tamina!I42))</f>
        <v>0</v>
      </c>
      <c r="H41">
        <f>IF(E41=1,Table3[[#This Row],[Sharpened or Unsharpened]], IF(ISBLANK(Table3[[#This Row],[probeC]]), Table3[[#This Row],[Sharpened or Unsharpened]], Tamina!I42))</f>
        <v>0</v>
      </c>
      <c r="I41">
        <f>IF(E41=1,Table3[[#This Row],[Sharpened or Unsharpened]], IF(ISBLANK(Table3[[#This Row],[probeD]]), Table3[[#This Row],[Sharpened or Unsharpened]], Tamina!I42))</f>
        <v>0</v>
      </c>
      <c r="J41">
        <f>IF(E41=1,Table3[[#This Row],[Sharpened or Unsharpened]], IF(ISBLANK(Table3[[#This Row],[probeE]]), Table3[[#This Row],[Sharpened or Unsharpened]], Tamina!I42))</f>
        <v>0</v>
      </c>
      <c r="K41">
        <f>IF(E41=1,Table3[[#This Row],[Sharpened or Unsharpened]], IF(ISBLANK(Table3[[#This Row],[probeF]]), Table3[[#This Row],[Sharpened or Unsharpened]], Tamina!I42))</f>
        <v>0</v>
      </c>
    </row>
    <row r="42" spans="1:11">
      <c r="A42" s="13" t="str">
        <f>Table3[[#This Row],[MID]]</f>
        <v>1033387557_509940_20200630</v>
      </c>
      <c r="B42" t="str">
        <f>Table2[[#This Row],[MID]]</f>
        <v>1077897245_545996_20210121</v>
      </c>
      <c r="C42">
        <f t="shared" si="0"/>
        <v>9</v>
      </c>
      <c r="D42" s="13" t="str">
        <f t="shared" si="1"/>
        <v>1033387557_509940_20200630</v>
      </c>
      <c r="E42" s="13">
        <f t="shared" si="2"/>
        <v>1</v>
      </c>
      <c r="F42">
        <f>IF(E42=1,Table3[[#This Row],[Sharpened or Unsharpened]], IF(ISBLANK(Table3[[#This Row],[probeA]]), Table3[[#This Row],[Sharpened or Unsharpened]], Tamina!I43))</f>
        <v>0</v>
      </c>
      <c r="G42">
        <f>IF(E42=1,Table3[[#This Row],[Sharpened or Unsharpened]], IF(ISBLANK(Table3[[#This Row],[probeB]]), Table3[[#This Row],[Sharpened or Unsharpened]], Tamina!I43))</f>
        <v>0</v>
      </c>
      <c r="H42">
        <f>IF(E42=1,Table3[[#This Row],[Sharpened or Unsharpened]], IF(ISBLANK(Table3[[#This Row],[probeC]]), Table3[[#This Row],[Sharpened or Unsharpened]], Tamina!I43))</f>
        <v>0</v>
      </c>
      <c r="I42">
        <f>IF(E42=1,Table3[[#This Row],[Sharpened or Unsharpened]], IF(ISBLANK(Table3[[#This Row],[probeD]]), Table3[[#This Row],[Sharpened or Unsharpened]], Tamina!I43))</f>
        <v>0</v>
      </c>
      <c r="J42">
        <f>IF(E42=1,Table3[[#This Row],[Sharpened or Unsharpened]], IF(ISBLANK(Table3[[#This Row],[probeE]]), Table3[[#This Row],[Sharpened or Unsharpened]], Tamina!I43))</f>
        <v>0</v>
      </c>
      <c r="K42">
        <f>IF(E42=1,Table3[[#This Row],[Sharpened or Unsharpened]], IF(ISBLANK(Table3[[#This Row],[probeF]]), Table3[[#This Row],[Sharpened or Unsharpened]], Tamina!I43))</f>
        <v>0</v>
      </c>
    </row>
    <row r="43" spans="1:11">
      <c r="A43" s="13" t="str">
        <f>Table3[[#This Row],[MID]]</f>
        <v>1031938107_485124_20200624</v>
      </c>
      <c r="B43" t="str">
        <f>Table2[[#This Row],[MID]]</f>
        <v>977598747_477120_20191106</v>
      </c>
      <c r="C43">
        <f t="shared" si="0"/>
        <v>8</v>
      </c>
      <c r="D43" s="13" t="str">
        <f t="shared" si="1"/>
        <v>1031938107_485124_20200624</v>
      </c>
      <c r="E43" s="13">
        <f t="shared" si="2"/>
        <v>2</v>
      </c>
      <c r="F43">
        <f>IF(E43=1,Table3[[#This Row],[Sharpened or Unsharpened]], IF(ISBLANK(Table3[[#This Row],[probeA]]), Table3[[#This Row],[Sharpened or Unsharpened]], Tamina!I44))</f>
        <v>0</v>
      </c>
      <c r="G43">
        <f>IF(E43=1,Table3[[#This Row],[Sharpened or Unsharpened]], IF(ISBLANK(Table3[[#This Row],[probeB]]), Table3[[#This Row],[Sharpened or Unsharpened]], Tamina!I44))</f>
        <v>0</v>
      </c>
      <c r="H43">
        <f>IF(E43=1,Table3[[#This Row],[Sharpened or Unsharpened]], IF(ISBLANK(Table3[[#This Row],[probeC]]), Table3[[#This Row],[Sharpened or Unsharpened]], Tamina!I44))</f>
        <v>1</v>
      </c>
      <c r="I43">
        <f>IF(E43=1,Table3[[#This Row],[Sharpened or Unsharpened]], IF(ISBLANK(Table3[[#This Row],[probeD]]), Table3[[#This Row],[Sharpened or Unsharpened]], Tamina!I44))</f>
        <v>0</v>
      </c>
      <c r="J43">
        <f>IF(E43=1,Table3[[#This Row],[Sharpened or Unsharpened]], IF(ISBLANK(Table3[[#This Row],[probeE]]), Table3[[#This Row],[Sharpened or Unsharpened]], Tamina!I44))</f>
        <v>1</v>
      </c>
      <c r="K43">
        <f>IF(E43=1,Table3[[#This Row],[Sharpened or Unsharpened]], IF(ISBLANK(Table3[[#This Row],[probeF]]), Table3[[#This Row],[Sharpened or Unsharpened]], Tamina!I44))</f>
        <v>1</v>
      </c>
    </row>
    <row r="44" spans="1:11">
      <c r="A44" s="13" t="str">
        <f>Table3[[#This Row],[MID]]</f>
        <v>1031938107_485124_20200624</v>
      </c>
      <c r="B44" t="str">
        <f>Table2[[#This Row],[MID]]</f>
        <v>981876216_487460_20191113</v>
      </c>
      <c r="C44">
        <f t="shared" si="0"/>
        <v>7</v>
      </c>
      <c r="D44" s="13" t="str">
        <f t="shared" si="1"/>
        <v>1031938107_485124_20200624</v>
      </c>
      <c r="E44" s="13">
        <f t="shared" si="2"/>
        <v>2</v>
      </c>
      <c r="F44">
        <f>IF(E44=1,Table3[[#This Row],[Sharpened or Unsharpened]], IF(ISBLANK(Table3[[#This Row],[probeA]]), Table3[[#This Row],[Sharpened or Unsharpened]], Tamina!I45))</f>
        <v>0</v>
      </c>
      <c r="G44">
        <f>IF(E44=1,Table3[[#This Row],[Sharpened or Unsharpened]], IF(ISBLANK(Table3[[#This Row],[probeB]]), Table3[[#This Row],[Sharpened or Unsharpened]], Tamina!I45))</f>
        <v>0</v>
      </c>
      <c r="H44">
        <f>IF(E44=1,Table3[[#This Row],[Sharpened or Unsharpened]], IF(ISBLANK(Table3[[#This Row],[probeC]]), Table3[[#This Row],[Sharpened or Unsharpened]], Tamina!I45))</f>
        <v>0</v>
      </c>
      <c r="I44">
        <f>IF(E44=1,Table3[[#This Row],[Sharpened or Unsharpened]], IF(ISBLANK(Table3[[#This Row],[probeD]]), Table3[[#This Row],[Sharpened or Unsharpened]], Tamina!I45))</f>
        <v>0</v>
      </c>
      <c r="J44">
        <f>IF(E44=1,Table3[[#This Row],[Sharpened or Unsharpened]], IF(ISBLANK(Table3[[#This Row],[probeE]]), Table3[[#This Row],[Sharpened or Unsharpened]], Tamina!I45))</f>
        <v>0</v>
      </c>
      <c r="K44">
        <f>IF(E44=1,Table3[[#This Row],[Sharpened or Unsharpened]], IF(ISBLANK(Table3[[#This Row],[probeF]]), Table3[[#This Row],[Sharpened or Unsharpened]], Tamina!I45))</f>
        <v>0</v>
      </c>
    </row>
    <row r="45" spans="1:11">
      <c r="A45" s="13" t="str">
        <f>Table3[[#This Row],[MID]]</f>
        <v>1030489628_498756_20200617</v>
      </c>
      <c r="B45" t="str">
        <f>Table2[[#This Row],[MID]]</f>
        <v>986114138_473248_20191118</v>
      </c>
      <c r="C45">
        <f t="shared" si="0"/>
        <v>6</v>
      </c>
      <c r="D45" s="13" t="str">
        <f t="shared" si="1"/>
        <v>1030489628_498756_20200617</v>
      </c>
      <c r="E45" s="13">
        <f t="shared" si="2"/>
        <v>1</v>
      </c>
      <c r="F45">
        <f>IF(E45=1,Table3[[#This Row],[Sharpened or Unsharpened]], IF(ISBLANK(Table3[[#This Row],[probeA]]), Table3[[#This Row],[Sharpened or Unsharpened]], Tamina!I46))</f>
        <v>0</v>
      </c>
      <c r="G45">
        <f>IF(E45=1,Table3[[#This Row],[Sharpened or Unsharpened]], IF(ISBLANK(Table3[[#This Row],[probeB]]), Table3[[#This Row],[Sharpened or Unsharpened]], Tamina!I46))</f>
        <v>0</v>
      </c>
      <c r="H45">
        <f>IF(E45=1,Table3[[#This Row],[Sharpened or Unsharpened]], IF(ISBLANK(Table3[[#This Row],[probeC]]), Table3[[#This Row],[Sharpened or Unsharpened]], Tamina!I46))</f>
        <v>0</v>
      </c>
      <c r="I45">
        <f>IF(E45=1,Table3[[#This Row],[Sharpened or Unsharpened]], IF(ISBLANK(Table3[[#This Row],[probeD]]), Table3[[#This Row],[Sharpened or Unsharpened]], Tamina!I46))</f>
        <v>0</v>
      </c>
      <c r="J45">
        <f>IF(E45=1,Table3[[#This Row],[Sharpened or Unsharpened]], IF(ISBLANK(Table3[[#This Row],[probeE]]), Table3[[#This Row],[Sharpened or Unsharpened]], Tamina!I46))</f>
        <v>0</v>
      </c>
      <c r="K45">
        <f>IF(E45=1,Table3[[#This Row],[Sharpened or Unsharpened]], IF(ISBLANK(Table3[[#This Row],[probeF]]), Table3[[#This Row],[Sharpened or Unsharpened]], Tamina!I46))</f>
        <v>0</v>
      </c>
    </row>
    <row r="46" spans="1:11">
      <c r="A46" s="13" t="str">
        <f>Table3[[#This Row],[MID]]</f>
        <v>1029247206_498803_20200610</v>
      </c>
      <c r="B46" t="str">
        <f>Table2[[#This Row],[MID]]</f>
        <v>987924404_487461_20191120</v>
      </c>
      <c r="C46">
        <f t="shared" si="0"/>
        <v>5</v>
      </c>
      <c r="D46" s="13" t="str">
        <f t="shared" si="1"/>
        <v>1029247206_498803_20200610</v>
      </c>
      <c r="E46" s="13">
        <f t="shared" si="2"/>
        <v>1</v>
      </c>
      <c r="F46">
        <f>IF(E46=1,Table3[[#This Row],[Sharpened or Unsharpened]], IF(ISBLANK(Table3[[#This Row],[probeA]]), Table3[[#This Row],[Sharpened or Unsharpened]], Tamina!I47))</f>
        <v>0</v>
      </c>
      <c r="G46">
        <f>IF(E46=1,Table3[[#This Row],[Sharpened or Unsharpened]], IF(ISBLANK(Table3[[#This Row],[probeB]]), Table3[[#This Row],[Sharpened or Unsharpened]], Tamina!I47))</f>
        <v>0</v>
      </c>
      <c r="H46">
        <f>IF(E46=1,Table3[[#This Row],[Sharpened or Unsharpened]], IF(ISBLANK(Table3[[#This Row],[probeC]]), Table3[[#This Row],[Sharpened or Unsharpened]], Tamina!I47))</f>
        <v>0</v>
      </c>
      <c r="I46">
        <f>IF(E46=1,Table3[[#This Row],[Sharpened or Unsharpened]], IF(ISBLANK(Table3[[#This Row],[probeD]]), Table3[[#This Row],[Sharpened or Unsharpened]], Tamina!I47))</f>
        <v>0</v>
      </c>
      <c r="J46">
        <f>IF(E46=1,Table3[[#This Row],[Sharpened or Unsharpened]], IF(ISBLANK(Table3[[#This Row],[probeE]]), Table3[[#This Row],[Sharpened or Unsharpened]], Tamina!I47))</f>
        <v>0</v>
      </c>
      <c r="K46">
        <f>IF(E46=1,Table3[[#This Row],[Sharpened or Unsharpened]], IF(ISBLANK(Table3[[#This Row],[probeF]]), Table3[[#This Row],[Sharpened or Unsharpened]], Tamina!I47))</f>
        <v>0</v>
      </c>
    </row>
    <row r="47" spans="1:11">
      <c r="A47" s="13" t="str">
        <f>Table3[[#This Row],[MID]]</f>
        <v>1028043324_498757_20200604</v>
      </c>
      <c r="B47" t="str">
        <f>Table2[[#This Row],[MID]]</f>
        <v>990296676_477810_20191125</v>
      </c>
      <c r="C47">
        <f t="shared" si="0"/>
        <v>4</v>
      </c>
      <c r="D47" s="13" t="str">
        <f t="shared" si="1"/>
        <v>1028043324_498757_20200604</v>
      </c>
      <c r="E47" s="13">
        <f t="shared" si="2"/>
        <v>1</v>
      </c>
      <c r="F47">
        <f>IF(E47=1,Table3[[#This Row],[Sharpened or Unsharpened]], IF(ISBLANK(Table3[[#This Row],[probeA]]), Table3[[#This Row],[Sharpened or Unsharpened]], Tamina!I48))</f>
        <v>0</v>
      </c>
      <c r="G47">
        <f>IF(E47=1,Table3[[#This Row],[Sharpened or Unsharpened]], IF(ISBLANK(Table3[[#This Row],[probeB]]), Table3[[#This Row],[Sharpened or Unsharpened]], Tamina!I48))</f>
        <v>0</v>
      </c>
      <c r="H47">
        <f>IF(E47=1,Table3[[#This Row],[Sharpened or Unsharpened]], IF(ISBLANK(Table3[[#This Row],[probeC]]), Table3[[#This Row],[Sharpened or Unsharpened]], Tamina!I48))</f>
        <v>0</v>
      </c>
      <c r="I47">
        <f>IF(E47=1,Table3[[#This Row],[Sharpened or Unsharpened]], IF(ISBLANK(Table3[[#This Row],[probeD]]), Table3[[#This Row],[Sharpened or Unsharpened]], Tamina!I48))</f>
        <v>0</v>
      </c>
      <c r="J47">
        <f>IF(E47=1,Table3[[#This Row],[Sharpened or Unsharpened]], IF(ISBLANK(Table3[[#This Row],[probeE]]), Table3[[#This Row],[Sharpened or Unsharpened]], Tamina!I48))</f>
        <v>0</v>
      </c>
      <c r="K47">
        <f>IF(E47=1,Table3[[#This Row],[Sharpened or Unsharpened]], IF(ISBLANK(Table3[[#This Row],[probeF]]), Table3[[#This Row],[Sharpened or Unsharpened]], Tamina!I48))</f>
        <v>0</v>
      </c>
    </row>
    <row r="48" spans="1:11">
      <c r="A48" s="13" t="str">
        <f>Table3[[#This Row],[MID]]</f>
        <v>1012367144_495662_20200304</v>
      </c>
      <c r="B48" t="str">
        <f>Table2[[#This Row],[MID]]</f>
        <v>990372920_488835_20191125</v>
      </c>
      <c r="C48">
        <f t="shared" si="0"/>
        <v>3</v>
      </c>
      <c r="D48" s="13" t="str">
        <f t="shared" si="1"/>
        <v>1012367144_495662_20200304</v>
      </c>
      <c r="E48" s="13">
        <f t="shared" si="2"/>
        <v>1</v>
      </c>
      <c r="F48">
        <f>IF(E48=1,Table3[[#This Row],[Sharpened or Unsharpened]], IF(ISBLANK(Table3[[#This Row],[probeA]]), Table3[[#This Row],[Sharpened or Unsharpened]], Tamina!I49))</f>
        <v>0</v>
      </c>
      <c r="G48">
        <f>IF(E48=1,Table3[[#This Row],[Sharpened or Unsharpened]], IF(ISBLANK(Table3[[#This Row],[probeB]]), Table3[[#This Row],[Sharpened or Unsharpened]], Tamina!I49))</f>
        <v>0</v>
      </c>
      <c r="H48">
        <f>IF(E48=1,Table3[[#This Row],[Sharpened or Unsharpened]], IF(ISBLANK(Table3[[#This Row],[probeC]]), Table3[[#This Row],[Sharpened or Unsharpened]], Tamina!I49))</f>
        <v>0</v>
      </c>
      <c r="I48">
        <f>IF(E48=1,Table3[[#This Row],[Sharpened or Unsharpened]], IF(ISBLANK(Table3[[#This Row],[probeD]]), Table3[[#This Row],[Sharpened or Unsharpened]], Tamina!I49))</f>
        <v>0</v>
      </c>
      <c r="J48">
        <f>IF(E48=1,Table3[[#This Row],[Sharpened or Unsharpened]], IF(ISBLANK(Table3[[#This Row],[probeE]]), Table3[[#This Row],[Sharpened or Unsharpened]], Tamina!I49))</f>
        <v>0</v>
      </c>
      <c r="K48">
        <f>IF(E48=1,Table3[[#This Row],[Sharpened or Unsharpened]], IF(ISBLANK(Table3[[#This Row],[probeF]]), Table3[[#This Row],[Sharpened or Unsharpened]], Tamina!I49))</f>
        <v>0</v>
      </c>
    </row>
    <row r="49" spans="1:11">
      <c r="A49" s="13" t="str">
        <f>Table3[[#This Row],[MID]]</f>
        <v>1010459763_489138_20200226</v>
      </c>
      <c r="B49" t="str">
        <f>Table2[[#This Row],[MID]]</f>
        <v>993265501_489139_20191209</v>
      </c>
      <c r="C49">
        <f t="shared" si="0"/>
        <v>2</v>
      </c>
      <c r="D49" s="13" t="str">
        <f t="shared" si="1"/>
        <v>1010459763_489138_20200226</v>
      </c>
      <c r="E49" s="13">
        <f t="shared" si="2"/>
        <v>1</v>
      </c>
      <c r="F49">
        <f>IF(E49=1,Table3[[#This Row],[Sharpened or Unsharpened]], IF(ISBLANK(Table3[[#This Row],[probeA]]), Table3[[#This Row],[Sharpened or Unsharpened]], Tamina!I50))</f>
        <v>0</v>
      </c>
      <c r="G49">
        <f>IF(E49=1,Table3[[#This Row],[Sharpened or Unsharpened]], IF(ISBLANK(Table3[[#This Row],[probeB]]), Table3[[#This Row],[Sharpened or Unsharpened]], Tamina!I50))</f>
        <v>0</v>
      </c>
      <c r="H49">
        <f>IF(E49=1,Table3[[#This Row],[Sharpened or Unsharpened]], IF(ISBLANK(Table3[[#This Row],[probeC]]), Table3[[#This Row],[Sharpened or Unsharpened]], Tamina!I50))</f>
        <v>0</v>
      </c>
      <c r="I49">
        <f>IF(E49=1,Table3[[#This Row],[Sharpened or Unsharpened]], IF(ISBLANK(Table3[[#This Row],[probeD]]), Table3[[#This Row],[Sharpened or Unsharpened]], Tamina!I50))</f>
        <v>0</v>
      </c>
      <c r="J49">
        <f>IF(E49=1,Table3[[#This Row],[Sharpened or Unsharpened]], IF(ISBLANK(Table3[[#This Row],[probeE]]), Table3[[#This Row],[Sharpened or Unsharpened]], Tamina!I50))</f>
        <v>0</v>
      </c>
      <c r="K49">
        <f>IF(E49=1,Table3[[#This Row],[Sharpened or Unsharpened]], IF(ISBLANK(Table3[[#This Row],[probeF]]), Table3[[#This Row],[Sharpened or Unsharpened]], Tamina!I50))</f>
        <v>0</v>
      </c>
    </row>
    <row r="50" spans="1:11">
      <c r="A50" s="13" t="str">
        <f>Table3[[#This Row],[MID]]</f>
        <v>1010441096_492651_20200226</v>
      </c>
      <c r="D50" s="13" t="str">
        <f t="shared" si="1"/>
        <v>1010441096_492651_20200226</v>
      </c>
      <c r="E50" s="13">
        <f t="shared" si="2"/>
        <v>1</v>
      </c>
      <c r="F50">
        <f>IF(E50=1,Table3[[#This Row],[Sharpened or Unsharpened]], IF(ISBLANK(Table3[[#This Row],[probeA]]), Table3[[#This Row],[Sharpened or Unsharpened]], Tamina!I51))</f>
        <v>0</v>
      </c>
      <c r="G50">
        <f>IF(E50=1,Table3[[#This Row],[Sharpened or Unsharpened]], IF(ISBLANK(Table3[[#This Row],[probeB]]), Table3[[#This Row],[Sharpened or Unsharpened]], Tamina!I51))</f>
        <v>0</v>
      </c>
      <c r="H50">
        <f>IF(E50=1,Table3[[#This Row],[Sharpened or Unsharpened]], IF(ISBLANK(Table3[[#This Row],[probeC]]), Table3[[#This Row],[Sharpened or Unsharpened]], Tamina!I51))</f>
        <v>0</v>
      </c>
      <c r="I50">
        <f>IF(E50=1,Table3[[#This Row],[Sharpened or Unsharpened]], IF(ISBLANK(Table3[[#This Row],[probeD]]), Table3[[#This Row],[Sharpened or Unsharpened]], Tamina!I51))</f>
        <v>0</v>
      </c>
      <c r="J50">
        <f>IF(E50=1,Table3[[#This Row],[Sharpened or Unsharpened]], IF(ISBLANK(Table3[[#This Row],[probeE]]), Table3[[#This Row],[Sharpened or Unsharpened]], Tamina!I51))</f>
        <v>0</v>
      </c>
      <c r="K50">
        <f>IF(E50=1,Table3[[#This Row],[Sharpened or Unsharpened]], IF(ISBLANK(Table3[[#This Row],[probeF]]), Table3[[#This Row],[Sharpened or Unsharpened]], Tamina!I51))</f>
        <v>0</v>
      </c>
    </row>
    <row r="51" spans="1:11">
      <c r="A51" s="13" t="str">
        <f>Table3[[#This Row],[MID]]</f>
        <v>1008639574_491252_20200219</v>
      </c>
      <c r="D51" s="13" t="str">
        <f t="shared" si="1"/>
        <v>1008639574_491252_20200219</v>
      </c>
      <c r="E51" s="13">
        <f t="shared" si="2"/>
        <v>1</v>
      </c>
      <c r="F51">
        <f>IF(E51=1,Table3[[#This Row],[Sharpened or Unsharpened]], IF(ISBLANK(Table3[[#This Row],[probeA]]), Table3[[#This Row],[Sharpened or Unsharpened]], Tamina!I52))</f>
        <v>0</v>
      </c>
      <c r="G51">
        <f>IF(E51=1,Table3[[#This Row],[Sharpened or Unsharpened]], IF(ISBLANK(Table3[[#This Row],[probeB]]), Table3[[#This Row],[Sharpened or Unsharpened]], Tamina!I52))</f>
        <v>0</v>
      </c>
      <c r="H51">
        <f>IF(E51=1,Table3[[#This Row],[Sharpened or Unsharpened]], IF(ISBLANK(Table3[[#This Row],[probeC]]), Table3[[#This Row],[Sharpened or Unsharpened]], Tamina!I52))</f>
        <v>0</v>
      </c>
      <c r="I51">
        <f>IF(E51=1,Table3[[#This Row],[Sharpened or Unsharpened]], IF(ISBLANK(Table3[[#This Row],[probeD]]), Table3[[#This Row],[Sharpened or Unsharpened]], Tamina!I52))</f>
        <v>0</v>
      </c>
      <c r="J51">
        <f>IF(E51=1,Table3[[#This Row],[Sharpened or Unsharpened]], IF(ISBLANK(Table3[[#This Row],[probeE]]), Table3[[#This Row],[Sharpened or Unsharpened]], Tamina!I52))</f>
        <v>0</v>
      </c>
      <c r="K51">
        <f>IF(E51=1,Table3[[#This Row],[Sharpened or Unsharpened]], IF(ISBLANK(Table3[[#This Row],[probeF]]), Table3[[#This Row],[Sharpened or Unsharpened]], Tamina!I52))</f>
        <v>0</v>
      </c>
    </row>
    <row r="52" spans="1:11">
      <c r="A52" s="13" t="str">
        <f>Table3[[#This Row],[MID]]</f>
        <v>1005249204_495800_20200205</v>
      </c>
      <c r="D52" s="13" t="str">
        <f t="shared" si="1"/>
        <v>1005249204_495800_20200205</v>
      </c>
      <c r="E52" s="13">
        <f t="shared" si="2"/>
        <v>1</v>
      </c>
      <c r="F52">
        <f>IF(E52=1,Table3[[#This Row],[Sharpened or Unsharpened]], IF(ISBLANK(Table3[[#This Row],[probeA]]), Table3[[#This Row],[Sharpened or Unsharpened]], Tamina!I53))</f>
        <v>0</v>
      </c>
      <c r="G52">
        <f>IF(E52=1,Table3[[#This Row],[Sharpened or Unsharpened]], IF(ISBLANK(Table3[[#This Row],[probeB]]), Table3[[#This Row],[Sharpened or Unsharpened]], Tamina!I53))</f>
        <v>0</v>
      </c>
      <c r="H52">
        <f>IF(E52=1,Table3[[#This Row],[Sharpened or Unsharpened]], IF(ISBLANK(Table3[[#This Row],[probeC]]), Table3[[#This Row],[Sharpened or Unsharpened]], Tamina!I53))</f>
        <v>0</v>
      </c>
      <c r="I52">
        <f>IF(E52=1,Table3[[#This Row],[Sharpened or Unsharpened]], IF(ISBLANK(Table3[[#This Row],[probeD]]), Table3[[#This Row],[Sharpened or Unsharpened]], Tamina!I53))</f>
        <v>0</v>
      </c>
      <c r="J52">
        <f>IF(E52=1,Table3[[#This Row],[Sharpened or Unsharpened]], IF(ISBLANK(Table3[[#This Row],[probeE]]), Table3[[#This Row],[Sharpened or Unsharpened]], Tamina!I53))</f>
        <v>0</v>
      </c>
      <c r="K52">
        <f>IF(E52=1,Table3[[#This Row],[Sharpened or Unsharpened]], IF(ISBLANK(Table3[[#This Row],[probeF]]), Table3[[#This Row],[Sharpened or Unsharpened]], Tamina!I53))</f>
        <v>0</v>
      </c>
    </row>
    <row r="53" spans="1:11">
      <c r="A53" s="13" t="str">
        <f>Table3[[#This Row],[MID]]</f>
        <v>1003659361_485051_20200129</v>
      </c>
      <c r="D53" s="13" t="str">
        <f t="shared" si="1"/>
        <v>1003659361_485051_20200129</v>
      </c>
      <c r="E53" s="13">
        <f t="shared" si="2"/>
        <v>1</v>
      </c>
      <c r="F53">
        <f>IF(E53=1,Table3[[#This Row],[Sharpened or Unsharpened]], IF(ISBLANK(Table3[[#This Row],[probeA]]), Table3[[#This Row],[Sharpened or Unsharpened]], Tamina!I54))</f>
        <v>0</v>
      </c>
      <c r="G53">
        <f>IF(E53=1,Table3[[#This Row],[Sharpened or Unsharpened]], IF(ISBLANK(Table3[[#This Row],[probeB]]), Table3[[#This Row],[Sharpened or Unsharpened]], Tamina!I54))</f>
        <v>0</v>
      </c>
      <c r="H53">
        <f>IF(E53=1,Table3[[#This Row],[Sharpened or Unsharpened]], IF(ISBLANK(Table3[[#This Row],[probeC]]), Table3[[#This Row],[Sharpened or Unsharpened]], Tamina!I54))</f>
        <v>0</v>
      </c>
      <c r="I53">
        <f>IF(E53=1,Table3[[#This Row],[Sharpened or Unsharpened]], IF(ISBLANK(Table3[[#This Row],[probeD]]), Table3[[#This Row],[Sharpened or Unsharpened]], Tamina!I54))</f>
        <v>0</v>
      </c>
      <c r="J53">
        <f>IF(E53=1,Table3[[#This Row],[Sharpened or Unsharpened]], IF(ISBLANK(Table3[[#This Row],[probeE]]), Table3[[#This Row],[Sharpened or Unsharpened]], Tamina!I54))</f>
        <v>0</v>
      </c>
      <c r="K53">
        <f>IF(E53=1,Table3[[#This Row],[Sharpened or Unsharpened]], IF(ISBLANK(Table3[[#This Row],[probeF]]), Table3[[#This Row],[Sharpened or Unsharpened]], Tamina!I54))</f>
        <v>0</v>
      </c>
    </row>
    <row r="54" spans="1:11">
      <c r="A54" s="13" t="str">
        <f>Table3[[#This Row],[MID]]</f>
        <v>1001820677_476815_20200122</v>
      </c>
      <c r="D54" s="13" t="str">
        <f t="shared" si="1"/>
        <v>1001820677_476815_20200122</v>
      </c>
      <c r="E54" s="13">
        <f t="shared" si="2"/>
        <v>1</v>
      </c>
      <c r="F54">
        <f>IF(E54=1,Table3[[#This Row],[Sharpened or Unsharpened]], IF(ISBLANK(Table3[[#This Row],[probeA]]), Table3[[#This Row],[Sharpened or Unsharpened]], Tamina!I55))</f>
        <v>0</v>
      </c>
      <c r="G54">
        <f>IF(E54=1,Table3[[#This Row],[Sharpened or Unsharpened]], IF(ISBLANK(Table3[[#This Row],[probeB]]), Table3[[#This Row],[Sharpened or Unsharpened]], Tamina!I55))</f>
        <v>0</v>
      </c>
      <c r="H54">
        <f>IF(E54=1,Table3[[#This Row],[Sharpened or Unsharpened]], IF(ISBLANK(Table3[[#This Row],[probeC]]), Table3[[#This Row],[Sharpened or Unsharpened]], Tamina!I55))</f>
        <v>0</v>
      </c>
      <c r="I54">
        <f>IF(E54=1,Table3[[#This Row],[Sharpened or Unsharpened]], IF(ISBLANK(Table3[[#This Row],[probeD]]), Table3[[#This Row],[Sharpened or Unsharpened]], Tamina!I55))</f>
        <v>0</v>
      </c>
      <c r="J54">
        <f>IF(E54=1,Table3[[#This Row],[Sharpened or Unsharpened]], IF(ISBLANK(Table3[[#This Row],[probeE]]), Table3[[#This Row],[Sharpened or Unsharpened]], Tamina!I55))</f>
        <v>0</v>
      </c>
      <c r="K54">
        <f>IF(E54=1,Table3[[#This Row],[Sharpened or Unsharpened]], IF(ISBLANK(Table3[[#This Row],[probeF]]), Table3[[#This Row],[Sharpened or Unsharpened]], Tamina!I55))</f>
        <v>0</v>
      </c>
    </row>
    <row r="55" spans="1:11">
      <c r="A55" s="13"/>
      <c r="D55" s="13" t="str">
        <f>B31</f>
        <v>1071300149_548465_20201217</v>
      </c>
      <c r="E55" s="13">
        <f t="shared" si="2"/>
        <v>1</v>
      </c>
      <c r="F55">
        <f>IF(E55=1,Table3[[#This Row],[Sharpened or Unsharpened]], IF(ISBLANK(Table3[[#This Row],[probeA]]), Table3[[#This Row],[Sharpened or Unsharpened]], Tamina!I56))</f>
        <v>0</v>
      </c>
      <c r="G55">
        <f>IF(E55=1,Table3[[#This Row],[Sharpened or Unsharpened]], IF(ISBLANK(Table3[[#This Row],[probeB]]), Table3[[#This Row],[Sharpened or Unsharpened]], Tamina!I56))</f>
        <v>0</v>
      </c>
      <c r="H55">
        <f>IF(E55=1,Table3[[#This Row],[Sharpened or Unsharpened]], IF(ISBLANK(Table3[[#This Row],[probeC]]), Table3[[#This Row],[Sharpened or Unsharpened]], Tamina!I56))</f>
        <v>0</v>
      </c>
      <c r="I55">
        <f>IF(E55=1,Table3[[#This Row],[Sharpened or Unsharpened]], IF(ISBLANK(Table3[[#This Row],[probeD]]), Table3[[#This Row],[Sharpened or Unsharpened]], Tamina!I56))</f>
        <v>0</v>
      </c>
      <c r="J55">
        <f>IF(E55=1,Table3[[#This Row],[Sharpened or Unsharpened]], IF(ISBLANK(Table3[[#This Row],[probeE]]), Table3[[#This Row],[Sharpened or Unsharpened]], Tamina!I56))</f>
        <v>0</v>
      </c>
      <c r="K55">
        <f>IF(E55=1,Table3[[#This Row],[Sharpened or Unsharpened]], IF(ISBLANK(Table3[[#This Row],[probeF]]), Table3[[#This Row],[Sharpened or Unsharpened]], Tamina!I56))</f>
        <v>0</v>
      </c>
    </row>
    <row r="56" spans="1:11">
      <c r="D56" s="13" t="str">
        <f>B32</f>
        <v>1071301976_544835_20201217</v>
      </c>
      <c r="E56" s="13">
        <f t="shared" si="2"/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D57" t="str">
        <f>B35</f>
        <v>1072567062_546507_20201223</v>
      </c>
      <c r="E57" s="13">
        <f t="shared" si="2"/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D58" t="str">
        <f>B36</f>
        <v>1072572100_540536_20201223</v>
      </c>
      <c r="E58" s="13">
        <f t="shared" si="2"/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D59" t="str">
        <f>B38</f>
        <v>1076487758_546503_20210114</v>
      </c>
      <c r="E59" s="13">
        <f t="shared" si="2"/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E60" s="13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Gregg</vt:lpstr>
      <vt:lpstr>Tamina</vt:lpstr>
      <vt:lpstr>Summary stats</vt:lpstr>
      <vt:lpstr>sharpened_sessions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Gregg Heller</dc:creator>
  <cp:keywords/>
  <dc:description/>
  <cp:lastModifiedBy>Gregg Heller</cp:lastModifiedBy>
  <cp:revision/>
  <dcterms:created xsi:type="dcterms:W3CDTF">2021-02-01T17:44:08Z</dcterms:created>
  <dcterms:modified xsi:type="dcterms:W3CDTF">2021-04-20T04:20:12Z</dcterms:modified>
  <cp:category/>
  <cp:contentStatus/>
</cp:coreProperties>
</file>