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Y_C" sheetId="1" state="visible" r:id="rId1"/>
    <sheet xmlns:r="http://schemas.openxmlformats.org/officeDocument/2006/relationships" name="XLK_C" sheetId="2" state="visible" r:id="rId2"/>
    <sheet xmlns:r="http://schemas.openxmlformats.org/officeDocument/2006/relationships" name="MSFT_C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SPY 3/20/15 C205</t>
        </is>
      </c>
      <c r="C1" s="1" t="inlineStr"/>
      <c r="D1" s="1" t="inlineStr">
        <is>
          <t>SPY 4/17/15 C201</t>
        </is>
      </c>
      <c r="E1" s="1" t="inlineStr"/>
      <c r="F1" s="1" t="inlineStr">
        <is>
          <t>SPY 5/15/15 C211</t>
        </is>
      </c>
      <c r="G1" s="1" t="inlineStr"/>
      <c r="H1" s="1" t="inlineStr">
        <is>
          <t>SPY 6/19/15 C205</t>
        </is>
      </c>
      <c r="I1" s="1" t="inlineStr"/>
      <c r="J1" s="1" t="inlineStr">
        <is>
          <t>SPY 7/17/15 C210</t>
        </is>
      </c>
      <c r="K1" s="1" t="inlineStr"/>
      <c r="L1" s="1" t="inlineStr">
        <is>
          <t>SPY 8/21/15 C211</t>
        </is>
      </c>
      <c r="M1" s="1" t="inlineStr"/>
      <c r="N1" s="1" t="inlineStr">
        <is>
          <t>SPY 9/18/15 C207</t>
        </is>
      </c>
      <c r="O1" s="1" t="inlineStr"/>
      <c r="P1" s="1" t="inlineStr">
        <is>
          <t>SPY 10/16/15 C209</t>
        </is>
      </c>
      <c r="Q1" s="1" t="inlineStr"/>
      <c r="R1" s="1" t="inlineStr">
        <is>
          <t>SPY 11/20/15 C191</t>
        </is>
      </c>
      <c r="S1" s="1" t="inlineStr"/>
      <c r="T1" s="1" t="inlineStr">
        <is>
          <t>SPY 12/18/15 C192</t>
        </is>
      </c>
      <c r="U1" s="1" t="inlineStr"/>
      <c r="V1" s="1" t="inlineStr">
        <is>
          <t>SPY 1/15/16 C210</t>
        </is>
      </c>
      <c r="W1" s="1" t="inlineStr"/>
      <c r="X1" s="1" t="inlineStr">
        <is>
          <t>SPY 2/19/16 C210</t>
        </is>
      </c>
      <c r="Y1" s="1" t="inlineStr"/>
      <c r="Z1" s="1" t="inlineStr">
        <is>
          <t>SPY 3/18/16 C201</t>
        </is>
      </c>
      <c r="AA1" s="1" t="inlineStr"/>
      <c r="AB1" s="1" t="inlineStr">
        <is>
          <t>SPY 4/15/16 C193</t>
        </is>
      </c>
      <c r="AC1" s="1" t="inlineStr"/>
      <c r="AD1" s="1" t="inlineStr">
        <is>
          <t>SPY 5/20/16 C198</t>
        </is>
      </c>
      <c r="AE1" s="1" t="inlineStr"/>
      <c r="AF1" s="1" t="inlineStr">
        <is>
          <t>SPY 6/17/16 C206</t>
        </is>
      </c>
      <c r="AG1" s="1" t="inlineStr"/>
      <c r="AH1" s="1" t="inlineStr">
        <is>
          <t>SPY 7/15/16 C207</t>
        </is>
      </c>
      <c r="AI1" s="1" t="inlineStr"/>
      <c r="AJ1" s="1" t="inlineStr">
        <is>
          <t>SPY 8/19/16 C210</t>
        </is>
      </c>
      <c r="AK1" s="1" t="inlineStr"/>
      <c r="AL1" s="1" t="inlineStr">
        <is>
          <t>SPY 9/16/16 C209</t>
        </is>
      </c>
      <c r="AM1" s="1" t="inlineStr"/>
      <c r="AN1" s="1" t="inlineStr">
        <is>
          <t>SPY 10/21/16 C216</t>
        </is>
      </c>
      <c r="AO1" s="1" t="inlineStr"/>
      <c r="AP1" s="1" t="inlineStr">
        <is>
          <t>SPY 11/18/16 C217</t>
        </is>
      </c>
      <c r="AQ1" s="1" t="inlineStr"/>
      <c r="AR1" s="1" t="inlineStr">
        <is>
          <t>SPY 12/16/16 C215</t>
        </is>
      </c>
      <c r="AS1" s="1" t="inlineStr"/>
      <c r="AT1" s="1" t="inlineStr">
        <is>
          <t>SPY 1/20/17 C211</t>
        </is>
      </c>
      <c r="AU1" s="1" t="inlineStr"/>
      <c r="AV1" s="1" t="inlineStr">
        <is>
          <t>SPY 2/17/17 C219</t>
        </is>
      </c>
      <c r="AW1" s="1" t="inlineStr"/>
      <c r="AX1" s="1" t="inlineStr">
        <is>
          <t>SPY 3/17/17 C225</t>
        </is>
      </c>
      <c r="AY1" s="1" t="inlineStr"/>
      <c r="AZ1" s="1" t="inlineStr">
        <is>
          <t>SPY 4/21/17 C227</t>
        </is>
      </c>
      <c r="BA1" s="1" t="inlineStr"/>
      <c r="BB1" s="1" t="inlineStr">
        <is>
          <t>SPY 5/19/17 C239</t>
        </is>
      </c>
      <c r="BC1" s="1" t="inlineStr"/>
      <c r="BD1" s="1" t="inlineStr">
        <is>
          <t>SPY 6/16/17 C235</t>
        </is>
      </c>
      <c r="BE1" s="1" t="inlineStr"/>
      <c r="BF1" s="1" t="inlineStr">
        <is>
          <t>SPY 7/21/17 C238</t>
        </is>
      </c>
      <c r="BG1" s="1" t="inlineStr"/>
      <c r="BH1" s="1" t="inlineStr">
        <is>
          <t>SPY 8/18/17 C243</t>
        </is>
      </c>
      <c r="BI1" s="1" t="inlineStr"/>
      <c r="BJ1" s="1" t="inlineStr">
        <is>
          <t>SPY 9/15/17 C242</t>
        </is>
      </c>
      <c r="BK1" s="1" t="inlineStr"/>
      <c r="BL1" s="1" t="inlineStr">
        <is>
          <t>SPY 10/20/17 C247</t>
        </is>
      </c>
      <c r="BM1" s="1" t="inlineStr"/>
      <c r="BN1" s="1" t="inlineStr">
        <is>
          <t>SPY 11/17/17 C247</t>
        </is>
      </c>
      <c r="BO1" s="1" t="inlineStr"/>
      <c r="BP1" s="1" t="inlineStr">
        <is>
          <t>SPY 12/15/17 C252</t>
        </is>
      </c>
      <c r="BQ1" s="1" t="inlineStr"/>
      <c r="BR1" s="1" t="inlineStr">
        <is>
          <t>SPY 1/19/18 C257</t>
        </is>
      </c>
      <c r="BS1" s="1" t="inlineStr"/>
      <c r="BT1" s="1" t="inlineStr">
        <is>
          <t>SPY 2/16/18 C264</t>
        </is>
      </c>
      <c r="BU1" s="1" t="inlineStr"/>
      <c r="BV1" s="1" t="inlineStr">
        <is>
          <t>SPY 3/16/18 C268</t>
        </is>
      </c>
      <c r="BW1" s="1" t="inlineStr"/>
      <c r="BX1" s="1" t="inlineStr">
        <is>
          <t>SPY 4/20/18 C281</t>
        </is>
      </c>
      <c r="BY1" s="1" t="inlineStr"/>
      <c r="BZ1" s="1" t="inlineStr">
        <is>
          <t>SPY 5/18/18 C267</t>
        </is>
      </c>
      <c r="CA1" s="1" t="inlineStr"/>
      <c r="CB1" s="1" t="inlineStr">
        <is>
          <t>SPY 6/15/18 C257</t>
        </is>
      </c>
      <c r="CC1" s="1" t="inlineStr"/>
      <c r="CD1" s="1" t="inlineStr">
        <is>
          <t>SPY 7/20/18 C264</t>
        </is>
      </c>
      <c r="CE1" s="1" t="inlineStr"/>
      <c r="CF1" s="1" t="inlineStr">
        <is>
          <t>SPY 8/17/18 C273</t>
        </is>
      </c>
      <c r="CG1" s="1" t="inlineStr"/>
      <c r="CH1" s="1" t="inlineStr">
        <is>
          <t>SPY 9/21/18 C271</t>
        </is>
      </c>
      <c r="CI1" s="1" t="inlineStr"/>
      <c r="CJ1" s="1" t="inlineStr">
        <is>
          <t>SPY 10/19/18 C280</t>
        </is>
      </c>
      <c r="CK1" s="1" t="inlineStr"/>
      <c r="CL1" s="1" t="inlineStr">
        <is>
          <t>SPY 11/16/18 C289</t>
        </is>
      </c>
      <c r="CM1" s="1" t="inlineStr"/>
      <c r="CN1" s="1" t="inlineStr">
        <is>
          <t>SPY 12/21/18 C291</t>
        </is>
      </c>
      <c r="CO1" s="1" t="inlineStr"/>
      <c r="CP1" s="1" t="inlineStr">
        <is>
          <t>SPY 1/18/19 C273</t>
        </is>
      </c>
      <c r="CQ1" s="1" t="inlineStr"/>
      <c r="CR1" s="1" t="inlineStr">
        <is>
          <t>SPY 2/15/19 C279</t>
        </is>
      </c>
      <c r="CS1" s="1" t="inlineStr"/>
      <c r="CT1" s="1" t="inlineStr">
        <is>
          <t>SPY 3/15/19 C250</t>
        </is>
      </c>
      <c r="CU1" s="1" t="inlineStr"/>
      <c r="CV1" s="1" t="inlineStr">
        <is>
          <t>SPY 4/18/19 C270</t>
        </is>
      </c>
      <c r="CW1" s="1" t="inlineStr"/>
      <c r="CX1" s="1" t="inlineStr">
        <is>
          <t>SPY 5/17/19 C280</t>
        </is>
      </c>
      <c r="CY1" s="1" t="inlineStr"/>
      <c r="CZ1" s="1" t="inlineStr">
        <is>
          <t>SPY 6/21/19 C285</t>
        </is>
      </c>
      <c r="DA1" s="1" t="inlineStr"/>
      <c r="DB1" s="1" t="inlineStr">
        <is>
          <t>SPY 7/19/19 C291</t>
        </is>
      </c>
      <c r="DC1" s="1" t="inlineStr"/>
      <c r="DD1" s="1" t="inlineStr">
        <is>
          <t>SPY 8/16/19 C274</t>
        </is>
      </c>
      <c r="DE1" s="1" t="inlineStr"/>
      <c r="DF1" s="1" t="inlineStr">
        <is>
          <t>SPY 9/20/19 C295</t>
        </is>
      </c>
      <c r="DG1" s="1" t="inlineStr"/>
      <c r="DH1" s="1" t="inlineStr">
        <is>
          <t>SPY 10/18/19 C294</t>
        </is>
      </c>
      <c r="DI1" s="1" t="inlineStr"/>
      <c r="DJ1" s="1" t="inlineStr">
        <is>
          <t>SPY 11/15/19 C290</t>
        </is>
      </c>
      <c r="DK1" s="1" t="inlineStr"/>
      <c r="DL1" s="1" t="inlineStr">
        <is>
          <t>SPY 12/20/19 C293</t>
        </is>
      </c>
      <c r="DM1" s="1" t="inlineStr"/>
      <c r="DN1" s="1" t="inlineStr">
        <is>
          <t>SPY 1/17/20 C306</t>
        </is>
      </c>
      <c r="DO1" s="1" t="inlineStr"/>
      <c r="DP1" s="1" t="inlineStr">
        <is>
          <t>SPY 2/21/20 C311</t>
        </is>
      </c>
      <c r="DQ1" s="1" t="inlineStr"/>
      <c r="DR1" s="1" t="inlineStr">
        <is>
          <t>SPY 3/20/20 C324</t>
        </is>
      </c>
      <c r="DS1" s="1" t="inlineStr"/>
      <c r="DT1" s="1" t="inlineStr">
        <is>
          <t>SPY 4/17/20 C324</t>
        </is>
      </c>
      <c r="DU1" s="1" t="inlineStr"/>
      <c r="DV1" s="1" t="inlineStr">
        <is>
          <t>SPY 5/15/20 C309</t>
        </is>
      </c>
      <c r="DW1" s="1" t="inlineStr"/>
      <c r="DX1" s="1" t="inlineStr">
        <is>
          <t>SPY 6/19/20 C246</t>
        </is>
      </c>
      <c r="DY1" s="1" t="inlineStr"/>
      <c r="DZ1" s="1" t="inlineStr">
        <is>
          <t>SPY 7/17/20 C282</t>
        </is>
      </c>
      <c r="EA1" s="1" t="inlineStr"/>
      <c r="EB1" s="1" t="inlineStr">
        <is>
          <t>SPY 8/21/20 C305</t>
        </is>
      </c>
      <c r="EC1" s="1" t="inlineStr"/>
      <c r="ED1" s="1" t="inlineStr">
        <is>
          <t>SPY 9/18/20 C310</t>
        </is>
      </c>
      <c r="EE1" s="1" t="inlineStr"/>
      <c r="EF1" s="1" t="inlineStr">
        <is>
          <t>SPY 10/16/20 C328</t>
        </is>
      </c>
      <c r="EG1" s="1" t="inlineStr"/>
    </row>
    <row r="2">
      <c r="A2" s="1" t="n">
        <v>0</v>
      </c>
      <c r="B2">
        <f>BDH("SPY 3/20/15 C205 Equity","PX_LAST",20150102,20150320)</f>
        <v/>
      </c>
      <c r="C2" t="inlineStr"/>
      <c r="D2">
        <f>BDH("SPY 4/17/15 C201 Equity","PX_LAST",20150202,20150417)</f>
        <v/>
      </c>
      <c r="E2" t="inlineStr"/>
      <c r="F2">
        <f>BDH("SPY 5/15/15 C211 Equity","PX_LAST",20150302,20150515)</f>
        <v/>
      </c>
      <c r="G2" t="inlineStr"/>
      <c r="H2">
        <f>BDH("SPY 6/19/15 C205 Equity","PX_LAST",20150401,20150619)</f>
        <v/>
      </c>
      <c r="I2" t="inlineStr"/>
      <c r="J2">
        <f>BDH("SPY 7/17/15 C210 Equity","PX_LAST",20150501,20150717)</f>
        <v/>
      </c>
      <c r="K2" t="inlineStr"/>
      <c r="L2">
        <f>BDH("SPY 8/21/15 C211 Equity","PX_LAST",20150601,20150821)</f>
        <v/>
      </c>
      <c r="M2" t="inlineStr"/>
      <c r="N2">
        <f>BDH("SPY 9/18/15 C207 Equity","PX_LAST",20150701,20150918)</f>
        <v/>
      </c>
      <c r="O2" t="inlineStr"/>
      <c r="P2">
        <f>BDH("SPY 10/16/15 C209 Equity","PX_LAST",20150803,20151016)</f>
        <v/>
      </c>
      <c r="Q2" t="inlineStr"/>
      <c r="R2">
        <f>BDH("SPY 11/20/15 C191 Equity","PX_LAST",20150901,20151120)</f>
        <v/>
      </c>
      <c r="S2" t="inlineStr"/>
      <c r="T2">
        <f>BDH("SPY 12/18/15 C192 Equity","PX_LAST",20151001,20151218)</f>
        <v/>
      </c>
      <c r="U2" t="inlineStr"/>
      <c r="V2">
        <f>BDH("SPY 1/15/16 C210 Equity","PX_LAST",20151102,20160115)</f>
        <v/>
      </c>
      <c r="W2" t="inlineStr"/>
      <c r="X2">
        <f>BDH("SPY 2/19/16 C210 Equity","PX_LAST",20151201,20160219)</f>
        <v/>
      </c>
      <c r="Y2" t="inlineStr"/>
      <c r="Z2">
        <f>BDH("SPY 3/18/16 C201 Equity","PX_LAST",20160104,20160318)</f>
        <v/>
      </c>
      <c r="AA2" t="inlineStr"/>
      <c r="AB2">
        <f>BDH("SPY 4/15/16 C193 Equity","PX_LAST",20160201,20160415)</f>
        <v/>
      </c>
      <c r="AC2" t="inlineStr"/>
      <c r="AD2">
        <f>BDH("SPY 5/20/16 C198 Equity","PX_LAST",20160301,20160520)</f>
        <v/>
      </c>
      <c r="AE2" t="inlineStr"/>
      <c r="AF2">
        <f>BDH("SPY 6/17/16 C206 Equity","PX_LAST",20160401,20160617)</f>
        <v/>
      </c>
      <c r="AG2" t="inlineStr"/>
      <c r="AH2">
        <f>BDH("SPY 7/15/16 C207 Equity","PX_LAST",20160502,20160715)</f>
        <v/>
      </c>
      <c r="AI2" t="inlineStr"/>
      <c r="AJ2">
        <f>BDH("SPY 8/19/16 C210 Equity","PX_LAST",20160601,20160819)</f>
        <v/>
      </c>
      <c r="AK2" t="inlineStr"/>
      <c r="AL2">
        <f>BDH("SPY 9/16/16 C209 Equity","PX_LAST",20160701,20160916)</f>
        <v/>
      </c>
      <c r="AM2" t="inlineStr"/>
      <c r="AN2">
        <f>BDH("SPY 10/21/16 C216 Equity","PX_LAST",20160801,20161021)</f>
        <v/>
      </c>
      <c r="AO2" t="inlineStr"/>
      <c r="AP2">
        <f>BDH("SPY 11/18/16 C217 Equity","PX_LAST",20160901,20161118)</f>
        <v/>
      </c>
      <c r="AQ2" t="inlineStr"/>
      <c r="AR2">
        <f>BDH("SPY 12/16/16 C215 Equity","PX_LAST",20161003,20161216)</f>
        <v/>
      </c>
      <c r="AS2" t="inlineStr"/>
      <c r="AT2">
        <f>BDH("SPY 1/20/17 C211 Equity","PX_LAST",20161101,20170120)</f>
        <v/>
      </c>
      <c r="AU2" t="inlineStr"/>
      <c r="AV2">
        <f>BDH("SPY 2/17/17 C219 Equity","PX_LAST",20161201,20170217)</f>
        <v/>
      </c>
      <c r="AW2" t="inlineStr"/>
      <c r="AX2">
        <f>BDH("SPY 3/17/17 C225 Equity","PX_LAST",20170103,20170317)</f>
        <v/>
      </c>
      <c r="AY2" t="inlineStr"/>
      <c r="AZ2">
        <f>BDH("SPY 4/21/17 C227 Equity","PX_LAST",20170201,20170421)</f>
        <v/>
      </c>
      <c r="BA2" t="inlineStr"/>
      <c r="BB2">
        <f>BDH("SPY 5/19/17 C239 Equity","PX_LAST",20170301,20170519)</f>
        <v/>
      </c>
      <c r="BC2" t="inlineStr"/>
      <c r="BD2">
        <f>BDH("SPY 6/16/17 C235 Equity","PX_LAST",20170403,20170616)</f>
        <v/>
      </c>
      <c r="BE2" t="inlineStr"/>
      <c r="BF2">
        <f>BDH("SPY 7/21/17 C238 Equity","PX_LAST",20170501,20170721)</f>
        <v/>
      </c>
      <c r="BG2" t="inlineStr"/>
      <c r="BH2">
        <f>BDH("SPY 8/18/17 C243 Equity","PX_LAST",20170601,20170818)</f>
        <v/>
      </c>
      <c r="BI2" t="inlineStr"/>
      <c r="BJ2">
        <f>BDH("SPY 9/15/17 C242 Equity","PX_LAST",20170703,20170915)</f>
        <v/>
      </c>
      <c r="BK2" t="inlineStr"/>
      <c r="BL2">
        <f>BDH("SPY 10/20/17 C247 Equity","PX_LAST",20170801,20171020)</f>
        <v/>
      </c>
      <c r="BM2" t="inlineStr"/>
      <c r="BN2">
        <f>BDH("SPY 11/17/17 C247 Equity","PX_LAST",20170901,20171117)</f>
        <v/>
      </c>
      <c r="BO2" t="inlineStr"/>
      <c r="BP2">
        <f>BDH("SPY 12/15/17 C252 Equity","PX_LAST",20171002,20171215)</f>
        <v/>
      </c>
      <c r="BQ2" t="inlineStr"/>
      <c r="BR2">
        <f>BDH("SPY 1/19/18 C257 Equity","PX_LAST",20171101,20180119)</f>
        <v/>
      </c>
      <c r="BS2" t="inlineStr"/>
      <c r="BT2">
        <f>BDH("SPY 2/16/18 C264 Equity","PX_LAST",20171201,20180216)</f>
        <v/>
      </c>
      <c r="BU2" t="inlineStr"/>
      <c r="BV2">
        <f>BDH("SPY 3/16/18 C268 Equity","PX_LAST",20180102,20180316)</f>
        <v/>
      </c>
      <c r="BW2" t="inlineStr"/>
      <c r="BX2">
        <f>BDH("SPY 4/20/18 C281 Equity","PX_LAST",20180201,20180420)</f>
        <v/>
      </c>
      <c r="BY2" t="inlineStr"/>
      <c r="BZ2">
        <f>BDH("SPY 5/18/18 C267 Equity","PX_LAST",20180301,20180518)</f>
        <v/>
      </c>
      <c r="CA2" t="inlineStr"/>
      <c r="CB2">
        <f>BDH("SPY 6/15/18 C257 Equity","PX_LAST",20180402,20180615)</f>
        <v/>
      </c>
      <c r="CC2" t="inlineStr"/>
      <c r="CD2">
        <f>BDH("SPY 7/20/18 C264 Equity","PX_LAST",20180501,20180720)</f>
        <v/>
      </c>
      <c r="CE2" t="inlineStr"/>
      <c r="CF2">
        <f>BDH("SPY 8/17/18 C273 Equity","PX_LAST",20180601,20180817)</f>
        <v/>
      </c>
      <c r="CG2" t="inlineStr"/>
      <c r="CH2">
        <f>BDH("SPY 9/21/18 C271 Equity","PX_LAST",20180702,20180921)</f>
        <v/>
      </c>
      <c r="CI2" t="inlineStr"/>
      <c r="CJ2">
        <f>BDH("SPY 10/19/18 C280 Equity","PX_LAST",20180801,20181019)</f>
        <v/>
      </c>
      <c r="CK2" t="inlineStr"/>
      <c r="CL2">
        <f>BDH("SPY 11/16/18 C289 Equity","PX_LAST",20180904,20181116)</f>
        <v/>
      </c>
      <c r="CM2" t="inlineStr"/>
      <c r="CN2">
        <f>BDH("SPY 12/21/18 C291 Equity","PX_LAST",20181001,20181221)</f>
        <v/>
      </c>
      <c r="CO2" t="inlineStr"/>
      <c r="CP2">
        <f>BDH("SPY 1/18/19 C273 Equity","PX_LAST",20181101,20190118)</f>
        <v/>
      </c>
      <c r="CQ2" t="inlineStr"/>
      <c r="CR2">
        <f>BDH("SPY 2/15/19 C279 Equity","PX_LAST",20181203,20190215)</f>
        <v/>
      </c>
      <c r="CS2" t="inlineStr"/>
      <c r="CT2">
        <f>BDH("SPY 3/15/19 C250 Equity","PX_LAST",20190102,20190315)</f>
        <v/>
      </c>
      <c r="CU2" t="inlineStr"/>
      <c r="CV2">
        <f>BDH("SPY 4/18/19 C270 Equity","PX_LAST",20190201,20190418)</f>
        <v/>
      </c>
      <c r="CW2" t="inlineStr"/>
      <c r="CX2">
        <f>BDH("SPY 5/17/19 C280 Equity","PX_LAST",20190301,20190517)</f>
        <v/>
      </c>
      <c r="CY2" t="inlineStr"/>
      <c r="CZ2">
        <f>BDH("SPY 6/21/19 C285 Equity","PX_LAST",20190401,20190621)</f>
        <v/>
      </c>
      <c r="DA2" t="inlineStr"/>
      <c r="DB2">
        <f>BDH("SPY 7/19/19 C291 Equity","PX_LAST",20190501,20190719)</f>
        <v/>
      </c>
      <c r="DC2" t="inlineStr"/>
      <c r="DD2">
        <f>BDH("SPY 8/16/19 C274 Equity","PX_LAST",20190603,20190816)</f>
        <v/>
      </c>
      <c r="DE2" t="inlineStr"/>
      <c r="DF2">
        <f>BDH("SPY 9/20/19 C295 Equity","PX_LAST",20190701,20190920)</f>
        <v/>
      </c>
      <c r="DG2" t="inlineStr"/>
      <c r="DH2">
        <f>BDH("SPY 10/18/19 C294 Equity","PX_LAST",20190801,20191018)</f>
        <v/>
      </c>
      <c r="DI2" t="inlineStr"/>
      <c r="DJ2">
        <f>BDH("SPY 11/15/19 C290 Equity","PX_LAST",20190903,20191115)</f>
        <v/>
      </c>
      <c r="DK2" t="inlineStr"/>
      <c r="DL2">
        <f>BDH("SPY 12/20/19 C293 Equity","PX_LAST",20191001,20191220)</f>
        <v/>
      </c>
      <c r="DM2" t="inlineStr"/>
      <c r="DN2">
        <f>BDH("SPY 1/17/20 C306 Equity","PX_LAST",20191101,20200117)</f>
        <v/>
      </c>
      <c r="DO2" t="inlineStr"/>
      <c r="DP2">
        <f>BDH("SPY 2/21/20 C311 Equity","PX_LAST",20191202,20200221)</f>
        <v/>
      </c>
      <c r="DQ2" t="inlineStr"/>
      <c r="DR2">
        <f>BDH("SPY 3/20/20 C324 Equity","PX_LAST",20200102,20200320)</f>
        <v/>
      </c>
      <c r="DS2" t="inlineStr"/>
      <c r="DT2">
        <f>BDH("SPY 4/17/20 C324 Equity","PX_LAST",20200203,20200417)</f>
        <v/>
      </c>
      <c r="DU2" t="inlineStr"/>
      <c r="DV2">
        <f>BDH("SPY 5/15/20 C309 Equity","PX_LAST",20200302,20200515)</f>
        <v/>
      </c>
      <c r="DW2" t="inlineStr"/>
      <c r="DX2">
        <f>BDH("SPY 6/19/20 C246 Equity","PX_LAST",20200401,20200619)</f>
        <v/>
      </c>
      <c r="DY2" t="inlineStr"/>
      <c r="DZ2">
        <f>BDH("SPY 7/17/20 C282 Equity","PX_LAST",20200501,20200717)</f>
        <v/>
      </c>
      <c r="EA2" t="inlineStr"/>
      <c r="EB2">
        <f>BDH("SPY 8/21/20 C305 Equity","PX_LAST",20200601,20200821)</f>
        <v/>
      </c>
      <c r="EC2" t="inlineStr"/>
      <c r="ED2">
        <f>BDH("SPY 9/18/20 C310 Equity","PX_LAST",20200701,20200918)</f>
        <v/>
      </c>
      <c r="EE2" t="inlineStr"/>
      <c r="EF2">
        <f>BDH("SPY 10/16/20 C328 Equity","PX_LAST",20200803,20201016)</f>
        <v/>
      </c>
      <c r="EG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XLK 3/20/15 C41</t>
        </is>
      </c>
      <c r="C1" s="1" t="inlineStr"/>
      <c r="D1" s="1" t="inlineStr">
        <is>
          <t>XLK 4/17/15 C40</t>
        </is>
      </c>
      <c r="E1" s="1" t="inlineStr"/>
      <c r="F1" s="1" t="inlineStr">
        <is>
          <t>XLK 5/15/15 C43</t>
        </is>
      </c>
      <c r="G1" s="1" t="inlineStr"/>
      <c r="H1" s="1" t="inlineStr">
        <is>
          <t>XLK 6/19/15 C41</t>
        </is>
      </c>
      <c r="I1" s="1" t="inlineStr"/>
      <c r="J1" s="1" t="inlineStr">
        <is>
          <t>XLK 7/17/15 C43</t>
        </is>
      </c>
      <c r="K1" s="1" t="inlineStr"/>
      <c r="L1" s="1" t="inlineStr">
        <is>
          <t>XLK 8/21/15 C43</t>
        </is>
      </c>
      <c r="M1" s="1" t="inlineStr"/>
      <c r="N1" s="1" t="inlineStr">
        <is>
          <t>XLK 9/18/15 C41</t>
        </is>
      </c>
      <c r="O1" s="1" t="inlineStr"/>
      <c r="P1" s="1" t="inlineStr">
        <is>
          <t>XLK 10/16/15 C42</t>
        </is>
      </c>
      <c r="Q1" s="1" t="inlineStr"/>
      <c r="R1" s="1" t="inlineStr">
        <is>
          <t>XLK 11/20/15 C38</t>
        </is>
      </c>
      <c r="S1" s="1" t="inlineStr"/>
      <c r="T1" s="1" t="inlineStr">
        <is>
          <t>XLK 12/18/15 C39</t>
        </is>
      </c>
      <c r="U1" s="1" t="inlineStr"/>
      <c r="V1" s="1" t="inlineStr">
        <is>
          <t>XLK 1/15/16 C44</t>
        </is>
      </c>
      <c r="W1" s="1" t="inlineStr"/>
      <c r="X1" s="1" t="inlineStr">
        <is>
          <t>XLK 2/19/16 C44</t>
        </is>
      </c>
      <c r="Y1" s="1" t="inlineStr"/>
      <c r="Z1" s="1" t="inlineStr">
        <is>
          <t>XLK 3/18/16 C42</t>
        </is>
      </c>
      <c r="AA1" s="1" t="inlineStr"/>
      <c r="AB1" s="1" t="inlineStr">
        <is>
          <t>XLK 4/15/16 C41</t>
        </is>
      </c>
      <c r="AC1" s="1" t="inlineStr"/>
      <c r="AD1" s="1" t="inlineStr">
        <is>
          <t>XLK 5/20/16 C42</t>
        </is>
      </c>
      <c r="AE1" s="1" t="inlineStr"/>
      <c r="AF1" s="1" t="inlineStr">
        <is>
          <t>XLK 6/17/16 C44</t>
        </is>
      </c>
      <c r="AG1" s="1" t="inlineStr"/>
      <c r="AH1" s="1" t="inlineStr">
        <is>
          <t>XLK 7/15/16 C42</t>
        </is>
      </c>
      <c r="AI1" s="1" t="inlineStr"/>
      <c r="AJ1" s="1" t="inlineStr">
        <is>
          <t>XLK 8/19/16 C44</t>
        </is>
      </c>
      <c r="AK1" s="1" t="inlineStr"/>
      <c r="AL1" s="1" t="inlineStr">
        <is>
          <t>XLK 9/16/16 C43</t>
        </is>
      </c>
      <c r="AM1" s="1" t="inlineStr"/>
      <c r="AN1" s="1" t="inlineStr">
        <is>
          <t>XLK 10/21/16 C46</t>
        </is>
      </c>
      <c r="AO1" s="1" t="inlineStr"/>
      <c r="AP1" s="1" t="inlineStr">
        <is>
          <t>XLK 11/18/16 C47</t>
        </is>
      </c>
      <c r="AQ1" s="1" t="inlineStr"/>
      <c r="AR1" s="1" t="inlineStr">
        <is>
          <t>XLK 12/16/16 C47</t>
        </is>
      </c>
      <c r="AS1" s="1" t="inlineStr"/>
      <c r="AT1" s="1" t="inlineStr">
        <is>
          <t>XLK 1/20/17 C47</t>
        </is>
      </c>
      <c r="AU1" s="1" t="inlineStr"/>
      <c r="AV1" s="1" t="inlineStr">
        <is>
          <t>XLK 2/17/17 C46</t>
        </is>
      </c>
      <c r="AW1" s="1" t="inlineStr"/>
      <c r="AX1" s="1" t="inlineStr">
        <is>
          <t>XLK 3/17/17 C48</t>
        </is>
      </c>
      <c r="AY1" s="1" t="inlineStr"/>
      <c r="AZ1" s="1" t="inlineStr">
        <is>
          <t>XLK 4/21/17 C50</t>
        </is>
      </c>
      <c r="BA1" s="1" t="inlineStr"/>
      <c r="BB1" s="1" t="inlineStr">
        <is>
          <t>XLK 5/19/17 C53</t>
        </is>
      </c>
      <c r="BC1" s="1" t="inlineStr"/>
      <c r="BD1" s="1" t="inlineStr">
        <is>
          <t>XLK 6/16/17 C53</t>
        </is>
      </c>
      <c r="BE1" s="1" t="inlineStr"/>
      <c r="BF1" s="1" t="inlineStr">
        <is>
          <t>XLK 7/21/17 C54</t>
        </is>
      </c>
      <c r="BG1" s="1" t="inlineStr"/>
      <c r="BH1" s="1" t="inlineStr">
        <is>
          <t>XLK 8/18/17 C56</t>
        </is>
      </c>
      <c r="BI1" s="1" t="inlineStr"/>
      <c r="BJ1" s="1" t="inlineStr">
        <is>
          <t>XLK 9/15/17 C54</t>
        </is>
      </c>
      <c r="BK1" s="1" t="inlineStr"/>
      <c r="BL1" s="1" t="inlineStr">
        <is>
          <t>XLK 10/20/17 C57</t>
        </is>
      </c>
      <c r="BM1" s="1" t="inlineStr"/>
      <c r="BN1" s="1" t="inlineStr">
        <is>
          <t>XLK 11/17/17 C58</t>
        </is>
      </c>
      <c r="BO1" s="1" t="inlineStr"/>
      <c r="BP1" s="1" t="inlineStr">
        <is>
          <t>XLK 12/15/17 C59</t>
        </is>
      </c>
      <c r="BQ1" s="1" t="inlineStr"/>
      <c r="BR1" s="1" t="inlineStr">
        <is>
          <t>XLK 1/19/18 C62</t>
        </is>
      </c>
      <c r="BS1" s="1" t="inlineStr"/>
      <c r="BT1" s="1" t="inlineStr">
        <is>
          <t>XLK 2/16/18 C63</t>
        </is>
      </c>
      <c r="BU1" s="1" t="inlineStr"/>
      <c r="BV1" s="1" t="inlineStr">
        <is>
          <t>XLK 3/16/18 C64</t>
        </is>
      </c>
      <c r="BW1" s="1" t="inlineStr"/>
      <c r="BX1" s="1" t="inlineStr">
        <is>
          <t>XLK 4/20/18 C68</t>
        </is>
      </c>
      <c r="BY1" s="1" t="inlineStr"/>
      <c r="BZ1" s="1" t="inlineStr">
        <is>
          <t>XLK 5/18/18 C67</t>
        </is>
      </c>
      <c r="CA1" s="1" t="inlineStr"/>
      <c r="CB1" s="1" t="inlineStr">
        <is>
          <t>XLK 6/15/18 C63</t>
        </is>
      </c>
      <c r="CC1" s="1" t="inlineStr"/>
      <c r="CD1" s="1" t="inlineStr">
        <is>
          <t>XLK 7/20/18 C66</t>
        </is>
      </c>
      <c r="CE1" s="1" t="inlineStr"/>
      <c r="CF1" s="1" t="inlineStr">
        <is>
          <t>XLK 8/17/18 C71</t>
        </is>
      </c>
      <c r="CG1" s="1" t="inlineStr"/>
      <c r="CH1" s="1" t="inlineStr">
        <is>
          <t>XLK 9/21/18 C70</t>
        </is>
      </c>
      <c r="CI1" s="1" t="inlineStr"/>
      <c r="CJ1" s="1" t="inlineStr">
        <is>
          <t>XLK 10/19/18 C71</t>
        </is>
      </c>
      <c r="CK1" s="1" t="inlineStr"/>
      <c r="CL1" s="1" t="inlineStr">
        <is>
          <t>XLK 11/16/18 C75</t>
        </is>
      </c>
      <c r="CM1" s="1" t="inlineStr"/>
      <c r="CN1" s="1" t="inlineStr">
        <is>
          <t>XLK 12/21/18 C75</t>
        </is>
      </c>
      <c r="CO1" s="1" t="inlineStr"/>
      <c r="CP1" s="1" t="inlineStr">
        <is>
          <t>XLK 1/18/19 C70</t>
        </is>
      </c>
      <c r="CQ1" s="1" t="inlineStr"/>
      <c r="CR1" s="1" t="inlineStr">
        <is>
          <t>XLK 2/15/19 C69</t>
        </is>
      </c>
      <c r="CS1" s="1" t="inlineStr"/>
      <c r="CT1" s="1" t="inlineStr">
        <is>
          <t>XLK 3/15/19 C62</t>
        </is>
      </c>
      <c r="CU1" s="1" t="inlineStr"/>
      <c r="CV1" s="1" t="inlineStr">
        <is>
          <t>XLK 4/18/19 C66</t>
        </is>
      </c>
      <c r="CW1" s="1" t="inlineStr"/>
      <c r="CX1" s="1" t="inlineStr">
        <is>
          <t>XLK 5/17/19 C71</t>
        </is>
      </c>
      <c r="CY1" s="1" t="inlineStr"/>
      <c r="CZ1" s="1" t="inlineStr">
        <is>
          <t>XLK 6/21/19 C75</t>
        </is>
      </c>
      <c r="DA1" s="1" t="inlineStr"/>
      <c r="DB1" s="1" t="inlineStr">
        <is>
          <t>XLK 7/19/19 C78</t>
        </is>
      </c>
      <c r="DC1" s="1" t="inlineStr"/>
      <c r="DD1" s="1" t="inlineStr">
        <is>
          <t>XLK 8/16/19 C70</t>
        </is>
      </c>
      <c r="DE1" s="1" t="inlineStr"/>
      <c r="DF1" s="1" t="inlineStr">
        <is>
          <t>XLK 9/20/19 C79</t>
        </is>
      </c>
      <c r="DG1" s="1" t="inlineStr"/>
      <c r="DH1" s="1" t="inlineStr">
        <is>
          <t>XLK 10/18/19 C80</t>
        </is>
      </c>
      <c r="DI1" s="1" t="inlineStr"/>
      <c r="DJ1" s="1" t="inlineStr">
        <is>
          <t>XLK 11/15/19 C78</t>
        </is>
      </c>
      <c r="DK1" s="1" t="inlineStr"/>
      <c r="DL1" s="1" t="inlineStr">
        <is>
          <t>XLK 12/20/19 C79</t>
        </is>
      </c>
      <c r="DM1" s="1" t="inlineStr"/>
      <c r="DN1" s="1" t="inlineStr">
        <is>
          <t>XLK 1/17/20 C84</t>
        </is>
      </c>
      <c r="DO1" s="1" t="inlineStr"/>
      <c r="DP1" s="1" t="inlineStr">
        <is>
          <t>XLK 2/21/20 C86</t>
        </is>
      </c>
      <c r="DQ1" s="1" t="inlineStr"/>
      <c r="DR1" s="1" t="inlineStr">
        <is>
          <t>XLK 3/20/20 C93</t>
        </is>
      </c>
      <c r="DS1" s="1" t="inlineStr"/>
      <c r="DT1" s="1" t="inlineStr">
        <is>
          <t>XLK 4/17/20 C96</t>
        </is>
      </c>
      <c r="DU1" s="1" t="inlineStr"/>
      <c r="DV1" s="1" t="inlineStr">
        <is>
          <t>XLK 5/15/20 C93</t>
        </is>
      </c>
      <c r="DW1" s="1" t="inlineStr"/>
      <c r="DX1" s="1" t="inlineStr">
        <is>
          <t>XLK 6/19/20 C76</t>
        </is>
      </c>
      <c r="DY1" s="1" t="inlineStr"/>
      <c r="DZ1" s="1" t="inlineStr">
        <is>
          <t>XLK 7/17/20 C88</t>
        </is>
      </c>
      <c r="EA1" s="1" t="inlineStr"/>
      <c r="EB1" s="1" t="inlineStr">
        <is>
          <t>XLK 8/21/20 C97</t>
        </is>
      </c>
      <c r="EC1" s="1" t="inlineStr"/>
      <c r="ED1" s="1" t="inlineStr">
        <is>
          <t>XLK 9/18/20 C104</t>
        </is>
      </c>
      <c r="EE1" s="1" t="inlineStr"/>
      <c r="EF1" s="1" t="inlineStr">
        <is>
          <t>XLK 10/16/20 C113</t>
        </is>
      </c>
      <c r="EG1" s="1" t="inlineStr"/>
    </row>
    <row r="2">
      <c r="A2" s="1" t="n">
        <v>0</v>
      </c>
      <c r="B2">
        <f>BDH("XLK 3/20/15 C41 Equity","PX_LAST",20150102,20150320)</f>
        <v/>
      </c>
      <c r="C2" t="inlineStr"/>
      <c r="D2">
        <f>BDH("XLK 4/17/15 C40 Equity","PX_LAST",20150202,20150417)</f>
        <v/>
      </c>
      <c r="E2" t="inlineStr"/>
      <c r="F2">
        <f>BDH("XLK 5/15/15 C43 Equity","PX_LAST",20150302,20150515)</f>
        <v/>
      </c>
      <c r="G2" t="inlineStr"/>
      <c r="H2">
        <f>BDH("XLK 6/19/15 C41 Equity","PX_LAST",20150401,20150619)</f>
        <v/>
      </c>
      <c r="I2" t="inlineStr"/>
      <c r="J2">
        <f>BDH("XLK 7/17/15 C43 Equity","PX_LAST",20150501,20150717)</f>
        <v/>
      </c>
      <c r="K2" t="inlineStr"/>
      <c r="L2">
        <f>BDH("XLK 8/21/15 C43 Equity","PX_LAST",20150601,20150821)</f>
        <v/>
      </c>
      <c r="M2" t="inlineStr"/>
      <c r="N2">
        <f>BDH("XLK 9/18/15 C41 Equity","PX_LAST",20150701,20150918)</f>
        <v/>
      </c>
      <c r="O2" t="inlineStr"/>
      <c r="P2">
        <f>BDH("XLK 10/16/15 C42 Equity","PX_LAST",20150803,20151016)</f>
        <v/>
      </c>
      <c r="Q2" t="inlineStr"/>
      <c r="R2">
        <f>BDH("XLK 11/20/15 C38 Equity","PX_LAST",20150901,20151120)</f>
        <v/>
      </c>
      <c r="S2" t="inlineStr"/>
      <c r="T2">
        <f>BDH("XLK 12/18/15 C39 Equity","PX_LAST",20151001,20151218)</f>
        <v/>
      </c>
      <c r="U2" t="inlineStr"/>
      <c r="V2">
        <f>BDH("XLK 1/15/16 C44 Equity","PX_LAST",20151102,20160115)</f>
        <v/>
      </c>
      <c r="W2" t="inlineStr"/>
      <c r="X2">
        <f>BDH("XLK 2/19/16 C44 Equity","PX_LAST",20151201,20160219)</f>
        <v/>
      </c>
      <c r="Y2" t="inlineStr"/>
      <c r="Z2">
        <f>BDH("XLK 3/18/16 C42 Equity","PX_LAST",20160104,20160318)</f>
        <v/>
      </c>
      <c r="AA2" t="inlineStr"/>
      <c r="AB2">
        <f>BDH("XLK 4/15/16 C41 Equity","PX_LAST",20160201,20160415)</f>
        <v/>
      </c>
      <c r="AC2" t="inlineStr"/>
      <c r="AD2">
        <f>BDH("XLK 5/20/16 C42 Equity","PX_LAST",20160301,20160520)</f>
        <v/>
      </c>
      <c r="AE2" t="inlineStr"/>
      <c r="AF2">
        <f>BDH("XLK 6/17/16 C44 Equity","PX_LAST",20160401,20160617)</f>
        <v/>
      </c>
      <c r="AG2" t="inlineStr"/>
      <c r="AH2">
        <f>BDH("XLK 7/15/16 C42 Equity","PX_LAST",20160502,20160715)</f>
        <v/>
      </c>
      <c r="AI2" t="inlineStr"/>
      <c r="AJ2">
        <f>BDH("XLK 8/19/16 C44 Equity","PX_LAST",20160601,20160819)</f>
        <v/>
      </c>
      <c r="AK2" t="inlineStr"/>
      <c r="AL2">
        <f>BDH("XLK 9/16/16 C43 Equity","PX_LAST",20160701,20160916)</f>
        <v/>
      </c>
      <c r="AM2" t="inlineStr"/>
      <c r="AN2">
        <f>BDH("XLK 10/21/16 C46 Equity","PX_LAST",20160801,20161021)</f>
        <v/>
      </c>
      <c r="AO2" t="inlineStr"/>
      <c r="AP2">
        <f>BDH("XLK 11/18/16 C47 Equity","PX_LAST",20160901,20161118)</f>
        <v/>
      </c>
      <c r="AQ2" t="inlineStr"/>
      <c r="AR2">
        <f>BDH("XLK 12/16/16 C47 Equity","PX_LAST",20161003,20161216)</f>
        <v/>
      </c>
      <c r="AS2" t="inlineStr"/>
      <c r="AT2">
        <f>BDH("XLK 1/20/17 C47 Equity","PX_LAST",20161101,20170120)</f>
        <v/>
      </c>
      <c r="AU2" t="inlineStr"/>
      <c r="AV2">
        <f>BDH("XLK 2/17/17 C46 Equity","PX_LAST",20161201,20170217)</f>
        <v/>
      </c>
      <c r="AW2" t="inlineStr"/>
      <c r="AX2">
        <f>BDH("XLK 3/17/17 C48 Equity","PX_LAST",20170103,20170317)</f>
        <v/>
      </c>
      <c r="AY2" t="inlineStr"/>
      <c r="AZ2">
        <f>BDH("XLK 4/21/17 C50 Equity","PX_LAST",20170201,20170421)</f>
        <v/>
      </c>
      <c r="BA2" t="inlineStr"/>
      <c r="BB2">
        <f>BDH("XLK 5/19/17 C53 Equity","PX_LAST",20170301,20170519)</f>
        <v/>
      </c>
      <c r="BC2" t="inlineStr"/>
      <c r="BD2">
        <f>BDH("XLK 6/16/17 C53 Equity","PX_LAST",20170403,20170616)</f>
        <v/>
      </c>
      <c r="BE2" t="inlineStr"/>
      <c r="BF2">
        <f>BDH("XLK 7/21/17 C54 Equity","PX_LAST",20170501,20170721)</f>
        <v/>
      </c>
      <c r="BG2" t="inlineStr"/>
      <c r="BH2">
        <f>BDH("XLK 8/18/17 C56 Equity","PX_LAST",20170601,20170818)</f>
        <v/>
      </c>
      <c r="BI2" t="inlineStr"/>
      <c r="BJ2">
        <f>BDH("XLK 9/15/17 C54 Equity","PX_LAST",20170703,20170915)</f>
        <v/>
      </c>
      <c r="BK2" t="inlineStr"/>
      <c r="BL2">
        <f>BDH("XLK 10/20/17 C57 Equity","PX_LAST",20170801,20171020)</f>
        <v/>
      </c>
      <c r="BM2" t="inlineStr"/>
      <c r="BN2">
        <f>BDH("XLK 11/17/17 C58 Equity","PX_LAST",20170901,20171117)</f>
        <v/>
      </c>
      <c r="BO2" t="inlineStr"/>
      <c r="BP2">
        <f>BDH("XLK 12/15/17 C59 Equity","PX_LAST",20171002,20171215)</f>
        <v/>
      </c>
      <c r="BQ2" t="inlineStr"/>
      <c r="BR2">
        <f>BDH("XLK 1/19/18 C62 Equity","PX_LAST",20171101,20180119)</f>
        <v/>
      </c>
      <c r="BS2" t="inlineStr"/>
      <c r="BT2">
        <f>BDH("XLK 2/16/18 C63 Equity","PX_LAST",20171201,20180216)</f>
        <v/>
      </c>
      <c r="BU2" t="inlineStr"/>
      <c r="BV2">
        <f>BDH("XLK 3/16/18 C64 Equity","PX_LAST",20180102,20180316)</f>
        <v/>
      </c>
      <c r="BW2" t="inlineStr"/>
      <c r="BX2">
        <f>BDH("XLK 4/20/18 C68 Equity","PX_LAST",20180201,20180420)</f>
        <v/>
      </c>
      <c r="BY2" t="inlineStr"/>
      <c r="BZ2">
        <f>BDH("XLK 5/18/18 C67 Equity","PX_LAST",20180301,20180518)</f>
        <v/>
      </c>
      <c r="CA2" t="inlineStr"/>
      <c r="CB2">
        <f>BDH("XLK 6/15/18 C63 Equity","PX_LAST",20180402,20180615)</f>
        <v/>
      </c>
      <c r="CC2" t="inlineStr"/>
      <c r="CD2">
        <f>BDH("XLK 7/20/18 C66 Equity","PX_LAST",20180501,20180720)</f>
        <v/>
      </c>
      <c r="CE2" t="inlineStr"/>
      <c r="CF2">
        <f>BDH("XLK 8/17/18 C71 Equity","PX_LAST",20180601,20180817)</f>
        <v/>
      </c>
      <c r="CG2" t="inlineStr"/>
      <c r="CH2">
        <f>BDH("XLK 9/21/18 C70 Equity","PX_LAST",20180702,20180921)</f>
        <v/>
      </c>
      <c r="CI2" t="inlineStr"/>
      <c r="CJ2">
        <f>BDH("XLK 10/19/18 C71 Equity","PX_LAST",20180801,20181019)</f>
        <v/>
      </c>
      <c r="CK2" t="inlineStr"/>
      <c r="CL2">
        <f>BDH("XLK 11/16/18 C75 Equity","PX_LAST",20180904,20181116)</f>
        <v/>
      </c>
      <c r="CM2" t="inlineStr"/>
      <c r="CN2">
        <f>BDH("XLK 12/21/18 C75 Equity","PX_LAST",20181001,20181221)</f>
        <v/>
      </c>
      <c r="CO2" t="inlineStr"/>
      <c r="CP2">
        <f>BDH("XLK 1/18/19 C70 Equity","PX_LAST",20181101,20190118)</f>
        <v/>
      </c>
      <c r="CQ2" t="inlineStr"/>
      <c r="CR2">
        <f>BDH("XLK 2/15/19 C69 Equity","PX_LAST",20181203,20190215)</f>
        <v/>
      </c>
      <c r="CS2" t="inlineStr"/>
      <c r="CT2">
        <f>BDH("XLK 3/15/19 C62 Equity","PX_LAST",20190102,20190315)</f>
        <v/>
      </c>
      <c r="CU2" t="inlineStr"/>
      <c r="CV2">
        <f>BDH("XLK 4/18/19 C66 Equity","PX_LAST",20190201,20190418)</f>
        <v/>
      </c>
      <c r="CW2" t="inlineStr"/>
      <c r="CX2">
        <f>BDH("XLK 5/17/19 C71 Equity","PX_LAST",20190301,20190517)</f>
        <v/>
      </c>
      <c r="CY2" t="inlineStr"/>
      <c r="CZ2">
        <f>BDH("XLK 6/21/19 C75 Equity","PX_LAST",20190401,20190621)</f>
        <v/>
      </c>
      <c r="DA2" t="inlineStr"/>
      <c r="DB2">
        <f>BDH("XLK 7/19/19 C78 Equity","PX_LAST",20190501,20190719)</f>
        <v/>
      </c>
      <c r="DC2" t="inlineStr"/>
      <c r="DD2">
        <f>BDH("XLK 8/16/19 C70 Equity","PX_LAST",20190603,20190816)</f>
        <v/>
      </c>
      <c r="DE2" t="inlineStr"/>
      <c r="DF2">
        <f>BDH("XLK 9/20/19 C79 Equity","PX_LAST",20190701,20190920)</f>
        <v/>
      </c>
      <c r="DG2" t="inlineStr"/>
      <c r="DH2">
        <f>BDH("XLK 10/18/19 C80 Equity","PX_LAST",20190801,20191018)</f>
        <v/>
      </c>
      <c r="DI2" t="inlineStr"/>
      <c r="DJ2">
        <f>BDH("XLK 11/15/19 C78 Equity","PX_LAST",20190903,20191115)</f>
        <v/>
      </c>
      <c r="DK2" t="inlineStr"/>
      <c r="DL2">
        <f>BDH("XLK 12/20/19 C79 Equity","PX_LAST",20191001,20191220)</f>
        <v/>
      </c>
      <c r="DM2" t="inlineStr"/>
      <c r="DN2">
        <f>BDH("XLK 1/17/20 C84 Equity","PX_LAST",20191101,20200117)</f>
        <v/>
      </c>
      <c r="DO2" t="inlineStr"/>
      <c r="DP2">
        <f>BDH("XLK 2/21/20 C86 Equity","PX_LAST",20191202,20200221)</f>
        <v/>
      </c>
      <c r="DQ2" t="inlineStr"/>
      <c r="DR2">
        <f>BDH("XLK 3/20/20 C93 Equity","PX_LAST",20200102,20200320)</f>
        <v/>
      </c>
      <c r="DS2" t="inlineStr"/>
      <c r="DT2">
        <f>BDH("XLK 4/17/20 C96 Equity","PX_LAST",20200203,20200417)</f>
        <v/>
      </c>
      <c r="DU2" t="inlineStr"/>
      <c r="DV2">
        <f>BDH("XLK 5/15/20 C93 Equity","PX_LAST",20200302,20200515)</f>
        <v/>
      </c>
      <c r="DW2" t="inlineStr"/>
      <c r="DX2">
        <f>BDH("XLK 6/19/20 C76 Equity","PX_LAST",20200401,20200619)</f>
        <v/>
      </c>
      <c r="DY2" t="inlineStr"/>
      <c r="DZ2">
        <f>BDH("XLK 7/17/20 C88 Equity","PX_LAST",20200501,20200717)</f>
        <v/>
      </c>
      <c r="EA2" t="inlineStr"/>
      <c r="EB2">
        <f>BDH("XLK 8/21/20 C97 Equity","PX_LAST",20200601,20200821)</f>
        <v/>
      </c>
      <c r="EC2" t="inlineStr"/>
      <c r="ED2">
        <f>BDH("XLK 9/18/20 C104 Equity","PX_LAST",20200701,20200918)</f>
        <v/>
      </c>
      <c r="EE2" t="inlineStr"/>
      <c r="EF2">
        <f>BDH("XLK 10/16/20 C113 Equity","PX_LAST",20200803,20201016)</f>
        <v/>
      </c>
      <c r="EG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MSFT 3/20/15 C46</t>
        </is>
      </c>
      <c r="C1" s="1" t="inlineStr"/>
      <c r="D1" s="1" t="inlineStr">
        <is>
          <t>MSFT 4/17/15 C41</t>
        </is>
      </c>
      <c r="E1" s="1" t="inlineStr"/>
      <c r="F1" s="1" t="inlineStr">
        <is>
          <t>MSFT 5/15/15 C43</t>
        </is>
      </c>
      <c r="G1" s="1" t="inlineStr"/>
      <c r="H1" s="1" t="inlineStr">
        <is>
          <t>MSFT 6/19/15 C40</t>
        </is>
      </c>
      <c r="I1" s="1" t="inlineStr"/>
      <c r="J1" s="1" t="inlineStr">
        <is>
          <t>MSFT 7/17/15 C48</t>
        </is>
      </c>
      <c r="K1" s="1" t="inlineStr"/>
      <c r="L1" s="1" t="inlineStr">
        <is>
          <t>MSFT 8/21/15 C47</t>
        </is>
      </c>
      <c r="M1" s="1" t="inlineStr"/>
      <c r="N1" s="1" t="inlineStr">
        <is>
          <t>MSFT 9/18/15 C44</t>
        </is>
      </c>
      <c r="O1" s="1" t="inlineStr"/>
      <c r="P1" s="1" t="inlineStr">
        <is>
          <t>MSFT 10/16/15 C46</t>
        </is>
      </c>
      <c r="Q1" s="1" t="inlineStr"/>
      <c r="R1" s="1" t="inlineStr">
        <is>
          <t>MSFT 11/20/15 C41</t>
        </is>
      </c>
      <c r="S1" s="1" t="inlineStr"/>
      <c r="T1" s="1" t="inlineStr">
        <is>
          <t>MSFT 12/18/15 C44</t>
        </is>
      </c>
      <c r="U1" s="1" t="inlineStr"/>
      <c r="V1" s="1" t="inlineStr">
        <is>
          <t>MSFT 1/15/16 C53</t>
        </is>
      </c>
      <c r="W1" s="1" t="inlineStr"/>
      <c r="X1" s="1" t="inlineStr">
        <is>
          <t>MSFT 2/19/16 C55</t>
        </is>
      </c>
      <c r="Y1" s="1" t="inlineStr"/>
      <c r="Z1" s="1" t="inlineStr">
        <is>
          <t>MSFT 3/18/16 C54</t>
        </is>
      </c>
      <c r="AA1" s="1" t="inlineStr"/>
      <c r="AB1" s="1" t="inlineStr">
        <is>
          <t>MSFT 4/15/16 C54</t>
        </is>
      </c>
      <c r="AC1" s="1" t="inlineStr"/>
      <c r="AD1" s="1" t="inlineStr">
        <is>
          <t>MSFT 5/20/16 C52</t>
        </is>
      </c>
      <c r="AE1" s="1" t="inlineStr"/>
      <c r="AF1" s="1" t="inlineStr">
        <is>
          <t>MSFT 6/17/16 C55</t>
        </is>
      </c>
      <c r="AG1" s="1" t="inlineStr"/>
      <c r="AH1" s="1" t="inlineStr">
        <is>
          <t>MSFT 7/15/16 C50</t>
        </is>
      </c>
      <c r="AI1" s="1" t="inlineStr"/>
      <c r="AJ1" s="1" t="inlineStr">
        <is>
          <t>MSFT 8/19/16 C52</t>
        </is>
      </c>
      <c r="AK1" s="1" t="inlineStr"/>
      <c r="AL1" s="1" t="inlineStr">
        <is>
          <t>MSFT 9/16/16 C51</t>
        </is>
      </c>
      <c r="AM1" s="1" t="inlineStr"/>
      <c r="AN1" s="1" t="inlineStr">
        <is>
          <t>MSFT 10/21/16 C56</t>
        </is>
      </c>
      <c r="AO1" s="1" t="inlineStr"/>
      <c r="AP1" s="1" t="inlineStr">
        <is>
          <t>MSFT 11/18/16 C57</t>
        </is>
      </c>
      <c r="AQ1" s="1" t="inlineStr"/>
      <c r="AR1" s="1" t="inlineStr">
        <is>
          <t>MSFT 12/16/16 C57</t>
        </is>
      </c>
      <c r="AS1" s="1" t="inlineStr"/>
      <c r="AT1" s="1" t="inlineStr">
        <is>
          <t>MSFT 1/20/17 C59</t>
        </is>
      </c>
      <c r="AU1" s="1" t="inlineStr"/>
      <c r="AV1" s="1" t="inlineStr">
        <is>
          <t>MSFT 2/17/17 C59</t>
        </is>
      </c>
      <c r="AW1" s="1" t="inlineStr"/>
      <c r="AX1" s="1" t="inlineStr">
        <is>
          <t>MSFT 3/17/17 C62</t>
        </is>
      </c>
      <c r="AY1" s="1" t="inlineStr"/>
      <c r="AZ1" s="1" t="inlineStr">
        <is>
          <t>MSFT 4/21/17 C63</t>
        </is>
      </c>
      <c r="BA1" s="1" t="inlineStr"/>
      <c r="BB1" s="1" t="inlineStr">
        <is>
          <t>MSFT 5/19/17 C64</t>
        </is>
      </c>
      <c r="BC1" s="1" t="inlineStr"/>
      <c r="BD1" s="1" t="inlineStr">
        <is>
          <t>MSFT 6/16/17 C65</t>
        </is>
      </c>
      <c r="BE1" s="1" t="inlineStr"/>
      <c r="BF1" s="1" t="inlineStr">
        <is>
          <t>MSFT 7/21/17 C69</t>
        </is>
      </c>
      <c r="BG1" s="1" t="inlineStr"/>
      <c r="BH1" s="1" t="inlineStr">
        <is>
          <t>MSFT 8/18/17 C70</t>
        </is>
      </c>
      <c r="BI1" s="1" t="inlineStr"/>
      <c r="BJ1" s="1" t="inlineStr">
        <is>
          <t>MSFT 9/15/17 C68</t>
        </is>
      </c>
      <c r="BK1" s="1" t="inlineStr"/>
      <c r="BL1" s="1" t="inlineStr">
        <is>
          <t>MSFT 10/20/17 C72</t>
        </is>
      </c>
      <c r="BM1" s="1" t="inlineStr"/>
      <c r="BN1" s="1" t="inlineStr">
        <is>
          <t>MSFT 11/17/17 C73</t>
        </is>
      </c>
      <c r="BO1" s="1" t="inlineStr"/>
      <c r="BP1" s="1" t="inlineStr">
        <is>
          <t>MSFT 12/15/17 C74</t>
        </is>
      </c>
      <c r="BQ1" s="1" t="inlineStr"/>
      <c r="BR1" s="1" t="inlineStr">
        <is>
          <t>MSFT 1/19/18 C83</t>
        </is>
      </c>
      <c r="BS1" s="1" t="inlineStr"/>
      <c r="BT1" s="1" t="inlineStr">
        <is>
          <t>MSFT 2/16/18 C84</t>
        </is>
      </c>
      <c r="BU1" s="1" t="inlineStr"/>
      <c r="BV1" s="1" t="inlineStr">
        <is>
          <t>MSFT 3/16/18 C85</t>
        </is>
      </c>
      <c r="BW1" s="1" t="inlineStr"/>
      <c r="BX1" s="1" t="inlineStr">
        <is>
          <t>MSFT 4/20/18 C94</t>
        </is>
      </c>
      <c r="BY1" s="1" t="inlineStr"/>
      <c r="BZ1" s="1" t="inlineStr">
        <is>
          <t>MSFT 5/18/18 C92</t>
        </is>
      </c>
      <c r="CA1" s="1" t="inlineStr"/>
      <c r="CB1" s="1" t="inlineStr">
        <is>
          <t>MSFT 6/15/18 C88</t>
        </is>
      </c>
      <c r="CC1" s="1" t="inlineStr"/>
      <c r="CD1" s="1" t="inlineStr">
        <is>
          <t>MSFT 7/20/18 C95</t>
        </is>
      </c>
      <c r="CE1" s="1" t="inlineStr"/>
      <c r="CF1" s="1" t="inlineStr">
        <is>
          <t>MSFT 8/17/18 C100</t>
        </is>
      </c>
      <c r="CG1" s="1" t="inlineStr"/>
      <c r="CH1" s="1" t="inlineStr">
        <is>
          <t>MSFT 9/21/18 C100</t>
        </is>
      </c>
      <c r="CI1" s="1" t="inlineStr"/>
      <c r="CJ1" s="1" t="inlineStr">
        <is>
          <t>MSFT 10/19/18 C106</t>
        </is>
      </c>
      <c r="CK1" s="1" t="inlineStr"/>
      <c r="CL1" s="1" t="inlineStr">
        <is>
          <t>MSFT 11/16/18 C111</t>
        </is>
      </c>
      <c r="CM1" s="1" t="inlineStr"/>
      <c r="CN1" s="1" t="inlineStr">
        <is>
          <t>MSFT 12/21/18 C115</t>
        </is>
      </c>
      <c r="CO1" s="1" t="inlineStr"/>
      <c r="CP1" s="1" t="inlineStr">
        <is>
          <t>MSFT 1/18/19 C105</t>
        </is>
      </c>
      <c r="CQ1" s="1" t="inlineStr"/>
      <c r="CR1" s="1" t="inlineStr">
        <is>
          <t>MSFT 2/15/19 C112</t>
        </is>
      </c>
      <c r="CS1" s="1" t="inlineStr"/>
      <c r="CT1" s="1" t="inlineStr">
        <is>
          <t>MSFT 3/15/19 C101</t>
        </is>
      </c>
      <c r="CU1" s="1" t="inlineStr"/>
      <c r="CV1" s="1" t="inlineStr">
        <is>
          <t>MSFT 4/18/19 C102</t>
        </is>
      </c>
      <c r="CW1" s="1" t="inlineStr"/>
      <c r="CX1" s="1" t="inlineStr">
        <is>
          <t>MSFT 5/17/19 C112</t>
        </is>
      </c>
      <c r="CY1" s="1" t="inlineStr"/>
      <c r="CZ1" s="1" t="inlineStr">
        <is>
          <t>MSFT 6/21/19 C119</t>
        </is>
      </c>
      <c r="DA1" s="1" t="inlineStr"/>
      <c r="DB1" s="1" t="inlineStr">
        <is>
          <t>MSFT 7/19/19 C127</t>
        </is>
      </c>
      <c r="DC1" s="1" t="inlineStr"/>
      <c r="DD1" s="1" t="inlineStr">
        <is>
          <t>MSFT 8/16/19 C119</t>
        </is>
      </c>
      <c r="DE1" s="1" t="inlineStr"/>
      <c r="DF1" s="1" t="inlineStr">
        <is>
          <t>MSFT 9/20/19 C135</t>
        </is>
      </c>
      <c r="DG1" s="1" t="inlineStr"/>
      <c r="DH1" s="1" t="inlineStr">
        <is>
          <t>MSFT 10/18/19 C138</t>
        </is>
      </c>
      <c r="DI1" s="1" t="inlineStr"/>
      <c r="DJ1" s="1" t="inlineStr">
        <is>
          <t>MSFT 11/15/19 C136</t>
        </is>
      </c>
      <c r="DK1" s="1" t="inlineStr"/>
      <c r="DL1" s="1" t="inlineStr">
        <is>
          <t>MSFT 12/20/19 C137</t>
        </is>
      </c>
      <c r="DM1" s="1" t="inlineStr"/>
      <c r="DN1" s="1" t="inlineStr">
        <is>
          <t>MSFT 1/17/20 C143</t>
        </is>
      </c>
      <c r="DO1" s="1" t="inlineStr"/>
      <c r="DP1" s="1" t="inlineStr">
        <is>
          <t>MSFT 2/21/20 C149</t>
        </is>
      </c>
      <c r="DQ1" s="1" t="inlineStr"/>
      <c r="DR1" s="1" t="inlineStr">
        <is>
          <t>MSFT 3/20/20 C160</t>
        </is>
      </c>
      <c r="DS1" s="1" t="inlineStr"/>
      <c r="DT1" s="1" t="inlineStr">
        <is>
          <t>MSFT 4/17/20 C174</t>
        </is>
      </c>
      <c r="DU1" s="1" t="inlineStr"/>
      <c r="DV1" s="1" t="inlineStr">
        <is>
          <t>MSFT 5/15/20 C172</t>
        </is>
      </c>
      <c r="DW1" s="1" t="inlineStr"/>
      <c r="DX1" s="1" t="inlineStr">
        <is>
          <t>MSFT 6/19/20 C152</t>
        </is>
      </c>
      <c r="DY1" s="1" t="inlineStr"/>
      <c r="DZ1" s="1" t="inlineStr">
        <is>
          <t>MSFT 7/17/20 C174</t>
        </is>
      </c>
      <c r="EA1" s="1" t="inlineStr"/>
      <c r="EB1" s="1" t="inlineStr">
        <is>
          <t>MSFT 8/21/20 C182</t>
        </is>
      </c>
      <c r="EC1" s="1" t="inlineStr"/>
      <c r="ED1" s="1" t="inlineStr">
        <is>
          <t>MSFT 9/18/20 C204</t>
        </is>
      </c>
      <c r="EE1" s="1" t="inlineStr"/>
      <c r="EF1" s="1" t="inlineStr">
        <is>
          <t>MSFT 10/16/20 C216</t>
        </is>
      </c>
      <c r="EG1" s="1" t="inlineStr"/>
    </row>
    <row r="2">
      <c r="A2" s="1" t="n">
        <v>0</v>
      </c>
      <c r="B2">
        <f>BDH("MSFT 3/20/15 C46 Equity","PX_LAST",20150102,20150320)</f>
        <v/>
      </c>
      <c r="C2" t="inlineStr"/>
      <c r="D2">
        <f>BDH("MSFT 4/17/15 C41 Equity","PX_LAST",20150202,20150417)</f>
        <v/>
      </c>
      <c r="E2" t="inlineStr"/>
      <c r="F2">
        <f>BDH("MSFT 5/15/15 C43 Equity","PX_LAST",20150302,20150515)</f>
        <v/>
      </c>
      <c r="G2" t="inlineStr"/>
      <c r="H2">
        <f>BDH("MSFT 6/19/15 C40 Equity","PX_LAST",20150401,20150619)</f>
        <v/>
      </c>
      <c r="I2" t="inlineStr"/>
      <c r="J2">
        <f>BDH("MSFT 7/17/15 C48 Equity","PX_LAST",20150501,20150717)</f>
        <v/>
      </c>
      <c r="K2" t="inlineStr"/>
      <c r="L2">
        <f>BDH("MSFT 8/21/15 C47 Equity","PX_LAST",20150601,20150821)</f>
        <v/>
      </c>
      <c r="M2" t="inlineStr"/>
      <c r="N2">
        <f>BDH("MSFT 9/18/15 C44 Equity","PX_LAST",20150701,20150918)</f>
        <v/>
      </c>
      <c r="O2" t="inlineStr"/>
      <c r="P2">
        <f>BDH("MSFT 10/16/15 C46 Equity","PX_LAST",20150803,20151016)</f>
        <v/>
      </c>
      <c r="Q2" t="inlineStr"/>
      <c r="R2">
        <f>BDH("MSFT 11/20/15 C41 Equity","PX_LAST",20150901,20151120)</f>
        <v/>
      </c>
      <c r="S2" t="inlineStr"/>
      <c r="T2">
        <f>BDH("MSFT 12/18/15 C44 Equity","PX_LAST",20151001,20151218)</f>
        <v/>
      </c>
      <c r="U2" t="inlineStr"/>
      <c r="V2">
        <f>BDH("MSFT 1/15/16 C53 Equity","PX_LAST",20151102,20160115)</f>
        <v/>
      </c>
      <c r="W2" t="inlineStr"/>
      <c r="X2">
        <f>BDH("MSFT 2/19/16 C55 Equity","PX_LAST",20151201,20160219)</f>
        <v/>
      </c>
      <c r="Y2" t="inlineStr"/>
      <c r="Z2">
        <f>BDH("MSFT 3/18/16 C54 Equity","PX_LAST",20160104,20160318)</f>
        <v/>
      </c>
      <c r="AA2" t="inlineStr"/>
      <c r="AB2">
        <f>BDH("MSFT 4/15/16 C54 Equity","PX_LAST",20160201,20160415)</f>
        <v/>
      </c>
      <c r="AC2" t="inlineStr"/>
      <c r="AD2">
        <f>BDH("MSFT 5/20/16 C52 Equity","PX_LAST",20160301,20160520)</f>
        <v/>
      </c>
      <c r="AE2" t="inlineStr"/>
      <c r="AF2">
        <f>BDH("MSFT 6/17/16 C55 Equity","PX_LAST",20160401,20160617)</f>
        <v/>
      </c>
      <c r="AG2" t="inlineStr"/>
      <c r="AH2">
        <f>BDH("MSFT 7/15/16 C50 Equity","PX_LAST",20160502,20160715)</f>
        <v/>
      </c>
      <c r="AI2" t="inlineStr"/>
      <c r="AJ2">
        <f>BDH("MSFT 8/19/16 C52 Equity","PX_LAST",20160601,20160819)</f>
        <v/>
      </c>
      <c r="AK2" t="inlineStr"/>
      <c r="AL2">
        <f>BDH("MSFT 9/16/16 C51 Equity","PX_LAST",20160701,20160916)</f>
        <v/>
      </c>
      <c r="AM2" t="inlineStr"/>
      <c r="AN2">
        <f>BDH("MSFT 10/21/16 C56 Equity","PX_LAST",20160801,20161021)</f>
        <v/>
      </c>
      <c r="AO2" t="inlineStr"/>
      <c r="AP2">
        <f>BDH("MSFT 11/18/16 C57 Equity","PX_LAST",20160901,20161118)</f>
        <v/>
      </c>
      <c r="AQ2" t="inlineStr"/>
      <c r="AR2">
        <f>BDH("MSFT 12/16/16 C57 Equity","PX_LAST",20161003,20161216)</f>
        <v/>
      </c>
      <c r="AS2" t="inlineStr"/>
      <c r="AT2">
        <f>BDH("MSFT 1/20/17 C59 Equity","PX_LAST",20161101,20170120)</f>
        <v/>
      </c>
      <c r="AU2" t="inlineStr"/>
      <c r="AV2">
        <f>BDH("MSFT 2/17/17 C59 Equity","PX_LAST",20161201,20170217)</f>
        <v/>
      </c>
      <c r="AW2" t="inlineStr"/>
      <c r="AX2">
        <f>BDH("MSFT 3/17/17 C62 Equity","PX_LAST",20170103,20170317)</f>
        <v/>
      </c>
      <c r="AY2" t="inlineStr"/>
      <c r="AZ2">
        <f>BDH("MSFT 4/21/17 C63 Equity","PX_LAST",20170201,20170421)</f>
        <v/>
      </c>
      <c r="BA2" t="inlineStr"/>
      <c r="BB2">
        <f>BDH("MSFT 5/19/17 C64 Equity","PX_LAST",20170301,20170519)</f>
        <v/>
      </c>
      <c r="BC2" t="inlineStr"/>
      <c r="BD2">
        <f>BDH("MSFT 6/16/17 C65 Equity","PX_LAST",20170403,20170616)</f>
        <v/>
      </c>
      <c r="BE2" t="inlineStr"/>
      <c r="BF2">
        <f>BDH("MSFT 7/21/17 C69 Equity","PX_LAST",20170501,20170721)</f>
        <v/>
      </c>
      <c r="BG2" t="inlineStr"/>
      <c r="BH2">
        <f>BDH("MSFT 8/18/17 C70 Equity","PX_LAST",20170601,20170818)</f>
        <v/>
      </c>
      <c r="BI2" t="inlineStr"/>
      <c r="BJ2">
        <f>BDH("MSFT 9/15/17 C68 Equity","PX_LAST",20170703,20170915)</f>
        <v/>
      </c>
      <c r="BK2" t="inlineStr"/>
      <c r="BL2">
        <f>BDH("MSFT 10/20/17 C72 Equity","PX_LAST",20170801,20171020)</f>
        <v/>
      </c>
      <c r="BM2" t="inlineStr"/>
      <c r="BN2">
        <f>BDH("MSFT 11/17/17 C73 Equity","PX_LAST",20170901,20171117)</f>
        <v/>
      </c>
      <c r="BO2" t="inlineStr"/>
      <c r="BP2">
        <f>BDH("MSFT 12/15/17 C74 Equity","PX_LAST",20171002,20171215)</f>
        <v/>
      </c>
      <c r="BQ2" t="inlineStr"/>
      <c r="BR2">
        <f>BDH("MSFT 1/19/18 C83 Equity","PX_LAST",20171101,20180119)</f>
        <v/>
      </c>
      <c r="BS2" t="inlineStr"/>
      <c r="BT2">
        <f>BDH("MSFT 2/16/18 C84 Equity","PX_LAST",20171201,20180216)</f>
        <v/>
      </c>
      <c r="BU2" t="inlineStr"/>
      <c r="BV2">
        <f>BDH("MSFT 3/16/18 C85 Equity","PX_LAST",20180102,20180316)</f>
        <v/>
      </c>
      <c r="BW2" t="inlineStr"/>
      <c r="BX2">
        <f>BDH("MSFT 4/20/18 C94 Equity","PX_LAST",20180201,20180420)</f>
        <v/>
      </c>
      <c r="BY2" t="inlineStr"/>
      <c r="BZ2">
        <f>BDH("MSFT 5/18/18 C92 Equity","PX_LAST",20180301,20180518)</f>
        <v/>
      </c>
      <c r="CA2" t="inlineStr"/>
      <c r="CB2">
        <f>BDH("MSFT 6/15/18 C88 Equity","PX_LAST",20180402,20180615)</f>
        <v/>
      </c>
      <c r="CC2" t="inlineStr"/>
      <c r="CD2">
        <f>BDH("MSFT 7/20/18 C95 Equity","PX_LAST",20180501,20180720)</f>
        <v/>
      </c>
      <c r="CE2" t="inlineStr"/>
      <c r="CF2">
        <f>BDH("MSFT 8/17/18 C100 Equity","PX_LAST",20180601,20180817)</f>
        <v/>
      </c>
      <c r="CG2" t="inlineStr"/>
      <c r="CH2">
        <f>BDH("MSFT 9/21/18 C100 Equity","PX_LAST",20180702,20180921)</f>
        <v/>
      </c>
      <c r="CI2" t="inlineStr"/>
      <c r="CJ2">
        <f>BDH("MSFT 10/19/18 C106 Equity","PX_LAST",20180801,20181019)</f>
        <v/>
      </c>
      <c r="CK2" t="inlineStr"/>
      <c r="CL2">
        <f>BDH("MSFT 11/16/18 C111 Equity","PX_LAST",20180904,20181116)</f>
        <v/>
      </c>
      <c r="CM2" t="inlineStr"/>
      <c r="CN2">
        <f>BDH("MSFT 12/21/18 C115 Equity","PX_LAST",20181001,20181221)</f>
        <v/>
      </c>
      <c r="CO2" t="inlineStr"/>
      <c r="CP2">
        <f>BDH("MSFT 1/18/19 C105 Equity","PX_LAST",20181101,20190118)</f>
        <v/>
      </c>
      <c r="CQ2" t="inlineStr"/>
      <c r="CR2">
        <f>BDH("MSFT 2/15/19 C112 Equity","PX_LAST",20181203,20190215)</f>
        <v/>
      </c>
      <c r="CS2" t="inlineStr"/>
      <c r="CT2">
        <f>BDH("MSFT 3/15/19 C101 Equity","PX_LAST",20190102,20190315)</f>
        <v/>
      </c>
      <c r="CU2" t="inlineStr"/>
      <c r="CV2">
        <f>BDH("MSFT 4/18/19 C102 Equity","PX_LAST",20190201,20190418)</f>
        <v/>
      </c>
      <c r="CW2" t="inlineStr"/>
      <c r="CX2">
        <f>BDH("MSFT 5/17/19 C112 Equity","PX_LAST",20190301,20190517)</f>
        <v/>
      </c>
      <c r="CY2" t="inlineStr"/>
      <c r="CZ2">
        <f>BDH("MSFT 6/21/19 C119 Equity","PX_LAST",20190401,20190621)</f>
        <v/>
      </c>
      <c r="DA2" t="inlineStr"/>
      <c r="DB2">
        <f>BDH("MSFT 7/19/19 C127 Equity","PX_LAST",20190501,20190719)</f>
        <v/>
      </c>
      <c r="DC2" t="inlineStr"/>
      <c r="DD2">
        <f>BDH("MSFT 8/16/19 C119 Equity","PX_LAST",20190603,20190816)</f>
        <v/>
      </c>
      <c r="DE2" t="inlineStr"/>
      <c r="DF2">
        <f>BDH("MSFT 9/20/19 C135 Equity","PX_LAST",20190701,20190920)</f>
        <v/>
      </c>
      <c r="DG2" t="inlineStr"/>
      <c r="DH2">
        <f>BDH("MSFT 10/18/19 C138 Equity","PX_LAST",20190801,20191018)</f>
        <v/>
      </c>
      <c r="DI2" t="inlineStr"/>
      <c r="DJ2">
        <f>BDH("MSFT 11/15/19 C136 Equity","PX_LAST",20190903,20191115)</f>
        <v/>
      </c>
      <c r="DK2" t="inlineStr"/>
      <c r="DL2">
        <f>BDH("MSFT 12/20/19 C137 Equity","PX_LAST",20191001,20191220)</f>
        <v/>
      </c>
      <c r="DM2" t="inlineStr"/>
      <c r="DN2">
        <f>BDH("MSFT 1/17/20 C143 Equity","PX_LAST",20191101,20200117)</f>
        <v/>
      </c>
      <c r="DO2" t="inlineStr"/>
      <c r="DP2">
        <f>BDH("MSFT 2/21/20 C149 Equity","PX_LAST",20191202,20200221)</f>
        <v/>
      </c>
      <c r="DQ2" t="inlineStr"/>
      <c r="DR2">
        <f>BDH("MSFT 3/20/20 C160 Equity","PX_LAST",20200102,20200320)</f>
        <v/>
      </c>
      <c r="DS2" t="inlineStr"/>
      <c r="DT2">
        <f>BDH("MSFT 4/17/20 C174 Equity","PX_LAST",20200203,20200417)</f>
        <v/>
      </c>
      <c r="DU2" t="inlineStr"/>
      <c r="DV2">
        <f>BDH("MSFT 5/15/20 C172 Equity","PX_LAST",20200302,20200515)</f>
        <v/>
      </c>
      <c r="DW2" t="inlineStr"/>
      <c r="DX2">
        <f>BDH("MSFT 6/19/20 C152 Equity","PX_LAST",20200401,20200619)</f>
        <v/>
      </c>
      <c r="DY2" t="inlineStr"/>
      <c r="DZ2">
        <f>BDH("MSFT 7/17/20 C174 Equity","PX_LAST",20200501,20200717)</f>
        <v/>
      </c>
      <c r="EA2" t="inlineStr"/>
      <c r="EB2">
        <f>BDH("MSFT 8/21/20 C182 Equity","PX_LAST",20200601,20200821)</f>
        <v/>
      </c>
      <c r="EC2" t="inlineStr"/>
      <c r="ED2">
        <f>BDH("MSFT 9/18/20 C204 Equity","PX_LAST",20200701,20200918)</f>
        <v/>
      </c>
      <c r="EE2" t="inlineStr"/>
      <c r="EF2">
        <f>BDH("MSFT 10/16/20 C216 Equity","PX_LAST",20200803,20201016)</f>
        <v/>
      </c>
      <c r="EG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2020-10-18T14:18:06Z</dcterms:created>
  <dcterms:modified xmlns:dcterms="http://purl.org/dc/terms/" xmlns:xsi="http://www.w3.org/2001/XMLSchema-instance" xsi:type="dcterms:W3CDTF">2020-10-18T14:18:06Z</dcterms:modified>
</cp:coreProperties>
</file>