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Documents/"/>
    </mc:Choice>
  </mc:AlternateContent>
  <xr:revisionPtr revIDLastSave="0" documentId="13_ncr:1_{5F2917F6-E8B4-284F-83CD-4B1B51122C4C}" xr6:coauthVersionLast="43" xr6:coauthVersionMax="43" xr10:uidLastSave="{00000000-0000-0000-0000-000000000000}"/>
  <bookViews>
    <workbookView xWindow="-38400" yWindow="0" windowWidth="38400" windowHeight="21600" activeTab="1" xr2:uid="{40F9C0FB-A502-834A-A795-0DE5D877D5F4}"/>
  </bookViews>
  <sheets>
    <sheet name="Overall Composition" sheetId="1" r:id="rId1"/>
    <sheet name="DNA" sheetId="2" r:id="rId2"/>
    <sheet name="RNA" sheetId="3" r:id="rId3"/>
    <sheet name="Protein and Amino Aci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3" i="2"/>
  <c r="F13" i="3"/>
  <c r="G13" i="3" s="1"/>
  <c r="F12" i="3"/>
  <c r="F11" i="3"/>
  <c r="G11" i="3" s="1"/>
  <c r="F10" i="3"/>
  <c r="G10" i="3" s="1"/>
  <c r="F9" i="3"/>
  <c r="G9" i="3" s="1"/>
  <c r="G31" i="2"/>
  <c r="H31" i="2" s="1"/>
  <c r="I31" i="2" s="1"/>
  <c r="K31" i="2" s="1"/>
  <c r="G32" i="2"/>
  <c r="H32" i="2" s="1"/>
  <c r="I32" i="2" s="1"/>
  <c r="K32" i="2" s="1"/>
  <c r="G33" i="2"/>
  <c r="H33" i="2" s="1"/>
  <c r="I33" i="2" s="1"/>
  <c r="K33" i="2" s="1"/>
  <c r="G34" i="2"/>
  <c r="H34" i="2" s="1"/>
  <c r="I34" i="2" s="1"/>
  <c r="K34" i="2" s="1"/>
  <c r="F31" i="2"/>
  <c r="F32" i="2"/>
  <c r="F33" i="2"/>
  <c r="F34" i="2"/>
  <c r="F30" i="2"/>
  <c r="G30" i="2" s="1"/>
  <c r="H30" i="2" s="1"/>
  <c r="I30" i="2" s="1"/>
  <c r="K30" i="2" s="1"/>
  <c r="C14" i="4"/>
  <c r="C15" i="4" s="1"/>
  <c r="B14" i="4"/>
  <c r="B15" i="4" s="1"/>
  <c r="G12" i="3" l="1"/>
  <c r="H12" i="3" s="1"/>
  <c r="I12" i="3" s="1"/>
  <c r="K12" i="3" s="1"/>
  <c r="H9" i="3"/>
  <c r="I9" i="3" s="1"/>
  <c r="K9" i="3" s="1"/>
  <c r="H13" i="3"/>
  <c r="I13" i="3" s="1"/>
  <c r="K13" i="3" s="1"/>
  <c r="H11" i="3"/>
  <c r="I11" i="3" s="1"/>
  <c r="K11" i="3" s="1"/>
  <c r="H10" i="3"/>
  <c r="I10" i="3" s="1"/>
  <c r="K10" i="3" s="1"/>
  <c r="B4" i="4"/>
  <c r="B3" i="4"/>
  <c r="C3" i="4" s="1"/>
  <c r="B11" i="1"/>
  <c r="B9" i="1"/>
  <c r="B12" i="1" s="1"/>
  <c r="A23" i="2"/>
  <c r="A24" i="2" s="1"/>
  <c r="A22" i="2"/>
  <c r="B19" i="2"/>
  <c r="D17" i="2"/>
  <c r="D16" i="2"/>
  <c r="D15" i="2"/>
  <c r="D14" i="2"/>
  <c r="B5" i="4" l="1"/>
  <c r="C5" i="4" s="1"/>
  <c r="C4" i="4"/>
  <c r="B4" i="3"/>
  <c r="B5" i="3" s="1"/>
  <c r="B3" i="3"/>
  <c r="B10" i="1"/>
  <c r="D19" i="2"/>
  <c r="E14" i="2" s="1"/>
  <c r="E17" i="2" l="1"/>
  <c r="F17" i="2" s="1"/>
  <c r="E16" i="2"/>
  <c r="F16" i="2" s="1"/>
  <c r="E15" i="2"/>
  <c r="F15" i="2" s="1"/>
  <c r="F14" i="2"/>
  <c r="E19" i="2" l="1"/>
</calcChain>
</file>

<file path=xl/sharedStrings.xml><?xml version="1.0" encoding="utf-8"?>
<sst xmlns="http://schemas.openxmlformats.org/spreadsheetml/2006/main" count="86" uniqueCount="63">
  <si>
    <t>DNA</t>
  </si>
  <si>
    <t>% Prevalence</t>
  </si>
  <si>
    <t>MW (g/mol)</t>
  </si>
  <si>
    <t>Relative Weight/mol</t>
  </si>
  <si>
    <t>% (by weight)</t>
  </si>
  <si>
    <t>mmol/gDW</t>
  </si>
  <si>
    <t>dAMP</t>
  </si>
  <si>
    <t>dCMP</t>
  </si>
  <si>
    <t>dGMP</t>
  </si>
  <si>
    <t>dTMP</t>
  </si>
  <si>
    <t>Total</t>
  </si>
  <si>
    <t>Sum of Rel Weight/mol</t>
  </si>
  <si>
    <t>Pto GC content: 58.34</t>
  </si>
  <si>
    <t>Buell et al 2003</t>
  </si>
  <si>
    <t>Component</t>
  </si>
  <si>
    <t>% dry weight</t>
  </si>
  <si>
    <t>Protein</t>
  </si>
  <si>
    <t>RNA</t>
  </si>
  <si>
    <t>LPS</t>
  </si>
  <si>
    <t>Peptidoglycan</t>
  </si>
  <si>
    <t>Glycogen</t>
  </si>
  <si>
    <t>Lipid</t>
  </si>
  <si>
    <t>Polyamine Pools</t>
  </si>
  <si>
    <t>sample</t>
  </si>
  <si>
    <t>a</t>
  </si>
  <si>
    <t>b</t>
  </si>
  <si>
    <t>growth od</t>
  </si>
  <si>
    <t>mass g</t>
  </si>
  <si>
    <t>mass mg</t>
  </si>
  <si>
    <t>protein con</t>
  </si>
  <si>
    <t>mg bac / mL</t>
  </si>
  <si>
    <t>average</t>
  </si>
  <si>
    <t>std dev</t>
  </si>
  <si>
    <t>std err</t>
  </si>
  <si>
    <t>Total Protein Content</t>
  </si>
  <si>
    <t>Percent</t>
  </si>
  <si>
    <t xml:space="preserve">c </t>
  </si>
  <si>
    <t>d</t>
  </si>
  <si>
    <t>e</t>
  </si>
  <si>
    <t>samples</t>
  </si>
  <si>
    <t>c</t>
  </si>
  <si>
    <t>OD</t>
  </si>
  <si>
    <t>r1</t>
  </si>
  <si>
    <t>r2</t>
  </si>
  <si>
    <t>r3</t>
  </si>
  <si>
    <t>ng/uL in 500uL TE</t>
  </si>
  <si>
    <t>ug</t>
  </si>
  <si>
    <t>avg</t>
  </si>
  <si>
    <t>ng total</t>
  </si>
  <si>
    <t>mg</t>
  </si>
  <si>
    <t>mg dry bac</t>
  </si>
  <si>
    <t>percent dna dry mass</t>
  </si>
  <si>
    <t>* redo A bc of extraction issues</t>
  </si>
  <si>
    <t>percent rna dry mass</t>
  </si>
  <si>
    <t>RNA quantification via TriZol extraction</t>
  </si>
  <si>
    <t>DNA extraction via CSHL protocol for gram negative bacteria</t>
  </si>
  <si>
    <t>RNA percent dry mass</t>
  </si>
  <si>
    <t>STD</t>
  </si>
  <si>
    <t>STE</t>
  </si>
  <si>
    <t>ng/uL in 50uL water (except E in 80uL)</t>
  </si>
  <si>
    <t>DNA percent by mass</t>
  </si>
  <si>
    <t>SE</t>
  </si>
  <si>
    <t>Total Biomass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</si>
</sst>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3" borderId="2" applyNumberFormat="0" applyFont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164" fontId="0" fillId="2" borderId="1" xfId="0" applyNumberFormat="1" applyFill="1" applyBorder="1"/>
    <xf numFmtId="0" fontId="0" fillId="2" borderId="1" xfId="0" applyFill="1" applyBorder="1"/>
    <xf numFmtId="0" fontId="4" fillId="0" borderId="0" xfId="0" applyFont="1"/>
    <xf numFmtId="0" fontId="0" fillId="0" borderId="0" xfId="0" applyAlignment="1">
      <alignment horizontal="center"/>
    </xf>
    <xf numFmtId="0" fontId="0" fillId="3" borderId="2" xfId="1" applyFont="1"/>
    <xf numFmtId="0" fontId="3" fillId="0" borderId="0" xfId="0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nna/AppData/Local/Temp/Biomass%20Parameters%20Phil%20Updated%202012_09_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/Downloads/PAO1%20Biomass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Composition"/>
      <sheetName val="DNA"/>
      <sheetName val="Protein ceno"/>
      <sheetName val="Protein multi"/>
      <sheetName val="RNA ceno"/>
      <sheetName val="RNA multi"/>
      <sheetName val="Polyamine Pools"/>
      <sheetName val="Lipids and FA"/>
      <sheetName val="PG"/>
      <sheetName val="LPS"/>
      <sheetName val="Glycogen"/>
      <sheetName val="ATP Maintenance"/>
      <sheetName val="Cenocepacia"/>
      <sheetName val="Multivorans"/>
      <sheetName val="SEED Model Bioma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Composition"/>
      <sheetName val="DNA"/>
      <sheetName val="RNA"/>
      <sheetName val="Protein"/>
      <sheetName val="Polyamine Pools"/>
      <sheetName val="Peptidoglycan"/>
      <sheetName val="Lipopolysaccharide"/>
      <sheetName val="Fatty Acid-Lipids"/>
      <sheetName val="Fatty Acid-Lipids2"/>
      <sheetName val="Glycogen"/>
      <sheetName val="ATP Maintenance"/>
      <sheetName val="Model Biomass"/>
    </sheetNames>
    <sheetDataSet>
      <sheetData sheetId="0">
        <row r="11">
          <cell r="B11">
            <v>3.1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2658-2877-8645-A7F1-C7BB367AD4C7}">
  <dimension ref="A1:B12"/>
  <sheetViews>
    <sheetView workbookViewId="0">
      <selection activeCell="G8" sqref="G8"/>
    </sheetView>
  </sheetViews>
  <sheetFormatPr baseColWidth="10" defaultRowHeight="16" x14ac:dyDescent="0.2"/>
  <sheetData>
    <row r="1" spans="1:2" x14ac:dyDescent="0.2">
      <c r="A1" t="s">
        <v>62</v>
      </c>
    </row>
    <row r="3" spans="1:2" x14ac:dyDescent="0.2">
      <c r="A3" s="1" t="s">
        <v>14</v>
      </c>
      <c r="B3" s="1" t="s">
        <v>15</v>
      </c>
    </row>
    <row r="4" spans="1:2" x14ac:dyDescent="0.2">
      <c r="A4" s="2" t="s">
        <v>16</v>
      </c>
      <c r="B4" s="5">
        <v>22.9</v>
      </c>
    </row>
    <row r="5" spans="1:2" x14ac:dyDescent="0.2">
      <c r="A5" s="2" t="s">
        <v>0</v>
      </c>
      <c r="B5" s="5">
        <v>2.71</v>
      </c>
    </row>
    <row r="6" spans="1:2" x14ac:dyDescent="0.2">
      <c r="A6" s="2" t="s">
        <v>17</v>
      </c>
      <c r="B6" s="5">
        <v>6.45</v>
      </c>
    </row>
    <row r="7" spans="1:2" x14ac:dyDescent="0.2">
      <c r="A7" s="2" t="s">
        <v>18</v>
      </c>
      <c r="B7" s="5">
        <v>3.4</v>
      </c>
    </row>
    <row r="8" spans="1:2" x14ac:dyDescent="0.2">
      <c r="A8" s="2" t="s">
        <v>19</v>
      </c>
      <c r="B8" s="5">
        <v>5.3</v>
      </c>
    </row>
    <row r="9" spans="1:2" x14ac:dyDescent="0.2">
      <c r="A9" s="2" t="s">
        <v>20</v>
      </c>
      <c r="B9" s="5" t="e">
        <f>[1]Glycogen!B5</f>
        <v>#REF!</v>
      </c>
    </row>
    <row r="10" spans="1:2" x14ac:dyDescent="0.2">
      <c r="A10" s="2" t="s">
        <v>21</v>
      </c>
      <c r="B10" s="5" t="e">
        <f>100-SUM(B4:B9,B11)</f>
        <v>#REF!</v>
      </c>
    </row>
    <row r="11" spans="1:2" x14ac:dyDescent="0.2">
      <c r="A11" s="2" t="s">
        <v>22</v>
      </c>
      <c r="B11" s="5" t="e">
        <f>ROUND('[1]Polyamine Pools'!E19,1)</f>
        <v>#REF!</v>
      </c>
    </row>
    <row r="12" spans="1:2" x14ac:dyDescent="0.2">
      <c r="A12" s="1" t="s">
        <v>10</v>
      </c>
      <c r="B12" s="1" t="e">
        <f>SUM(B4:B11)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795A-F8B4-D64F-9F88-8B012E72A300}">
  <dimension ref="A1:L34"/>
  <sheetViews>
    <sheetView tabSelected="1" topLeftCell="C9" workbookViewId="0">
      <selection activeCell="I18" sqref="I18"/>
    </sheetView>
  </sheetViews>
  <sheetFormatPr baseColWidth="10" defaultRowHeight="16" x14ac:dyDescent="0.2"/>
  <sheetData>
    <row r="1" spans="1:6" x14ac:dyDescent="0.2">
      <c r="A1" t="s">
        <v>55</v>
      </c>
    </row>
    <row r="3" spans="1:6" x14ac:dyDescent="0.2">
      <c r="A3" s="9" t="s">
        <v>60</v>
      </c>
      <c r="B3" s="9">
        <f>AVERAGE(K30:K34)</f>
        <v>2.7109567587967591</v>
      </c>
    </row>
    <row r="4" spans="1:6" x14ac:dyDescent="0.2">
      <c r="A4" s="9" t="s">
        <v>57</v>
      </c>
      <c r="B4" s="9">
        <f>STDEV(K30:K34)</f>
        <v>0.89726929400109678</v>
      </c>
    </row>
    <row r="5" spans="1:6" x14ac:dyDescent="0.2">
      <c r="A5" s="9" t="s">
        <v>61</v>
      </c>
      <c r="B5" s="9">
        <f>B4/SQRT(5)</f>
        <v>0.40127102710193929</v>
      </c>
    </row>
    <row r="13" spans="1:6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6" x14ac:dyDescent="0.2">
      <c r="A14" s="2" t="s">
        <v>6</v>
      </c>
      <c r="B14" s="2">
        <v>20.83</v>
      </c>
      <c r="C14" s="2">
        <v>331.22</v>
      </c>
      <c r="D14" s="3">
        <f>B14/100*C14</f>
        <v>68.993126000000004</v>
      </c>
      <c r="E14" s="3">
        <f>D14/$D$19*100</f>
        <v>21.098571205214466</v>
      </c>
      <c r="F14" s="4">
        <f>E14/100*'[2]Overall Composition'!B$11/100/C14*1000</f>
        <v>1.9746866353530838E-2</v>
      </c>
    </row>
    <row r="15" spans="1:6" x14ac:dyDescent="0.2">
      <c r="A15" s="2" t="s">
        <v>7</v>
      </c>
      <c r="B15" s="2">
        <v>29.17</v>
      </c>
      <c r="C15" s="2">
        <v>307.2</v>
      </c>
      <c r="D15" s="3">
        <f t="shared" ref="D15:D17" si="0">B15/100*C15</f>
        <v>89.610240000000005</v>
      </c>
      <c r="E15" s="3">
        <f>D15/$D$19*100</f>
        <v>27.403426094309129</v>
      </c>
      <c r="F15" s="4">
        <f>E15/100*'[2]Overall Composition'!B$11/100/C15*1000</f>
        <v>2.7653196905064556E-2</v>
      </c>
    </row>
    <row r="16" spans="1:6" x14ac:dyDescent="0.2">
      <c r="A16" s="2" t="s">
        <v>8</v>
      </c>
      <c r="B16" s="2">
        <v>29.17</v>
      </c>
      <c r="C16" s="2">
        <v>347.22</v>
      </c>
      <c r="D16" s="3">
        <f t="shared" si="0"/>
        <v>101.28407400000002</v>
      </c>
      <c r="E16" s="3">
        <f>D16/$D$19*100</f>
        <v>30.973364610891984</v>
      </c>
      <c r="F16" s="4">
        <f>E16/100*'[2]Overall Composition'!B$11/100/C16*1000</f>
        <v>2.7653196905064556E-2</v>
      </c>
    </row>
    <row r="17" spans="1:12" x14ac:dyDescent="0.2">
      <c r="A17" s="2" t="s">
        <v>9</v>
      </c>
      <c r="B17" s="2">
        <v>20.83</v>
      </c>
      <c r="C17" s="2">
        <v>322.20999999999998</v>
      </c>
      <c r="D17" s="3">
        <f t="shared" si="0"/>
        <v>67.116342999999986</v>
      </c>
      <c r="E17" s="3">
        <f>D17/$D$19*100</f>
        <v>20.524638089584421</v>
      </c>
      <c r="F17" s="4">
        <f>E17/100*'[2]Overall Composition'!B$11/100/C17*1000</f>
        <v>1.9746866353530838E-2</v>
      </c>
    </row>
    <row r="18" spans="1:12" x14ac:dyDescent="0.2">
      <c r="B18" s="1" t="s">
        <v>10</v>
      </c>
      <c r="D18" s="1" t="s">
        <v>11</v>
      </c>
      <c r="E18" s="1" t="s">
        <v>10</v>
      </c>
    </row>
    <row r="19" spans="1:12" x14ac:dyDescent="0.2">
      <c r="B19" s="2">
        <f>SUM(B14:B17)</f>
        <v>100</v>
      </c>
      <c r="D19" s="3">
        <f>SUM(D14:D17)</f>
        <v>327.003783</v>
      </c>
      <c r="E19" s="2">
        <f>SUM(E14:E17)</f>
        <v>100</v>
      </c>
    </row>
    <row r="21" spans="1:12" x14ac:dyDescent="0.2">
      <c r="A21" t="s">
        <v>12</v>
      </c>
    </row>
    <row r="22" spans="1:12" x14ac:dyDescent="0.2">
      <c r="A22">
        <f>58.34/2</f>
        <v>29.17</v>
      </c>
    </row>
    <row r="23" spans="1:12" x14ac:dyDescent="0.2">
      <c r="A23">
        <f>100-58.34</f>
        <v>41.66</v>
      </c>
    </row>
    <row r="24" spans="1:12" x14ac:dyDescent="0.2">
      <c r="A24">
        <f>A23/2</f>
        <v>20.83</v>
      </c>
    </row>
    <row r="26" spans="1:12" x14ac:dyDescent="0.2">
      <c r="A26" t="s">
        <v>13</v>
      </c>
    </row>
    <row r="28" spans="1:12" x14ac:dyDescent="0.2">
      <c r="C28" s="7" t="s">
        <v>45</v>
      </c>
      <c r="D28" s="7"/>
      <c r="E28" s="7"/>
    </row>
    <row r="29" spans="1:12" x14ac:dyDescent="0.2">
      <c r="A29" t="s">
        <v>39</v>
      </c>
      <c r="B29" t="s">
        <v>41</v>
      </c>
      <c r="C29" t="s">
        <v>42</v>
      </c>
      <c r="D29" t="s">
        <v>43</v>
      </c>
      <c r="E29" t="s">
        <v>44</v>
      </c>
      <c r="F29" t="s">
        <v>47</v>
      </c>
      <c r="G29" t="s">
        <v>48</v>
      </c>
      <c r="H29" t="s">
        <v>46</v>
      </c>
      <c r="I29" t="s">
        <v>49</v>
      </c>
      <c r="J29" t="s">
        <v>50</v>
      </c>
      <c r="K29" t="s">
        <v>51</v>
      </c>
    </row>
    <row r="30" spans="1:12" x14ac:dyDescent="0.2">
      <c r="A30" t="s">
        <v>24</v>
      </c>
      <c r="B30">
        <v>0.92900000000000005</v>
      </c>
      <c r="C30">
        <v>142.53</v>
      </c>
      <c r="D30">
        <v>163.63</v>
      </c>
      <c r="E30">
        <v>141.36000000000001</v>
      </c>
      <c r="F30">
        <f>AVERAGE(C30:E30)</f>
        <v>149.17333333333332</v>
      </c>
      <c r="G30">
        <f>F30*500</f>
        <v>74586.666666666657</v>
      </c>
      <c r="H30">
        <f>G30/1000</f>
        <v>74.586666666666659</v>
      </c>
      <c r="I30">
        <f>H30/1000</f>
        <v>7.4586666666666662E-2</v>
      </c>
      <c r="J30">
        <v>2.1</v>
      </c>
      <c r="K30">
        <f>I30/J30*100</f>
        <v>3.5517460317460317</v>
      </c>
      <c r="L30" t="s">
        <v>52</v>
      </c>
    </row>
    <row r="31" spans="1:12" x14ac:dyDescent="0.2">
      <c r="A31" t="s">
        <v>25</v>
      </c>
      <c r="B31">
        <v>1.0880000000000001</v>
      </c>
      <c r="C31">
        <v>388.18</v>
      </c>
      <c r="D31">
        <v>392.17</v>
      </c>
      <c r="E31">
        <v>387.15</v>
      </c>
      <c r="F31">
        <f t="shared" ref="F31:F34" si="1">AVERAGE(C31:E31)</f>
        <v>389.16666666666669</v>
      </c>
      <c r="G31">
        <f t="shared" ref="G31:G34" si="2">F31*500</f>
        <v>194583.33333333334</v>
      </c>
      <c r="H31">
        <f t="shared" ref="H31:I34" si="3">G31/1000</f>
        <v>194.58333333333334</v>
      </c>
      <c r="I31">
        <f t="shared" si="3"/>
        <v>0.19458333333333333</v>
      </c>
      <c r="J31">
        <v>6.5</v>
      </c>
      <c r="K31">
        <f t="shared" ref="K31:K34" si="4">I31/J31*100</f>
        <v>2.9935897435897436</v>
      </c>
    </row>
    <row r="32" spans="1:12" x14ac:dyDescent="0.2">
      <c r="A32" t="s">
        <v>40</v>
      </c>
      <c r="B32">
        <v>0.56499999999999995</v>
      </c>
      <c r="C32">
        <v>72.540000000000006</v>
      </c>
      <c r="D32">
        <v>74.53</v>
      </c>
      <c r="E32">
        <v>75.180000000000007</v>
      </c>
      <c r="F32">
        <f t="shared" si="1"/>
        <v>74.083333333333329</v>
      </c>
      <c r="G32">
        <f t="shared" si="2"/>
        <v>37041.666666666664</v>
      </c>
      <c r="H32">
        <f t="shared" si="3"/>
        <v>37.041666666666664</v>
      </c>
      <c r="I32">
        <f t="shared" si="3"/>
        <v>3.7041666666666667E-2</v>
      </c>
      <c r="J32">
        <v>2.2000000000000002</v>
      </c>
      <c r="K32">
        <f t="shared" si="4"/>
        <v>1.6837121212121209</v>
      </c>
    </row>
    <row r="33" spans="1:11" x14ac:dyDescent="0.2">
      <c r="A33" t="s">
        <v>37</v>
      </c>
      <c r="B33">
        <v>0.63400000000000001</v>
      </c>
      <c r="C33">
        <v>93.97</v>
      </c>
      <c r="D33">
        <v>92.79</v>
      </c>
      <c r="E33">
        <v>99.36</v>
      </c>
      <c r="F33">
        <f t="shared" si="1"/>
        <v>95.373333333333335</v>
      </c>
      <c r="G33">
        <f t="shared" si="2"/>
        <v>47686.666666666664</v>
      </c>
      <c r="H33">
        <f t="shared" si="3"/>
        <v>47.686666666666667</v>
      </c>
      <c r="I33">
        <f t="shared" si="3"/>
        <v>4.7686666666666669E-2</v>
      </c>
      <c r="J33">
        <v>2.6</v>
      </c>
      <c r="K33">
        <f t="shared" si="4"/>
        <v>1.8341025641025643</v>
      </c>
    </row>
    <row r="34" spans="1:11" x14ac:dyDescent="0.2">
      <c r="A34" t="s">
        <v>38</v>
      </c>
      <c r="B34">
        <v>0.90900000000000003</v>
      </c>
      <c r="C34">
        <v>349.86</v>
      </c>
      <c r="D34">
        <v>348.19</v>
      </c>
      <c r="E34">
        <v>349.44</v>
      </c>
      <c r="F34">
        <f t="shared" si="1"/>
        <v>349.16333333333336</v>
      </c>
      <c r="G34">
        <f t="shared" si="2"/>
        <v>174581.66666666669</v>
      </c>
      <c r="H34">
        <f t="shared" si="3"/>
        <v>174.58166666666668</v>
      </c>
      <c r="I34">
        <f t="shared" si="3"/>
        <v>0.17458166666666669</v>
      </c>
      <c r="J34">
        <v>5</v>
      </c>
      <c r="K34">
        <f t="shared" si="4"/>
        <v>3.491633333333334</v>
      </c>
    </row>
  </sheetData>
  <mergeCells count="1">
    <mergeCell ref="C28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4A27-FA88-2242-812C-4049C72FDD68}">
  <dimension ref="A1:K13"/>
  <sheetViews>
    <sheetView workbookViewId="0">
      <selection activeCell="E34" sqref="E34"/>
    </sheetView>
  </sheetViews>
  <sheetFormatPr baseColWidth="10" defaultRowHeight="16" x14ac:dyDescent="0.2"/>
  <sheetData>
    <row r="1" spans="1:11" x14ac:dyDescent="0.2">
      <c r="A1" t="s">
        <v>54</v>
      </c>
    </row>
    <row r="3" spans="1:11" x14ac:dyDescent="0.2">
      <c r="A3" s="9" t="s">
        <v>56</v>
      </c>
      <c r="B3" s="9">
        <f>AVERAGE(K9:K13)</f>
        <v>6.4490358629776026</v>
      </c>
    </row>
    <row r="4" spans="1:11" x14ac:dyDescent="0.2">
      <c r="A4" s="9" t="s">
        <v>57</v>
      </c>
      <c r="B4" s="9">
        <f>STDEV(K9:K13)</f>
        <v>2.0180685530752509</v>
      </c>
    </row>
    <row r="5" spans="1:11" x14ac:dyDescent="0.2">
      <c r="A5" s="9" t="s">
        <v>58</v>
      </c>
      <c r="B5" s="9">
        <f>B4/SQRT(5)</f>
        <v>0.90250769358618066</v>
      </c>
    </row>
    <row r="7" spans="1:11" x14ac:dyDescent="0.2">
      <c r="C7" s="7" t="s">
        <v>59</v>
      </c>
      <c r="D7" s="7"/>
      <c r="E7" s="7"/>
    </row>
    <row r="8" spans="1:11" x14ac:dyDescent="0.2">
      <c r="A8" t="s">
        <v>39</v>
      </c>
      <c r="B8" t="s">
        <v>41</v>
      </c>
      <c r="C8" t="s">
        <v>42</v>
      </c>
      <c r="D8" t="s">
        <v>43</v>
      </c>
      <c r="E8" t="s">
        <v>44</v>
      </c>
      <c r="F8" t="s">
        <v>47</v>
      </c>
      <c r="G8" t="s">
        <v>48</v>
      </c>
      <c r="H8" t="s">
        <v>46</v>
      </c>
      <c r="I8" t="s">
        <v>49</v>
      </c>
      <c r="J8" t="s">
        <v>50</v>
      </c>
      <c r="K8" t="s">
        <v>53</v>
      </c>
    </row>
    <row r="9" spans="1:11" x14ac:dyDescent="0.2">
      <c r="A9" t="s">
        <v>24</v>
      </c>
      <c r="B9">
        <v>0.92900000000000005</v>
      </c>
      <c r="C9">
        <v>2721.29</v>
      </c>
      <c r="D9">
        <v>2714.24</v>
      </c>
      <c r="E9">
        <v>2709.11</v>
      </c>
      <c r="F9">
        <f>AVERAGE(C9:E9)</f>
        <v>2714.8799999999997</v>
      </c>
      <c r="G9">
        <f>F9*50</f>
        <v>135743.99999999997</v>
      </c>
      <c r="H9">
        <f>G9/1000</f>
        <v>135.74399999999997</v>
      </c>
      <c r="I9">
        <f>H9/1000</f>
        <v>0.13574399999999998</v>
      </c>
      <c r="J9">
        <v>2.1</v>
      </c>
      <c r="K9">
        <f>I9/J9*100</f>
        <v>6.4639999999999986</v>
      </c>
    </row>
    <row r="10" spans="1:11" x14ac:dyDescent="0.2">
      <c r="A10" t="s">
        <v>25</v>
      </c>
      <c r="B10">
        <v>1.0880000000000001</v>
      </c>
      <c r="C10">
        <v>1882.68</v>
      </c>
      <c r="D10">
        <v>2134.08</v>
      </c>
      <c r="E10">
        <v>1761.77</v>
      </c>
      <c r="F10">
        <f t="shared" ref="F10:F13" si="0">AVERAGE(C10:E10)</f>
        <v>1926.176666666667</v>
      </c>
      <c r="G10">
        <f t="shared" ref="G10:G12" si="1">F10*50</f>
        <v>96308.833333333343</v>
      </c>
      <c r="H10">
        <f t="shared" ref="H10:I13" si="2">G10/1000</f>
        <v>96.30883333333334</v>
      </c>
      <c r="I10">
        <f t="shared" si="2"/>
        <v>9.6308833333333344E-2</v>
      </c>
      <c r="J10">
        <v>2.2999999999999998</v>
      </c>
      <c r="K10">
        <f t="shared" ref="K10:K13" si="3">I10/J10*100</f>
        <v>4.1873405797101455</v>
      </c>
    </row>
    <row r="11" spans="1:11" x14ac:dyDescent="0.2">
      <c r="A11" t="s">
        <v>40</v>
      </c>
      <c r="B11">
        <v>0.56499999999999995</v>
      </c>
      <c r="C11">
        <v>2470.2199999999998</v>
      </c>
      <c r="D11">
        <v>2491.08</v>
      </c>
      <c r="E11">
        <v>2469.02</v>
      </c>
      <c r="F11">
        <f t="shared" si="0"/>
        <v>2476.7733333333331</v>
      </c>
      <c r="G11">
        <f t="shared" si="1"/>
        <v>123838.66666666666</v>
      </c>
      <c r="H11">
        <f t="shared" si="2"/>
        <v>123.83866666666665</v>
      </c>
      <c r="I11">
        <f t="shared" si="2"/>
        <v>0.12383866666666665</v>
      </c>
      <c r="J11">
        <v>2.2999999999999998</v>
      </c>
      <c r="K11">
        <f t="shared" si="3"/>
        <v>5.3842898550724634</v>
      </c>
    </row>
    <row r="12" spans="1:11" x14ac:dyDescent="0.2">
      <c r="A12" t="s">
        <v>37</v>
      </c>
      <c r="B12">
        <v>0.63400000000000001</v>
      </c>
      <c r="C12">
        <v>2919.01</v>
      </c>
      <c r="D12">
        <v>2907.02</v>
      </c>
      <c r="E12">
        <v>2879.49</v>
      </c>
      <c r="F12">
        <f t="shared" si="0"/>
        <v>2901.84</v>
      </c>
      <c r="G12">
        <f t="shared" si="1"/>
        <v>145092</v>
      </c>
      <c r="H12">
        <f t="shared" si="2"/>
        <v>145.09200000000001</v>
      </c>
      <c r="I12">
        <f t="shared" si="2"/>
        <v>0.14509200000000003</v>
      </c>
      <c r="J12">
        <v>2.2000000000000002</v>
      </c>
      <c r="K12">
        <f t="shared" si="3"/>
        <v>6.59509090909091</v>
      </c>
    </row>
    <row r="13" spans="1:11" x14ac:dyDescent="0.2">
      <c r="A13" s="8" t="s">
        <v>38</v>
      </c>
      <c r="B13" s="8">
        <v>0.90900000000000003</v>
      </c>
      <c r="C13" s="8">
        <v>2760.36</v>
      </c>
      <c r="D13" s="8">
        <v>2770.02</v>
      </c>
      <c r="E13" s="8">
        <v>2762.09</v>
      </c>
      <c r="F13">
        <f t="shared" si="0"/>
        <v>2764.1566666666672</v>
      </c>
      <c r="G13">
        <f>F13*80</f>
        <v>221132.53333333338</v>
      </c>
      <c r="H13">
        <f t="shared" si="2"/>
        <v>221.13253333333338</v>
      </c>
      <c r="I13">
        <f t="shared" si="2"/>
        <v>0.22113253333333338</v>
      </c>
      <c r="J13">
        <v>2.2999999999999998</v>
      </c>
      <c r="K13">
        <f t="shared" si="3"/>
        <v>9.6144579710144953</v>
      </c>
    </row>
  </sheetData>
  <mergeCells count="1">
    <mergeCell ref="C7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EF458-FCA3-E449-B9A0-489E726C3312}">
  <dimension ref="A1:F15"/>
  <sheetViews>
    <sheetView workbookViewId="0">
      <selection activeCell="M20" sqref="M20"/>
    </sheetView>
  </sheetViews>
  <sheetFormatPr baseColWidth="10" defaultRowHeight="16" x14ac:dyDescent="0.2"/>
  <sheetData>
    <row r="1" spans="1:6" x14ac:dyDescent="0.2">
      <c r="A1" t="s">
        <v>34</v>
      </c>
    </row>
    <row r="2" spans="1:6" x14ac:dyDescent="0.2">
      <c r="A2" s="9"/>
      <c r="B2" s="9"/>
      <c r="C2" s="9" t="s">
        <v>35</v>
      </c>
    </row>
    <row r="3" spans="1:6" x14ac:dyDescent="0.2">
      <c r="A3" s="9" t="s">
        <v>31</v>
      </c>
      <c r="B3" s="9">
        <f>AVERAGE(B15:F15)</f>
        <v>0.2294980545375</v>
      </c>
      <c r="C3" s="9">
        <f>B3*100</f>
        <v>22.949805453749999</v>
      </c>
    </row>
    <row r="4" spans="1:6" x14ac:dyDescent="0.2">
      <c r="A4" s="9" t="s">
        <v>32</v>
      </c>
      <c r="B4" s="9">
        <f>_xlfn.STDEV.S(B15:F15)</f>
        <v>8.3823823941527001E-2</v>
      </c>
      <c r="C4" s="9">
        <f t="shared" ref="C4:C5" si="0">B4*100</f>
        <v>8.3823823941526996</v>
      </c>
    </row>
    <row r="5" spans="1:6" x14ac:dyDescent="0.2">
      <c r="A5" s="9" t="s">
        <v>33</v>
      </c>
      <c r="B5" s="9">
        <f>B4/SQRT(5)</f>
        <v>3.7487153693445747E-2</v>
      </c>
      <c r="C5" s="9">
        <f t="shared" si="0"/>
        <v>3.7487153693445747</v>
      </c>
    </row>
    <row r="9" spans="1:6" x14ac:dyDescent="0.2">
      <c r="A9" t="s">
        <v>23</v>
      </c>
      <c r="B9" t="s">
        <v>24</v>
      </c>
      <c r="C9" t="s">
        <v>25</v>
      </c>
      <c r="D9" t="s">
        <v>36</v>
      </c>
      <c r="E9" t="s">
        <v>37</v>
      </c>
      <c r="F9" t="s">
        <v>38</v>
      </c>
    </row>
    <row r="10" spans="1:6" x14ac:dyDescent="0.2">
      <c r="A10" t="s">
        <v>26</v>
      </c>
      <c r="B10">
        <v>0.92900000000000005</v>
      </c>
      <c r="C10">
        <v>1.0880000000000001</v>
      </c>
      <c r="D10">
        <v>0.56499999999999995</v>
      </c>
      <c r="E10">
        <v>0.63400000000000001</v>
      </c>
      <c r="F10">
        <v>0.90900000000000003</v>
      </c>
    </row>
    <row r="11" spans="1:6" x14ac:dyDescent="0.2">
      <c r="A11" t="s">
        <v>27</v>
      </c>
      <c r="B11">
        <v>8.0000000000000004E-4</v>
      </c>
      <c r="C11">
        <v>8.0000000000000004E-4</v>
      </c>
      <c r="D11">
        <v>8.0000000000000004E-4</v>
      </c>
      <c r="E11">
        <v>8.9999999999999998E-4</v>
      </c>
      <c r="F11">
        <v>8.0000000000000004E-4</v>
      </c>
    </row>
    <row r="12" spans="1:6" x14ac:dyDescent="0.2">
      <c r="A12" t="s">
        <v>28</v>
      </c>
      <c r="B12" s="6">
        <v>0.8</v>
      </c>
      <c r="C12" s="6">
        <v>0.8</v>
      </c>
      <c r="D12">
        <v>0.8</v>
      </c>
      <c r="E12">
        <v>0.9</v>
      </c>
      <c r="F12">
        <v>0.8</v>
      </c>
    </row>
    <row r="13" spans="1:6" x14ac:dyDescent="0.2">
      <c r="A13" t="s">
        <v>29</v>
      </c>
      <c r="B13" s="6">
        <v>1.07539363</v>
      </c>
      <c r="C13" s="6">
        <v>1.2859128799999999</v>
      </c>
      <c r="D13">
        <v>0.62194569899999996</v>
      </c>
      <c r="E13">
        <v>0.99760297600000003</v>
      </c>
      <c r="F13">
        <v>1.6935787920000001</v>
      </c>
    </row>
    <row r="14" spans="1:6" x14ac:dyDescent="0.2">
      <c r="A14" t="s">
        <v>30</v>
      </c>
      <c r="B14">
        <f>B12/0.165</f>
        <v>4.8484848484848486</v>
      </c>
      <c r="C14">
        <f>C12/0.165</f>
        <v>4.8484848484848486</v>
      </c>
      <c r="D14">
        <v>4.848484848</v>
      </c>
      <c r="E14">
        <v>5.4545454549999999</v>
      </c>
      <c r="F14">
        <v>4.848484848</v>
      </c>
    </row>
    <row r="15" spans="1:6" x14ac:dyDescent="0.2">
      <c r="B15">
        <f>B13/B14</f>
        <v>0.22179993618749999</v>
      </c>
      <c r="C15">
        <f>C13/C14</f>
        <v>0.26521953149999999</v>
      </c>
      <c r="D15">
        <v>0.12827630000000001</v>
      </c>
      <c r="E15">
        <v>0.18289387900000001</v>
      </c>
      <c r="F15">
        <v>0.349300626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Composition</vt:lpstr>
      <vt:lpstr>DNA</vt:lpstr>
      <vt:lpstr>RNA</vt:lpstr>
      <vt:lpstr>Protein and 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2019-04-09T17:30:30Z</dcterms:created>
  <dcterms:modified xsi:type="dcterms:W3CDTF">2019-04-23T16:54:13Z</dcterms:modified>
</cp:coreProperties>
</file>