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ca_dumping" sheetId="1" state="visible" r:id="rId2"/>
    <sheet name="mod_linear_dumping" sheetId="2" state="visible" r:id="rId3"/>
    <sheet name="calculo f2" sheetId="3" state="visible" r:id="rId4"/>
    <sheet name="calculo f2 sem dumping" sheetId="4" state="visible" r:id="rId5"/>
    <sheet name="variaveis sem dumping" sheetId="5" state="visible" r:id="rId6"/>
    <sheet name="formula proposta" sheetId="6" state="visible" r:id="rId7"/>
    <sheet name="Sheet7" sheetId="7" state="visible" r:id="rId8"/>
    <sheet name="doe" sheetId="8" state="visible" r:id="rId9"/>
  </sheets>
  <definedNames>
    <definedName function="false" hidden="true" localSheetId="2" name="_xlnm._FilterDatabase" vbProcedure="false">'calculo f2'!$A$1:$Z$29</definedName>
    <definedName function="false" hidden="false" localSheetId="1" name="_xlnm._FilterDatabase" vbProcedure="false">mod_linear_dumping!$A$1:$H$1</definedName>
    <definedName function="false" hidden="false" localSheetId="1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<sst xmlns="http://schemas.openxmlformats.org/spreadsheetml/2006/main" count="290" uniqueCount="75">
  <si>
    <t xml:space="preserve">LOTES</t>
  </si>
  <si>
    <t xml:space="preserve">DESCRIÇÃO</t>
  </si>
  <si>
    <t xml:space="preserve">ID</t>
  </si>
  <si>
    <t xml:space="preserve">F2</t>
  </si>
  <si>
    <t xml:space="preserve">tempo_50</t>
  </si>
  <si>
    <t xml:space="preserve">dif_tempo50</t>
  </si>
  <si>
    <t xml:space="preserve">tempo_90</t>
  </si>
  <si>
    <t xml:space="preserve">dif_tempo_90</t>
  </si>
  <si>
    <t xml:space="preserve">R-T</t>
  </si>
  <si>
    <t xml:space="preserve">SOMATÓRIO</t>
  </si>
  <si>
    <t xml:space="preserve">desin_ext</t>
  </si>
  <si>
    <t xml:space="preserve">desin_int</t>
  </si>
  <si>
    <t xml:space="preserve">lactose</t>
  </si>
  <si>
    <t xml:space="preserve">pvp</t>
  </si>
  <si>
    <t xml:space="preserve">granulacao</t>
  </si>
  <si>
    <t xml:space="preserve">torque</t>
  </si>
  <si>
    <t xml:space="preserve">dens_gran_umi</t>
  </si>
  <si>
    <t xml:space="preserve">peso_comp</t>
  </si>
  <si>
    <t xml:space="preserve">umidade_res</t>
  </si>
  <si>
    <t xml:space="preserve">dens_gran_seco</t>
  </si>
  <si>
    <t xml:space="preserve">dureza</t>
  </si>
  <si>
    <t xml:space="preserve">desintegracao</t>
  </si>
  <si>
    <t xml:space="preserve">agua_gran</t>
  </si>
  <si>
    <t xml:space="preserve">ref</t>
  </si>
  <si>
    <t xml:space="preserve">D</t>
  </si>
  <si>
    <t xml:space="preserve">DN</t>
  </si>
  <si>
    <t xml:space="preserve">DA</t>
  </si>
  <si>
    <t xml:space="preserve">DB</t>
  </si>
  <si>
    <t xml:space="preserve">DAN</t>
  </si>
  <si>
    <t xml:space="preserve">DBN</t>
  </si>
  <si>
    <t xml:space="preserve">id</t>
  </si>
  <si>
    <t xml:space="preserve">40D</t>
  </si>
  <si>
    <t xml:space="preserve">41D</t>
  </si>
  <si>
    <t xml:space="preserve">40DN</t>
  </si>
  <si>
    <t xml:space="preserve">41DN</t>
  </si>
  <si>
    <t xml:space="preserve">48DA</t>
  </si>
  <si>
    <t xml:space="preserve">48DB</t>
  </si>
  <si>
    <t xml:space="preserve">47DN</t>
  </si>
  <si>
    <t xml:space="preserve">48DAN</t>
  </si>
  <si>
    <t xml:space="preserve">48DBN</t>
  </si>
  <si>
    <t xml:space="preserve">49D</t>
  </si>
  <si>
    <t xml:space="preserve">50D</t>
  </si>
  <si>
    <t xml:space="preserve">51D</t>
  </si>
  <si>
    <t xml:space="preserve">52D</t>
  </si>
  <si>
    <t xml:space="preserve">53D</t>
  </si>
  <si>
    <t xml:space="preserve">54D</t>
  </si>
  <si>
    <t xml:space="preserve">55D</t>
  </si>
  <si>
    <t xml:space="preserve">L</t>
  </si>
  <si>
    <t xml:space="preserve">NA</t>
  </si>
  <si>
    <t xml:space="preserve">H</t>
  </si>
  <si>
    <t xml:space="preserve">SD</t>
  </si>
  <si>
    <t xml:space="preserve">SDA</t>
  </si>
  <si>
    <t xml:space="preserve">SDB</t>
  </si>
  <si>
    <t xml:space="preserve">OBSERVAÇÃO</t>
  </si>
  <si>
    <t xml:space="preserve">FENOFIBRATO 2</t>
  </si>
  <si>
    <t xml:space="preserve">Insumo Ativo</t>
  </si>
  <si>
    <t xml:space="preserve">CELULOSE MICROCRISTALINA MC102 NEO</t>
  </si>
  <si>
    <t xml:space="preserve">Compensador</t>
  </si>
  <si>
    <t xml:space="preserve">PVP K30 POLIVINILPIRROLIDONA NEO</t>
  </si>
  <si>
    <t xml:space="preserve">Aglutinante </t>
  </si>
  <si>
    <t xml:space="preserve">CROSPOVIDONA</t>
  </si>
  <si>
    <t xml:space="preserve">Desintegrante</t>
  </si>
  <si>
    <t xml:space="preserve">LACTOSE ANIDRA NEO</t>
  </si>
  <si>
    <t xml:space="preserve">Diluente </t>
  </si>
  <si>
    <t xml:space="preserve">ESTEARIL FUMARATO DE SODIO PRUV NEO</t>
  </si>
  <si>
    <t xml:space="preserve">Lubrificante </t>
  </si>
  <si>
    <t xml:space="preserve">LAURIL SULFATO DE SODIO PO NEO</t>
  </si>
  <si>
    <t xml:space="preserve">Tensoativo</t>
  </si>
  <si>
    <t xml:space="preserve">DIOXIDO SILICIO COLOID AEROSIL200PHA NEO</t>
  </si>
  <si>
    <t xml:space="preserve">Deslizante </t>
  </si>
  <si>
    <t xml:space="preserve">lotes</t>
  </si>
  <si>
    <t xml:space="preserve">f1</t>
  </si>
  <si>
    <t xml:space="preserve">f2</t>
  </si>
  <si>
    <t xml:space="preserve">crospovidona</t>
  </si>
  <si>
    <t xml:space="preserve">resposta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</si>
</sst>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0.000"/>
    <numFmt numFmtId="167" formatCode="0.00"/>
    <numFmt numFmtId="168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1F4E79"/>
        <bgColor rgb="FF003366"/>
      </patternFill>
    </fill>
    <fill>
      <patternFill patternType="solid">
        <fgColor rgb="FFBDD7EE"/>
        <bgColor rgb="FF99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7" activeCellId="0" sqref="A7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.53"/>
    <col collapsed="false" customWidth="true" hidden="false" outlineLevel="0" max="2" min="2" style="0" width="10.83"/>
    <col collapsed="false" customWidth="true" hidden="false" outlineLevel="0" max="3" min="3" style="0" width="7.09"/>
    <col collapsed="false" customWidth="true" hidden="false" outlineLevel="0" max="5" min="4" style="0" width="6.31"/>
    <col collapsed="false" customWidth="true" hidden="false" outlineLevel="0" max="6" min="6" style="0" width="7.3"/>
    <col collapsed="false" customWidth="true" hidden="false" outlineLevel="0" max="7" min="7" style="0" width="6.21"/>
    <col collapsed="false" customWidth="true" hidden="false" outlineLevel="0" max="8" min="8" style="0" width="7.42"/>
    <col collapsed="false" customWidth="true" hidden="false" outlineLevel="0" max="12" min="9" style="0" width="7.3"/>
    <col collapsed="false" customWidth="true" hidden="false" outlineLevel="0" max="13" min="13" style="1" width="7.42"/>
    <col collapsed="false" customWidth="true" hidden="false" outlineLevel="0" max="14" min="14" style="1" width="9.72"/>
    <col collapsed="false" customWidth="true" hidden="false" outlineLevel="0" max="15" min="15" style="1" width="11.83"/>
    <col collapsed="false" customWidth="true" hidden="false" outlineLevel="0" max="16" min="16" style="2" width="9.72"/>
    <col collapsed="false" customWidth="true" hidden="false" outlineLevel="0" max="17" min="17" style="2" width="12.71"/>
    <col collapsed="false" customWidth="true" hidden="false" outlineLevel="0" max="26" min="18" style="0" width="8.52"/>
    <col collapsed="false" customWidth="true" hidden="false" outlineLevel="0" max="27" min="27" style="0" width="11.28"/>
    <col collapsed="false" customWidth="true" hidden="false" outlineLevel="0" max="28" min="28" style="0" width="9.29"/>
    <col collapsed="false" customWidth="true" hidden="false" outlineLevel="0" max="31" min="29" style="0" width="6.21"/>
    <col collapsed="false" customWidth="true" hidden="false" outlineLevel="0" max="32" min="32" style="0" width="5.73"/>
    <col collapsed="false" customWidth="true" hidden="false" outlineLevel="0" max="33" min="33" style="0" width="12.78"/>
    <col collapsed="false" customWidth="true" hidden="false" outlineLevel="0" max="34" min="34" style="0" width="14.15"/>
    <col collapsed="false" customWidth="true" hidden="false" outlineLevel="0" max="35" min="35" style="0" width="10.72"/>
    <col collapsed="false" customWidth="true" hidden="false" outlineLevel="0" max="36" min="36" style="0" width="12.05"/>
    <col collapsed="false" customWidth="true" hidden="false" outlineLevel="0" max="37" min="37" style="0" width="23.26"/>
    <col collapsed="false" customWidth="true" hidden="false" outlineLevel="0" max="38" min="38" style="0" width="6.98"/>
    <col collapsed="false" customWidth="true" hidden="false" outlineLevel="0" max="39" min="39" style="0" width="13.04"/>
    <col collapsed="false" customWidth="true" hidden="false" outlineLevel="0" max="40" min="40" style="0" width="13.56"/>
  </cols>
  <sheetData>
    <row r="1" s="7" customFormat="true" ht="18.5" hidden="false" customHeight="true" outlineLevel="0" collapsed="false">
      <c r="A1" s="3" t="s">
        <v>0</v>
      </c>
      <c r="B1" s="3" t="s">
        <v>1</v>
      </c>
      <c r="C1" s="3" t="s">
        <v>2</v>
      </c>
      <c r="D1" s="3" t="n">
        <v>2.5</v>
      </c>
      <c r="E1" s="3" t="n">
        <v>5</v>
      </c>
      <c r="F1" s="3" t="n">
        <v>7.5</v>
      </c>
      <c r="G1" s="3" t="n">
        <v>10</v>
      </c>
      <c r="H1" s="3" t="n">
        <v>15</v>
      </c>
      <c r="I1" s="3" t="n">
        <v>20</v>
      </c>
      <c r="J1" s="3" t="n">
        <v>30</v>
      </c>
      <c r="K1" s="3" t="n">
        <v>45</v>
      </c>
      <c r="L1" s="3" t="n">
        <v>60</v>
      </c>
      <c r="M1" s="3" t="s">
        <v>3</v>
      </c>
      <c r="N1" s="3" t="s">
        <v>4</v>
      </c>
      <c r="O1" s="3" t="s">
        <v>5</v>
      </c>
      <c r="P1" s="4" t="s">
        <v>6</v>
      </c>
      <c r="Q1" s="4" t="s">
        <v>7</v>
      </c>
      <c r="R1" s="3" t="s">
        <v>8</v>
      </c>
      <c r="S1" s="3" t="s">
        <v>8</v>
      </c>
      <c r="T1" s="3" t="s">
        <v>8</v>
      </c>
      <c r="U1" s="3" t="s">
        <v>8</v>
      </c>
      <c r="V1" s="3" t="s">
        <v>8</v>
      </c>
      <c r="W1" s="3" t="s">
        <v>8</v>
      </c>
      <c r="X1" s="3" t="s">
        <v>8</v>
      </c>
      <c r="Y1" s="3" t="s">
        <v>8</v>
      </c>
      <c r="Z1" s="3" t="s">
        <v>8</v>
      </c>
      <c r="AA1" s="3" t="s">
        <v>9</v>
      </c>
      <c r="AB1" s="5" t="s">
        <v>10</v>
      </c>
      <c r="AC1" s="6" t="s">
        <v>11</v>
      </c>
      <c r="AD1" s="6" t="s">
        <v>12</v>
      </c>
      <c r="AE1" s="6" t="s">
        <v>13</v>
      </c>
      <c r="AF1" s="6" t="s">
        <v>14</v>
      </c>
      <c r="AG1" s="6" t="s">
        <v>15</v>
      </c>
      <c r="AH1" s="6" t="s">
        <v>16</v>
      </c>
      <c r="AI1" s="6" t="s">
        <v>17</v>
      </c>
      <c r="AJ1" s="6" t="s">
        <v>18</v>
      </c>
      <c r="AK1" s="6" t="s">
        <v>19</v>
      </c>
      <c r="AL1" s="6" t="s">
        <v>20</v>
      </c>
      <c r="AM1" s="6" t="s">
        <v>21</v>
      </c>
      <c r="AN1" s="6" t="s">
        <v>22</v>
      </c>
      <c r="AMJ1" s="0"/>
    </row>
    <row r="2" customFormat="false" ht="13.8" hidden="false" customHeight="false" outlineLevel="0" collapsed="false">
      <c r="A2" s="8" t="s">
        <v>23</v>
      </c>
      <c r="B2" s="8" t="s">
        <v>24</v>
      </c>
      <c r="C2" s="8" t="s">
        <v>23</v>
      </c>
      <c r="D2" s="9" t="n">
        <v>79.66</v>
      </c>
      <c r="E2" s="9" t="n">
        <v>92.45</v>
      </c>
      <c r="F2" s="9" t="n">
        <v>96.87</v>
      </c>
      <c r="G2" s="9" t="n">
        <v>98.8</v>
      </c>
      <c r="H2" s="9" t="n">
        <v>100.16</v>
      </c>
      <c r="I2" s="9" t="n">
        <v>99.98</v>
      </c>
      <c r="J2" s="9" t="n">
        <v>99.93</v>
      </c>
      <c r="K2" s="9" t="n">
        <v>99.6</v>
      </c>
      <c r="L2" s="9" t="n">
        <v>99.62</v>
      </c>
      <c r="M2" s="9" t="n">
        <f aca="false">50*LOG((1+(1/9)*S2)^(-0.5)*100)</f>
        <v>100</v>
      </c>
      <c r="N2" s="10" t="n">
        <f aca="false">0+(50-0)/(D2-0)*$D$1</f>
        <v>1.56916896811449</v>
      </c>
      <c r="O2" s="10" t="n">
        <f aca="false">(N2-$N$2)^2</f>
        <v>0</v>
      </c>
      <c r="P2" s="11" t="n">
        <f aca="false">$D$1+(90-D2)/(E2-D2)*($E$1-$D$1)</f>
        <v>4.52111024237686</v>
      </c>
      <c r="Q2" s="11" t="n">
        <f aca="false">(P2-$P$2)^2</f>
        <v>0</v>
      </c>
      <c r="R2" s="9"/>
      <c r="S2" s="9"/>
      <c r="T2" s="9"/>
      <c r="U2" s="9"/>
      <c r="V2" s="9"/>
      <c r="W2" s="9"/>
      <c r="X2" s="9"/>
      <c r="Y2" s="9"/>
      <c r="Z2" s="9"/>
      <c r="AA2" s="9"/>
    </row>
    <row r="3" customFormat="false" ht="13.8" hidden="false" customHeight="false" outlineLevel="0" collapsed="false">
      <c r="A3" s="12" t="n">
        <v>40</v>
      </c>
      <c r="B3" s="12" t="s">
        <v>24</v>
      </c>
      <c r="C3" s="12" t="str">
        <f aca="false">_xlfn.CONCAT(A3,B3)</f>
        <v>40D</v>
      </c>
      <c r="D3" s="13" t="n">
        <v>75.93</v>
      </c>
      <c r="E3" s="13" t="n">
        <v>88.08</v>
      </c>
      <c r="F3" s="13" t="n">
        <v>93.13</v>
      </c>
      <c r="G3" s="13" t="n">
        <v>96.2</v>
      </c>
      <c r="H3" s="13" t="n">
        <v>99.45</v>
      </c>
      <c r="I3" s="13" t="n">
        <v>101.25</v>
      </c>
      <c r="J3" s="13" t="n">
        <v>102.93</v>
      </c>
      <c r="K3" s="13" t="n">
        <v>103.77</v>
      </c>
      <c r="L3" s="13" t="n">
        <v>104.25</v>
      </c>
      <c r="M3" s="14" t="n">
        <f aca="false">50*LOG((1+(1/9)*AA3)^(-0.5)*100)</f>
        <v>72.5579455671243</v>
      </c>
      <c r="N3" s="15" t="n">
        <f aca="false">0+(50-0)/(D3-0)*$D$1</f>
        <v>1.64625312788094</v>
      </c>
      <c r="O3" s="15" t="n">
        <f aca="false">(N3-$N$2)^2</f>
        <v>0.00594196768690055</v>
      </c>
      <c r="P3" s="16" t="n">
        <f aca="false">$E$1+(90-E3)/(F3-E3)*($F$1-$E$1)</f>
        <v>5.95049504950495</v>
      </c>
      <c r="Q3" s="16" t="n">
        <f aca="false">(P3-$P$2)^2</f>
        <v>2.04314092684862</v>
      </c>
      <c r="R3" s="14" t="n">
        <f aca="false">(D$2-D3)^2</f>
        <v>13.9128999999999</v>
      </c>
      <c r="S3" s="14" t="n">
        <f aca="false">(E$2-E3)^2</f>
        <v>19.0969</v>
      </c>
      <c r="T3" s="14" t="n">
        <f aca="false">(F$2-F3)^2</f>
        <v>13.9876000000001</v>
      </c>
      <c r="U3" s="14" t="n">
        <f aca="false">(G$2-G3)^2</f>
        <v>6.75999999999997</v>
      </c>
      <c r="V3" s="14" t="n">
        <f aca="false">(H$2-H3)^2</f>
        <v>0.504099999999991</v>
      </c>
      <c r="W3" s="14" t="n">
        <f aca="false">(I$2-I3)^2</f>
        <v>1.61289999999999</v>
      </c>
      <c r="X3" s="14" t="n">
        <f aca="false">(J$2-J3)^2</f>
        <v>9</v>
      </c>
      <c r="Y3" s="14" t="n">
        <f aca="false">(K$2-K3)^2</f>
        <v>17.3889</v>
      </c>
      <c r="Z3" s="14" t="n">
        <f aca="false">(L$2-L3)^2</f>
        <v>21.4369</v>
      </c>
      <c r="AA3" s="14" t="n">
        <f aca="false">SUM(R3:Z3)</f>
        <v>103.7002</v>
      </c>
      <c r="AB3" s="17" t="n">
        <v>0</v>
      </c>
      <c r="AC3" s="13" t="n">
        <v>10.32</v>
      </c>
      <c r="AD3" s="13" t="n">
        <v>36.57</v>
      </c>
      <c r="AE3" s="13" t="n">
        <v>17.78</v>
      </c>
      <c r="AF3" s="13" t="n">
        <v>0</v>
      </c>
      <c r="AG3" s="13" t="n">
        <f aca="false">AVERAGE(AG7:AG8,AG4,AG6)</f>
        <v>1.96</v>
      </c>
      <c r="AH3" s="0" t="n">
        <v>0.36</v>
      </c>
      <c r="AI3" s="0" t="n">
        <v>898.1</v>
      </c>
      <c r="AJ3" s="18" t="n">
        <f aca="false">AVERAGE(AJ10:AJ18,AJ19,AJ7:AJ8,AJ6,AJ4)</f>
        <v>1.31571428571429</v>
      </c>
      <c r="AK3" s="0" t="n">
        <v>0.362</v>
      </c>
      <c r="AL3" s="0" t="n">
        <v>23.2</v>
      </c>
      <c r="AM3" s="0" t="n">
        <f aca="false">8*60+50</f>
        <v>530</v>
      </c>
      <c r="AN3" s="0" t="n">
        <v>1339</v>
      </c>
    </row>
    <row r="4" customFormat="false" ht="13.8" hidden="false" customHeight="false" outlineLevel="0" collapsed="false">
      <c r="A4" s="12" t="n">
        <v>41</v>
      </c>
      <c r="B4" s="12" t="s">
        <v>24</v>
      </c>
      <c r="C4" s="12" t="str">
        <f aca="false">_xlfn.CONCAT(A4,B4)</f>
        <v>41D</v>
      </c>
      <c r="D4" s="13" t="n">
        <v>70.21</v>
      </c>
      <c r="E4" s="13" t="n">
        <v>84.83</v>
      </c>
      <c r="F4" s="13" t="n">
        <v>90.5</v>
      </c>
      <c r="G4" s="13" t="n">
        <v>93.51</v>
      </c>
      <c r="H4" s="13" t="n">
        <v>96.68</v>
      </c>
      <c r="I4" s="13" t="n">
        <v>98.18</v>
      </c>
      <c r="J4" s="13" t="n">
        <v>99.6</v>
      </c>
      <c r="K4" s="13" t="n">
        <v>100.58</v>
      </c>
      <c r="L4" s="13" t="n">
        <v>100.93</v>
      </c>
      <c r="M4" s="14" t="n">
        <f aca="false">50*LOG((1+(1/9)*AA4)^(-0.5)*100)</f>
        <v>64.2130601210111</v>
      </c>
      <c r="N4" s="15" t="n">
        <f aca="false">0+(50-0)/(D4-0)*$D$1</f>
        <v>1.78037316621564</v>
      </c>
      <c r="O4" s="15" t="n">
        <f aca="false">(N4-$N$2)^2</f>
        <v>0.0446072132955507</v>
      </c>
      <c r="P4" s="16" t="n">
        <f aca="false">$F$1+(90-F4)/(G4-F4)*($G$1-$F$1)</f>
        <v>7.08471760797342</v>
      </c>
      <c r="Q4" s="16" t="n">
        <f aca="false">(P4-$P$2)^2</f>
        <v>6.57208272494096</v>
      </c>
      <c r="R4" s="14" t="n">
        <f aca="false">(D$2-D4)^2</f>
        <v>89.3025</v>
      </c>
      <c r="S4" s="14" t="n">
        <f aca="false">(E$2-E4)^2</f>
        <v>58.0644000000001</v>
      </c>
      <c r="T4" s="14" t="n">
        <f aca="false">(F$2-F4)^2</f>
        <v>40.5769000000001</v>
      </c>
      <c r="U4" s="14" t="n">
        <f aca="false">(G$2-G4)^2</f>
        <v>27.9840999999999</v>
      </c>
      <c r="V4" s="14" t="n">
        <f aca="false">(H$2-H4)^2</f>
        <v>12.1103999999999</v>
      </c>
      <c r="W4" s="14" t="n">
        <f aca="false">(I$2-I4)^2</f>
        <v>3.23999999999999</v>
      </c>
      <c r="X4" s="14" t="n">
        <f aca="false">(J$2-J4)^2</f>
        <v>0.108900000000008</v>
      </c>
      <c r="Y4" s="14" t="n">
        <f aca="false">(K$2-K4)^2</f>
        <v>0.960400000000008</v>
      </c>
      <c r="Z4" s="14" t="n">
        <f aca="false">(L$2-L4)^2</f>
        <v>1.71610000000001</v>
      </c>
      <c r="AA4" s="14" t="n">
        <f aca="false">SUM(R4:Z4)</f>
        <v>234.0637</v>
      </c>
      <c r="AB4" s="17" t="n">
        <v>1.9</v>
      </c>
      <c r="AC4" s="13" t="n">
        <v>20.93</v>
      </c>
      <c r="AD4" s="13" t="n">
        <v>36.34</v>
      </c>
      <c r="AE4" s="13" t="n">
        <v>2.28</v>
      </c>
      <c r="AF4" s="13" t="n">
        <v>1</v>
      </c>
      <c r="AG4" s="13" t="n">
        <v>2</v>
      </c>
      <c r="AH4" s="0" t="n">
        <v>0.43</v>
      </c>
      <c r="AI4" s="0" t="n">
        <v>906.9</v>
      </c>
      <c r="AJ4" s="0" t="n">
        <v>1.17</v>
      </c>
      <c r="AK4" s="0" t="n">
        <v>0.55</v>
      </c>
      <c r="AL4" s="0" t="n">
        <v>22.9</v>
      </c>
      <c r="AM4" s="0" t="n">
        <v>124</v>
      </c>
      <c r="AN4" s="0" t="n">
        <f aca="false">(290+60+60+30)</f>
        <v>440</v>
      </c>
    </row>
    <row r="5" customFormat="false" ht="13.8" hidden="false" customHeight="false" outlineLevel="0" collapsed="false">
      <c r="A5" s="13" t="n">
        <v>40</v>
      </c>
      <c r="B5" s="13" t="s">
        <v>25</v>
      </c>
      <c r="C5" s="12" t="str">
        <f aca="false">_xlfn.CONCAT(A5,B5)</f>
        <v>40DN</v>
      </c>
      <c r="D5" s="13" t="n">
        <v>71.69</v>
      </c>
      <c r="E5" s="13" t="n">
        <v>83.16</v>
      </c>
      <c r="F5" s="13" t="n">
        <v>87.93</v>
      </c>
      <c r="G5" s="13" t="n">
        <v>90.82</v>
      </c>
      <c r="H5" s="13" t="n">
        <v>93.9</v>
      </c>
      <c r="I5" s="13" t="n">
        <v>95.59</v>
      </c>
      <c r="J5" s="13" t="n">
        <v>97.17</v>
      </c>
      <c r="K5" s="13" t="n">
        <v>97.97</v>
      </c>
      <c r="L5" s="13" t="n">
        <v>98.43</v>
      </c>
      <c r="M5" s="14" t="n">
        <f aca="false">50*LOG((1+(1/9)*AA5)^(-0.5)*100)</f>
        <v>59.5755946755137</v>
      </c>
      <c r="N5" s="15" t="n">
        <f aca="false">0+(50-0)/(D5-0)*$D$1</f>
        <v>1.74361835681406</v>
      </c>
      <c r="O5" s="15" t="n">
        <f aca="false">(N5-$N$2)^2</f>
        <v>0.030432589217655</v>
      </c>
      <c r="P5" s="16" t="n">
        <f aca="false">$F$1+(90-F5)/(G5-F5)*($G$1-$F$1)</f>
        <v>9.29065743944637</v>
      </c>
      <c r="Q5" s="16" t="n">
        <f aca="false">(P5-$P$2)^2</f>
        <v>22.7485804650736</v>
      </c>
      <c r="R5" s="14" t="n">
        <f aca="false">(D$2-D5)^2</f>
        <v>63.5209</v>
      </c>
      <c r="S5" s="14" t="n">
        <f aca="false">(E$2-E5)^2</f>
        <v>86.3041000000001</v>
      </c>
      <c r="T5" s="14" t="n">
        <f aca="false">(F$2-F5)^2</f>
        <v>79.9236</v>
      </c>
      <c r="U5" s="14" t="n">
        <f aca="false">(G$2-G5)^2</f>
        <v>63.6804000000001</v>
      </c>
      <c r="V5" s="14" t="n">
        <f aca="false">(H$2-H5)^2</f>
        <v>39.1875999999999</v>
      </c>
      <c r="W5" s="14" t="n">
        <f aca="false">(I$2-I5)^2</f>
        <v>19.2721</v>
      </c>
      <c r="X5" s="14" t="n">
        <f aca="false">(J$2-J5)^2</f>
        <v>7.61760000000003</v>
      </c>
      <c r="Y5" s="14" t="n">
        <f aca="false">(K$2-K5)^2</f>
        <v>2.65689999999999</v>
      </c>
      <c r="Z5" s="14" t="n">
        <f aca="false">(L$2-L5)^2</f>
        <v>1.41609999999999</v>
      </c>
      <c r="AA5" s="14" t="n">
        <f aca="false">SUM(R5:Z5)</f>
        <v>363.5793</v>
      </c>
      <c r="AB5" s="17" t="n">
        <v>0</v>
      </c>
      <c r="AC5" s="13" t="n">
        <v>10.32</v>
      </c>
      <c r="AD5" s="13" t="n">
        <v>36.57</v>
      </c>
      <c r="AE5" s="13" t="n">
        <v>17.78</v>
      </c>
      <c r="AF5" s="13" t="n">
        <v>0</v>
      </c>
      <c r="AG5" s="13" t="n">
        <v>1.96</v>
      </c>
      <c r="AH5" s="0" t="n">
        <v>0.36</v>
      </c>
      <c r="AI5" s="0" t="n">
        <v>898.1</v>
      </c>
      <c r="AJ5" s="18" t="n">
        <v>1.31571428571429</v>
      </c>
      <c r="AK5" s="0" t="n">
        <v>0.362</v>
      </c>
      <c r="AL5" s="0" t="n">
        <v>23.2</v>
      </c>
      <c r="AM5" s="0" t="n">
        <v>530</v>
      </c>
      <c r="AN5" s="0" t="n">
        <v>1339</v>
      </c>
    </row>
    <row r="6" customFormat="false" ht="13.8" hidden="false" customHeight="false" outlineLevel="0" collapsed="false">
      <c r="A6" s="13" t="n">
        <v>41</v>
      </c>
      <c r="B6" s="13" t="s">
        <v>25</v>
      </c>
      <c r="C6" s="12" t="str">
        <f aca="false">_xlfn.CONCAT(A6,B6)</f>
        <v>41DN</v>
      </c>
      <c r="D6" s="13" t="n">
        <v>68.18</v>
      </c>
      <c r="E6" s="13" t="n">
        <v>82.37</v>
      </c>
      <c r="F6" s="13" t="n">
        <v>87.88</v>
      </c>
      <c r="G6" s="13" t="n">
        <v>90.8</v>
      </c>
      <c r="H6" s="13" t="n">
        <v>93.88</v>
      </c>
      <c r="I6" s="13" t="n">
        <v>95.34</v>
      </c>
      <c r="J6" s="13" t="n">
        <v>96.72</v>
      </c>
      <c r="K6" s="13" t="n">
        <v>97.67</v>
      </c>
      <c r="L6" s="13" t="n">
        <v>98.01</v>
      </c>
      <c r="M6" s="14" t="n">
        <f aca="false">50*LOG((1+(1/9)*AA6)^(-0.5)*100)</f>
        <v>57.1742695970549</v>
      </c>
      <c r="N6" s="15" t="n">
        <f aca="false">0+(50-0)/(D6-0)*$D$1</f>
        <v>1.83338222352596</v>
      </c>
      <c r="O6" s="15" t="n">
        <f aca="false">(N6-$N$2)^2</f>
        <v>0.0698086443351288</v>
      </c>
      <c r="P6" s="16" t="n">
        <f aca="false">$F$1+(90-F6)/(G6-F6)*($G$1-$F$1)</f>
        <v>9.31506849315069</v>
      </c>
      <c r="Q6" s="16" t="n">
        <f aca="false">(P6-$P$2)^2</f>
        <v>22.9820357101625</v>
      </c>
      <c r="R6" s="14" t="n">
        <f aca="false">(D$2-D6)^2</f>
        <v>131.7904</v>
      </c>
      <c r="S6" s="14" t="n">
        <f aca="false">(E$2-E6)^2</f>
        <v>101.6064</v>
      </c>
      <c r="T6" s="14" t="n">
        <f aca="false">(F$2-F6)^2</f>
        <v>80.8201000000002</v>
      </c>
      <c r="U6" s="14" t="n">
        <f aca="false">(G$2-G6)^2</f>
        <v>64</v>
      </c>
      <c r="V6" s="14" t="n">
        <f aca="false">(H$2-H6)^2</f>
        <v>39.4384</v>
      </c>
      <c r="W6" s="14" t="n">
        <f aca="false">(I$2-I6)^2</f>
        <v>21.5296</v>
      </c>
      <c r="X6" s="14" t="n">
        <f aca="false">(J$2-J6)^2</f>
        <v>10.3041000000001</v>
      </c>
      <c r="Y6" s="14" t="n">
        <f aca="false">(K$2-K6)^2</f>
        <v>3.72489999999997</v>
      </c>
      <c r="Z6" s="14" t="n">
        <f aca="false">(L$2-L6)^2</f>
        <v>2.5921</v>
      </c>
      <c r="AA6" s="14" t="n">
        <f aca="false">SUM(R6:Z6)</f>
        <v>455.806</v>
      </c>
      <c r="AB6" s="17" t="n">
        <v>1.9</v>
      </c>
      <c r="AC6" s="13" t="n">
        <v>20.93</v>
      </c>
      <c r="AD6" s="13" t="n">
        <v>36.34</v>
      </c>
      <c r="AE6" s="13" t="n">
        <v>2.28</v>
      </c>
      <c r="AF6" s="13" t="n">
        <v>1</v>
      </c>
      <c r="AG6" s="13" t="n">
        <v>2</v>
      </c>
      <c r="AH6" s="0" t="n">
        <v>0.43</v>
      </c>
      <c r="AI6" s="0" t="n">
        <v>906.9</v>
      </c>
      <c r="AJ6" s="0" t="n">
        <v>1.17</v>
      </c>
      <c r="AK6" s="0" t="n">
        <v>0.55</v>
      </c>
      <c r="AL6" s="0" t="n">
        <v>22.9</v>
      </c>
      <c r="AM6" s="0" t="n">
        <v>124</v>
      </c>
      <c r="AN6" s="0" t="n">
        <f aca="false">290+60+60+30</f>
        <v>440</v>
      </c>
    </row>
    <row r="7" customFormat="false" ht="13.8" hidden="false" customHeight="false" outlineLevel="0" collapsed="false">
      <c r="A7" s="13" t="n">
        <v>48</v>
      </c>
      <c r="B7" s="13" t="s">
        <v>26</v>
      </c>
      <c r="C7" s="12" t="str">
        <f aca="false">_xlfn.CONCAT(A7,B7)</f>
        <v>48DA</v>
      </c>
      <c r="D7" s="13" t="n">
        <v>69.62</v>
      </c>
      <c r="E7" s="13" t="n">
        <v>84.32</v>
      </c>
      <c r="F7" s="13" t="n">
        <v>90.19</v>
      </c>
      <c r="G7" s="13" t="n">
        <v>93.3</v>
      </c>
      <c r="H7" s="13" t="n">
        <v>96.43</v>
      </c>
      <c r="I7" s="13" t="n">
        <v>97.77</v>
      </c>
      <c r="J7" s="13" t="n">
        <v>99.19</v>
      </c>
      <c r="K7" s="13" t="n">
        <v>100.24</v>
      </c>
      <c r="L7" s="13" t="n">
        <v>100.65</v>
      </c>
      <c r="M7" s="14" t="n">
        <f aca="false">50*LOG((1+(1/9)*AA7)^(-0.5)*100)</f>
        <v>63.0083782680337</v>
      </c>
      <c r="N7" s="15" t="n">
        <f aca="false">0+(50-0)/(D7-0)*$D$1</f>
        <v>1.79546107440391</v>
      </c>
      <c r="O7" s="15" t="n">
        <f aca="false">(N7-$N$2)^2</f>
        <v>0.0512081173689022</v>
      </c>
      <c r="P7" s="16" t="n">
        <f aca="false">$E$1+(90-E7)/(F7-E7)*($F$1-$E$1)</f>
        <v>7.4190800681431</v>
      </c>
      <c r="Q7" s="16" t="n">
        <f aca="false">(P7-$P$2)^2</f>
        <v>8.39822911105164</v>
      </c>
      <c r="R7" s="14" t="n">
        <f aca="false">(D$2-D7)^2</f>
        <v>100.8016</v>
      </c>
      <c r="S7" s="14" t="n">
        <f aca="false">(E$2-E7)^2</f>
        <v>66.0969000000002</v>
      </c>
      <c r="T7" s="14" t="n">
        <f aca="false">(F$2-F7)^2</f>
        <v>44.6224000000001</v>
      </c>
      <c r="U7" s="14" t="n">
        <f aca="false">(G$2-G7)^2</f>
        <v>30.25</v>
      </c>
      <c r="V7" s="14" t="n">
        <f aca="false">(H$2-H7)^2</f>
        <v>13.9128999999999</v>
      </c>
      <c r="W7" s="14" t="n">
        <f aca="false">(I$2-I7)^2</f>
        <v>4.88410000000004</v>
      </c>
      <c r="X7" s="14" t="n">
        <f aca="false">(J$2-J7)^2</f>
        <v>0.547600000000013</v>
      </c>
      <c r="Y7" s="14" t="n">
        <f aca="false">(K$2-K7)^2</f>
        <v>0.409600000000001</v>
      </c>
      <c r="Z7" s="14" t="n">
        <f aca="false">(L$2-L7)^2</f>
        <v>1.0609</v>
      </c>
      <c r="AA7" s="14" t="n">
        <f aca="false">SUM(R7:Z7)</f>
        <v>262.586</v>
      </c>
      <c r="AB7" s="17" t="n">
        <v>1.9</v>
      </c>
      <c r="AC7" s="13" t="n">
        <v>20.93</v>
      </c>
      <c r="AD7" s="13" t="n">
        <v>36.34</v>
      </c>
      <c r="AE7" s="13" t="n">
        <v>2.28</v>
      </c>
      <c r="AF7" s="13" t="n">
        <v>1</v>
      </c>
      <c r="AG7" s="13" t="n">
        <v>1.92</v>
      </c>
      <c r="AH7" s="0" t="n">
        <v>0.49</v>
      </c>
      <c r="AI7" s="0" t="n">
        <v>903.1</v>
      </c>
      <c r="AJ7" s="0" t="n">
        <v>1.53</v>
      </c>
      <c r="AK7" s="0" t="n">
        <v>0.57</v>
      </c>
      <c r="AL7" s="0" t="n">
        <v>20.3</v>
      </c>
      <c r="AM7" s="0" t="n">
        <v>119</v>
      </c>
      <c r="AN7" s="0" t="n">
        <v>440</v>
      </c>
    </row>
    <row r="8" customFormat="false" ht="13.8" hidden="false" customHeight="false" outlineLevel="0" collapsed="false">
      <c r="A8" s="13" t="n">
        <v>48</v>
      </c>
      <c r="B8" s="13" t="s">
        <v>27</v>
      </c>
      <c r="C8" s="12" t="str">
        <f aca="false">_xlfn.CONCAT(A8,B8)</f>
        <v>48DB</v>
      </c>
      <c r="D8" s="13" t="n">
        <v>68.63</v>
      </c>
      <c r="E8" s="13" t="n">
        <v>84.28</v>
      </c>
      <c r="F8" s="13" t="n">
        <v>90.79</v>
      </c>
      <c r="G8" s="13" t="n">
        <v>94.17</v>
      </c>
      <c r="H8" s="13" t="n">
        <v>97.73</v>
      </c>
      <c r="I8" s="13" t="n">
        <v>99.51</v>
      </c>
      <c r="J8" s="13" t="n">
        <v>101</v>
      </c>
      <c r="K8" s="13" t="n">
        <v>101.99</v>
      </c>
      <c r="L8" s="13" t="n">
        <v>102.59</v>
      </c>
      <c r="M8" s="14" t="n">
        <f aca="false">50*LOG((1+(1/9)*AA8)^(-0.5)*100)</f>
        <v>62.7699191375107</v>
      </c>
      <c r="N8" s="15" t="n">
        <f aca="false">0+(50-0)/(D8-0)*$D$1</f>
        <v>1.82136092088008</v>
      </c>
      <c r="O8" s="15" t="n">
        <f aca="false">(N8-$N$2)^2</f>
        <v>0.0636007810397242</v>
      </c>
      <c r="P8" s="16" t="n">
        <f aca="false">$E$1+(90-E8)/(F8-E8)*($F$1-$E$1)</f>
        <v>7.19662058371736</v>
      </c>
      <c r="Q8" s="16" t="n">
        <f aca="false">(P8-$P$2)^2</f>
        <v>7.15835558661995</v>
      </c>
      <c r="R8" s="14" t="n">
        <f aca="false">(D$2-D8)^2</f>
        <v>121.6609</v>
      </c>
      <c r="S8" s="14" t="n">
        <f aca="false">(E$2-E8)^2</f>
        <v>66.7489</v>
      </c>
      <c r="T8" s="14" t="n">
        <f aca="false">(F$2-F8)^2</f>
        <v>36.9664</v>
      </c>
      <c r="U8" s="14" t="n">
        <f aca="false">(G$2-G8)^2</f>
        <v>21.4369</v>
      </c>
      <c r="V8" s="14" t="n">
        <f aca="false">(H$2-H8)^2</f>
        <v>5.90489999999996</v>
      </c>
      <c r="W8" s="14" t="n">
        <f aca="false">(I$2-I8)^2</f>
        <v>0.220899999999999</v>
      </c>
      <c r="X8" s="14" t="n">
        <f aca="false">(J$2-J8)^2</f>
        <v>1.14489999999999</v>
      </c>
      <c r="Y8" s="14" t="n">
        <f aca="false">(K$2-K8)^2</f>
        <v>5.7121</v>
      </c>
      <c r="Z8" s="14" t="n">
        <f aca="false">(L$2-L8)^2</f>
        <v>8.82089999999999</v>
      </c>
      <c r="AA8" s="14" t="n">
        <f aca="false">SUM(R8:Z8)</f>
        <v>268.6168</v>
      </c>
      <c r="AB8" s="17" t="n">
        <v>1.9</v>
      </c>
      <c r="AC8" s="13" t="n">
        <v>20.93</v>
      </c>
      <c r="AD8" s="13" t="n">
        <v>36.34</v>
      </c>
      <c r="AE8" s="13" t="n">
        <v>2.28</v>
      </c>
      <c r="AF8" s="13" t="n">
        <v>1</v>
      </c>
      <c r="AG8" s="13" t="n">
        <v>1.92</v>
      </c>
      <c r="AH8" s="0" t="n">
        <v>0.49</v>
      </c>
      <c r="AI8" s="0" t="n">
        <v>900.8</v>
      </c>
      <c r="AJ8" s="0" t="n">
        <v>1.53</v>
      </c>
      <c r="AK8" s="0" t="n">
        <v>0.57</v>
      </c>
      <c r="AL8" s="0" t="n">
        <v>21.1</v>
      </c>
      <c r="AM8" s="0" t="n">
        <v>161</v>
      </c>
      <c r="AN8" s="0" t="n">
        <v>440</v>
      </c>
    </row>
    <row r="9" customFormat="false" ht="13.8" hidden="false" customHeight="false" outlineLevel="0" collapsed="false">
      <c r="A9" s="13" t="n">
        <v>47</v>
      </c>
      <c r="B9" s="13" t="s">
        <v>25</v>
      </c>
      <c r="C9" s="12" t="str">
        <f aca="false">_xlfn.CONCAT(A9,B9)</f>
        <v>47DN</v>
      </c>
      <c r="D9" s="13" t="n">
        <v>71.02</v>
      </c>
      <c r="E9" s="13" t="n">
        <v>89.25</v>
      </c>
      <c r="F9" s="13" t="n">
        <v>95.67</v>
      </c>
      <c r="G9" s="13" t="n">
        <v>98.49</v>
      </c>
      <c r="H9" s="13" t="n">
        <v>100.32</v>
      </c>
      <c r="I9" s="13" t="n">
        <v>100.64</v>
      </c>
      <c r="J9" s="13" t="n">
        <v>100.51</v>
      </c>
      <c r="K9" s="13" t="n">
        <v>100.61</v>
      </c>
      <c r="L9" s="13" t="n">
        <v>100.47</v>
      </c>
      <c r="M9" s="14" t="n">
        <f aca="false">50*LOG((1+(1/9)*AA9)^(-0.5)*100)</f>
        <v>74.079189419939</v>
      </c>
      <c r="N9" s="15" t="n">
        <f aca="false">0+(50-0)/(D9-0)*$D$1</f>
        <v>1.76006758659533</v>
      </c>
      <c r="O9" s="15" t="n">
        <f aca="false">(N9-$N$2)^2</f>
        <v>0.0364422825378928</v>
      </c>
      <c r="P9" s="16" t="n">
        <f aca="false">$E$1+(90-E9)/(F9-E9)*($F$1-$E$1)</f>
        <v>5.29205607476636</v>
      </c>
      <c r="Q9" s="16" t="n">
        <f aca="false">(P9-$P$2)^2</f>
        <v>0.594357476478737</v>
      </c>
      <c r="R9" s="14" t="n">
        <f aca="false">(D$2-D9)^2</f>
        <v>74.6496</v>
      </c>
      <c r="S9" s="14" t="n">
        <f aca="false">(E$2-E9)^2</f>
        <v>10.24</v>
      </c>
      <c r="T9" s="14" t="n">
        <f aca="false">(F$2-F9)^2</f>
        <v>1.44000000000001</v>
      </c>
      <c r="U9" s="14" t="n">
        <f aca="false">(G$2-G9)^2</f>
        <v>0.0961000000000014</v>
      </c>
      <c r="V9" s="14" t="n">
        <f aca="false">(H$2-H9)^2</f>
        <v>0.0255999999999989</v>
      </c>
      <c r="W9" s="14" t="n">
        <f aca="false">(I$2-I9)^2</f>
        <v>0.435599999999995</v>
      </c>
      <c r="X9" s="14" t="n">
        <f aca="false">(J$2-J9)^2</f>
        <v>0.336399999999998</v>
      </c>
      <c r="Y9" s="14" t="n">
        <f aca="false">(K$2-K9)^2</f>
        <v>1.02010000000001</v>
      </c>
      <c r="Z9" s="14" t="n">
        <f aca="false">(L$2-L9)^2</f>
        <v>0.72249999999999</v>
      </c>
      <c r="AA9" s="14" t="n">
        <f aca="false">SUM(R9:Z9)</f>
        <v>88.9659</v>
      </c>
      <c r="AB9" s="13" t="n">
        <v>10.32</v>
      </c>
      <c r="AC9" s="13" t="n">
        <v>0</v>
      </c>
      <c r="AD9" s="13" t="n">
        <v>36.57</v>
      </c>
      <c r="AE9" s="13" t="n">
        <v>17.78</v>
      </c>
      <c r="AF9" s="13" t="n">
        <v>0</v>
      </c>
      <c r="AG9" s="13" t="n">
        <v>1.96</v>
      </c>
      <c r="AH9" s="0" t="n">
        <v>0.36</v>
      </c>
      <c r="AI9" s="0" t="n">
        <v>895.1</v>
      </c>
      <c r="AJ9" s="0" t="n">
        <v>2.58</v>
      </c>
      <c r="AK9" s="0" t="n">
        <v>0.36</v>
      </c>
      <c r="AL9" s="0" t="n">
        <v>17.9</v>
      </c>
      <c r="AM9" s="0" t="n">
        <v>284</v>
      </c>
      <c r="AN9" s="0" t="n">
        <v>1339</v>
      </c>
    </row>
    <row r="10" customFormat="false" ht="13.8" hidden="false" customHeight="false" outlineLevel="0" collapsed="false">
      <c r="A10" s="13" t="n">
        <v>48</v>
      </c>
      <c r="B10" s="13" t="s">
        <v>28</v>
      </c>
      <c r="C10" s="12" t="str">
        <f aca="false">_xlfn.CONCAT(A10,B10)</f>
        <v>48DAN</v>
      </c>
      <c r="D10" s="13" t="n">
        <v>71.62</v>
      </c>
      <c r="E10" s="13" t="n">
        <v>86.74</v>
      </c>
      <c r="F10" s="13" t="n">
        <v>92.78</v>
      </c>
      <c r="G10" s="13" t="n">
        <v>95.98</v>
      </c>
      <c r="H10" s="13" t="n">
        <v>99.2</v>
      </c>
      <c r="I10" s="13" t="n">
        <v>100.58</v>
      </c>
      <c r="J10" s="13" t="n">
        <v>102.04</v>
      </c>
      <c r="K10" s="13" t="n">
        <v>103.12</v>
      </c>
      <c r="L10" s="13" t="n">
        <v>103.54</v>
      </c>
      <c r="M10" s="14" t="n">
        <f aca="false">50*LOG((1+(1/9)*AA10)^(-0.5)*100)</f>
        <v>68.4574145546807</v>
      </c>
      <c r="N10" s="15" t="n">
        <f aca="false">0+(50-0)/(D10-0)*$D$1</f>
        <v>1.74532253560458</v>
      </c>
      <c r="O10" s="15" t="n">
        <f aca="false">(N10-$N$2)^2</f>
        <v>0.0310300793394867</v>
      </c>
      <c r="P10" s="16" t="n">
        <f aca="false">$E$1+(90-E10)/(F10-E10)*($F$1-$E$1)</f>
        <v>6.34933774834437</v>
      </c>
      <c r="Q10" s="16" t="n">
        <f aca="false">(P10-$P$2)^2</f>
        <v>3.3424158135762</v>
      </c>
      <c r="R10" s="14" t="n">
        <f aca="false">(D$2-D10)^2</f>
        <v>64.6415999999999</v>
      </c>
      <c r="S10" s="14" t="n">
        <f aca="false">(E$2-E10)^2</f>
        <v>32.6041000000001</v>
      </c>
      <c r="T10" s="14" t="n">
        <f aca="false">(F$2-F10)^2</f>
        <v>16.7281</v>
      </c>
      <c r="U10" s="14" t="n">
        <f aca="false">(G$2-G10)^2</f>
        <v>7.95239999999996</v>
      </c>
      <c r="V10" s="14" t="n">
        <f aca="false">(H$2-H10)^2</f>
        <v>0.921599999999988</v>
      </c>
      <c r="W10" s="14" t="n">
        <f aca="false">(I$2-I10)^2</f>
        <v>0.359999999999993</v>
      </c>
      <c r="X10" s="14" t="n">
        <f aca="false">(J$2-J10)^2</f>
        <v>4.4521</v>
      </c>
      <c r="Y10" s="14" t="n">
        <f aca="false">(K$2-K10)^2</f>
        <v>12.3904000000001</v>
      </c>
      <c r="Z10" s="14" t="n">
        <f aca="false">(L$2-L10)^2</f>
        <v>15.3664</v>
      </c>
      <c r="AA10" s="14" t="n">
        <f aca="false">SUM(R10:Z10)</f>
        <v>155.4167</v>
      </c>
      <c r="AB10" s="17" t="n">
        <v>1.9</v>
      </c>
      <c r="AC10" s="13" t="n">
        <v>20.93</v>
      </c>
      <c r="AD10" s="13" t="n">
        <v>36.34</v>
      </c>
      <c r="AE10" s="13" t="n">
        <v>2.28</v>
      </c>
      <c r="AF10" s="13" t="n">
        <v>1</v>
      </c>
      <c r="AG10" s="13" t="n">
        <v>1.92</v>
      </c>
      <c r="AH10" s="0" t="n">
        <v>0.49</v>
      </c>
      <c r="AI10" s="0" t="n">
        <v>903.1</v>
      </c>
      <c r="AJ10" s="0" t="n">
        <v>1.53</v>
      </c>
      <c r="AK10" s="0" t="n">
        <v>0.57</v>
      </c>
      <c r="AL10" s="0" t="n">
        <v>20.3</v>
      </c>
      <c r="AM10" s="0" t="n">
        <v>119</v>
      </c>
      <c r="AN10" s="0" t="n">
        <v>440</v>
      </c>
    </row>
    <row r="11" customFormat="false" ht="13.8" hidden="false" customHeight="false" outlineLevel="0" collapsed="false">
      <c r="A11" s="13" t="n">
        <v>48</v>
      </c>
      <c r="B11" s="13" t="s">
        <v>29</v>
      </c>
      <c r="C11" s="12" t="str">
        <f aca="false">_xlfn.CONCAT(A11,B11)</f>
        <v>48DBN</v>
      </c>
      <c r="D11" s="13" t="n">
        <v>68.1</v>
      </c>
      <c r="E11" s="13" t="n">
        <v>89.63</v>
      </c>
      <c r="F11" s="13" t="n">
        <v>90.09</v>
      </c>
      <c r="G11" s="13" t="n">
        <v>93.45</v>
      </c>
      <c r="H11" s="13" t="n">
        <v>96.97</v>
      </c>
      <c r="I11" s="13" t="n">
        <v>98.74</v>
      </c>
      <c r="J11" s="13" t="n">
        <v>100.22</v>
      </c>
      <c r="K11" s="13" t="n">
        <v>101.2</v>
      </c>
      <c r="L11" s="13" t="n">
        <v>101.8</v>
      </c>
      <c r="M11" s="14" t="n">
        <f aca="false">50*LOG((1+(1/9)*AA11)^(-0.5)*100)</f>
        <v>64.1585493881654</v>
      </c>
      <c r="N11" s="15" t="n">
        <f aca="false">0+(50-0)/(D11-0)*$D$1</f>
        <v>1.83553597650514</v>
      </c>
      <c r="O11" s="15" t="n">
        <f aca="false">(N11-$N$2)^2</f>
        <v>0.0709513831589861</v>
      </c>
      <c r="P11" s="16" t="n">
        <f aca="false">$E$1+(90-E11)/(F11-E11)*($F$1-$E$1)</f>
        <v>7.01086956521738</v>
      </c>
      <c r="Q11" s="16" t="n">
        <f aca="false">(P11-$P$2)^2</f>
        <v>6.19890148567131</v>
      </c>
      <c r="R11" s="14" t="n">
        <f aca="false">(D$2-D11)^2</f>
        <v>133.6336</v>
      </c>
      <c r="S11" s="14" t="n">
        <f aca="false">(E$2-E11)^2</f>
        <v>7.95240000000004</v>
      </c>
      <c r="T11" s="14" t="n">
        <f aca="false">(F$2-F11)^2</f>
        <v>45.9684</v>
      </c>
      <c r="U11" s="14" t="n">
        <f aca="false">(G$2-G11)^2</f>
        <v>28.6224999999999</v>
      </c>
      <c r="V11" s="14" t="n">
        <f aca="false">(H$2-H11)^2</f>
        <v>10.1761</v>
      </c>
      <c r="W11" s="14" t="n">
        <f aca="false">(I$2-I11)^2</f>
        <v>1.53760000000002</v>
      </c>
      <c r="X11" s="14" t="n">
        <f aca="false">(J$2-J11)^2</f>
        <v>0.0840999999999954</v>
      </c>
      <c r="Y11" s="14" t="n">
        <f aca="false">(K$2-K11)^2</f>
        <v>2.56000000000003</v>
      </c>
      <c r="Z11" s="14" t="n">
        <f aca="false">(L$2-L11)^2</f>
        <v>4.75239999999997</v>
      </c>
      <c r="AA11" s="14" t="n">
        <f aca="false">SUM(R11:Z11)</f>
        <v>235.2871</v>
      </c>
      <c r="AB11" s="17" t="n">
        <v>1.9</v>
      </c>
      <c r="AC11" s="13" t="n">
        <v>20.93</v>
      </c>
      <c r="AD11" s="13" t="n">
        <v>36.34</v>
      </c>
      <c r="AE11" s="13" t="n">
        <v>2.28</v>
      </c>
      <c r="AF11" s="13" t="n">
        <v>1</v>
      </c>
      <c r="AG11" s="13" t="n">
        <v>1.92</v>
      </c>
      <c r="AH11" s="0" t="n">
        <v>0.49</v>
      </c>
      <c r="AI11" s="0" t="n">
        <v>900.8</v>
      </c>
      <c r="AJ11" s="0" t="n">
        <v>1.53</v>
      </c>
      <c r="AK11" s="0" t="n">
        <v>0.57</v>
      </c>
      <c r="AL11" s="0" t="n">
        <v>21.1</v>
      </c>
      <c r="AM11" s="0" t="n">
        <v>161</v>
      </c>
      <c r="AN11" s="0" t="n">
        <v>440</v>
      </c>
    </row>
    <row r="12" customFormat="false" ht="13.8" hidden="false" customHeight="false" outlineLevel="0" collapsed="false">
      <c r="A12" s="13" t="n">
        <v>49</v>
      </c>
      <c r="B12" s="13" t="s">
        <v>24</v>
      </c>
      <c r="C12" s="12" t="str">
        <f aca="false">_xlfn.CONCAT(A12,B12)</f>
        <v>49D</v>
      </c>
      <c r="D12" s="13" t="n">
        <v>52.27</v>
      </c>
      <c r="E12" s="13" t="n">
        <v>68.41</v>
      </c>
      <c r="F12" s="13" t="n">
        <v>76.46</v>
      </c>
      <c r="G12" s="13" t="n">
        <v>82.1</v>
      </c>
      <c r="H12" s="13" t="n">
        <v>89.58</v>
      </c>
      <c r="I12" s="13" t="n">
        <v>94.5</v>
      </c>
      <c r="J12" s="13" t="n">
        <v>100.3</v>
      </c>
      <c r="K12" s="13" t="n">
        <v>104.45</v>
      </c>
      <c r="L12" s="13" t="n">
        <v>106.25</v>
      </c>
      <c r="M12" s="14" t="n">
        <f aca="false">50*LOG((1+(1/9)*AA12)^(-0.5)*100)</f>
        <v>40.0893255720799</v>
      </c>
      <c r="N12" s="15" t="n">
        <f aca="false">0+(50-0)/(D12-0)*$D$1</f>
        <v>2.39142911804094</v>
      </c>
      <c r="O12" s="15" t="n">
        <f aca="false">(N12-$N$2)^2</f>
        <v>0.676111754157075</v>
      </c>
      <c r="P12" s="16" t="n">
        <f aca="false">$H$1+(90-H12)/(I12-H12)*($I$1-$H$1)</f>
        <v>15.4268292682927</v>
      </c>
      <c r="Q12" s="16" t="n">
        <f aca="false">(P12-$P$2)^2</f>
        <v>118.934707472222</v>
      </c>
      <c r="R12" s="14" t="n">
        <f aca="false">(D$2-D12)^2</f>
        <v>750.2121</v>
      </c>
      <c r="S12" s="14" t="n">
        <f aca="false">(E$2-E12)^2</f>
        <v>577.9216</v>
      </c>
      <c r="T12" s="14" t="n">
        <f aca="false">(F$2-F12)^2</f>
        <v>416.5681</v>
      </c>
      <c r="U12" s="14" t="n">
        <f aca="false">(G$2-G12)^2</f>
        <v>278.89</v>
      </c>
      <c r="V12" s="14" t="n">
        <f aca="false">(H$2-H12)^2</f>
        <v>111.9364</v>
      </c>
      <c r="W12" s="14" t="n">
        <f aca="false">(I$2-I12)^2</f>
        <v>30.0304</v>
      </c>
      <c r="X12" s="14" t="n">
        <f aca="false">(J$2-J12)^2</f>
        <v>0.136899999999993</v>
      </c>
      <c r="Y12" s="14" t="n">
        <f aca="false">(K$2-K12)^2</f>
        <v>23.5225000000001</v>
      </c>
      <c r="Z12" s="14" t="n">
        <f aca="false">(L$2-L12)^2</f>
        <v>43.9568999999999</v>
      </c>
      <c r="AA12" s="14" t="n">
        <f aca="false">SUM(R12:Z12)</f>
        <v>2233.1749</v>
      </c>
      <c r="AB12" s="17" t="n">
        <v>2.5</v>
      </c>
      <c r="AC12" s="13" t="n">
        <v>10</v>
      </c>
      <c r="AD12" s="13" t="n">
        <v>24</v>
      </c>
      <c r="AE12" s="13" t="n">
        <v>3.55</v>
      </c>
      <c r="AF12" s="13" t="n">
        <v>1</v>
      </c>
      <c r="AG12" s="13" t="n">
        <v>1.94</v>
      </c>
      <c r="AH12" s="0" t="n">
        <v>0.6</v>
      </c>
      <c r="AI12" s="0" t="n">
        <v>578.5</v>
      </c>
      <c r="AJ12" s="0" t="n">
        <v>0.94</v>
      </c>
      <c r="AK12" s="0" t="n">
        <v>0.66</v>
      </c>
      <c r="AL12" s="0" t="n">
        <v>16.3</v>
      </c>
      <c r="AM12" s="0" t="n">
        <f aca="false">13*60+10</f>
        <v>790</v>
      </c>
      <c r="AN12" s="0" t="n">
        <v>286</v>
      </c>
    </row>
    <row r="13" customFormat="false" ht="13.8" hidden="false" customHeight="false" outlineLevel="0" collapsed="false">
      <c r="A13" s="13" t="n">
        <v>50</v>
      </c>
      <c r="B13" s="13" t="s">
        <v>24</v>
      </c>
      <c r="C13" s="12" t="str">
        <f aca="false">_xlfn.CONCAT(A13,B13)</f>
        <v>50D</v>
      </c>
      <c r="D13" s="13" t="n">
        <v>62.68</v>
      </c>
      <c r="E13" s="13" t="n">
        <v>79.83</v>
      </c>
      <c r="F13" s="13" t="n">
        <v>87.34</v>
      </c>
      <c r="G13" s="13" t="n">
        <v>92.12</v>
      </c>
      <c r="H13" s="13" t="n">
        <v>97.02</v>
      </c>
      <c r="I13" s="13" t="n">
        <v>99.41</v>
      </c>
      <c r="J13" s="13" t="n">
        <v>101.99</v>
      </c>
      <c r="K13" s="13" t="n">
        <v>103.77</v>
      </c>
      <c r="L13" s="13" t="n">
        <v>104.77</v>
      </c>
      <c r="M13" s="14" t="n">
        <f aca="false">50*LOG((1+(1/9)*AA13)^(-0.5)*100)</f>
        <v>53.5270902997041</v>
      </c>
      <c r="N13" s="15" t="n">
        <f aca="false">0+(50-0)/(D13-0)*$D$1</f>
        <v>1.99425654116145</v>
      </c>
      <c r="O13" s="15" t="n">
        <f aca="false">(N13-$N$2)^2</f>
        <v>0.180699444758961</v>
      </c>
      <c r="P13" s="16" t="n">
        <f aca="false">$F$1+(90-F13)/(G13-F13)*($G$1-$F$1)</f>
        <v>8.89121338912134</v>
      </c>
      <c r="Q13" s="16" t="n">
        <f aca="false">(P13-$P$2)^2</f>
        <v>19.097801513186</v>
      </c>
      <c r="R13" s="14" t="n">
        <f aca="false">(D$2-D13)^2</f>
        <v>288.3204</v>
      </c>
      <c r="S13" s="14" t="n">
        <f aca="false">(E$2-E13)^2</f>
        <v>159.2644</v>
      </c>
      <c r="T13" s="14" t="n">
        <f aca="false">(F$2-F13)^2</f>
        <v>90.8209</v>
      </c>
      <c r="U13" s="14" t="n">
        <f aca="false">(G$2-G13)^2</f>
        <v>44.6223999999999</v>
      </c>
      <c r="V13" s="14" t="n">
        <f aca="false">(H$2-H13)^2</f>
        <v>9.8596</v>
      </c>
      <c r="W13" s="14" t="n">
        <f aca="false">(I$2-I13)^2</f>
        <v>0.324900000000008</v>
      </c>
      <c r="X13" s="14" t="n">
        <f aca="false">(J$2-J13)^2</f>
        <v>4.24359999999995</v>
      </c>
      <c r="Y13" s="14" t="n">
        <f aca="false">(K$2-K13)^2</f>
        <v>17.3889</v>
      </c>
      <c r="Z13" s="14" t="n">
        <f aca="false">(L$2-L13)^2</f>
        <v>26.5224999999999</v>
      </c>
      <c r="AA13" s="14" t="n">
        <f aca="false">SUM(R13:Z13)</f>
        <v>641.3676</v>
      </c>
      <c r="AB13" s="17" t="n">
        <v>2.5</v>
      </c>
      <c r="AC13" s="13" t="n">
        <v>20</v>
      </c>
      <c r="AD13" s="13" t="n">
        <v>24</v>
      </c>
      <c r="AE13" s="13" t="n">
        <v>2.99</v>
      </c>
      <c r="AF13" s="13" t="n">
        <v>1</v>
      </c>
      <c r="AG13" s="13" t="n">
        <v>1.95</v>
      </c>
      <c r="AH13" s="0" t="n">
        <v>0.5</v>
      </c>
      <c r="AI13" s="0" t="n">
        <v>688.9</v>
      </c>
      <c r="AJ13" s="0" t="n">
        <v>1.34</v>
      </c>
      <c r="AK13" s="0" t="n">
        <v>0.59</v>
      </c>
      <c r="AL13" s="0" t="n">
        <v>18.1</v>
      </c>
      <c r="AM13" s="0" t="n">
        <f aca="false">4*60+25</f>
        <v>265</v>
      </c>
      <c r="AN13" s="0" t="n">
        <v>374</v>
      </c>
    </row>
    <row r="14" customFormat="false" ht="13.8" hidden="false" customHeight="false" outlineLevel="0" collapsed="false">
      <c r="A14" s="13" t="n">
        <v>51</v>
      </c>
      <c r="B14" s="13" t="s">
        <v>24</v>
      </c>
      <c r="C14" s="12" t="str">
        <f aca="false">_xlfn.CONCAT(A14,B14)</f>
        <v>51D</v>
      </c>
      <c r="D14" s="13" t="n">
        <v>51.54</v>
      </c>
      <c r="E14" s="13" t="n">
        <v>70.59</v>
      </c>
      <c r="F14" s="13" t="n">
        <v>79.62</v>
      </c>
      <c r="G14" s="13" t="n">
        <v>85.14</v>
      </c>
      <c r="H14" s="13" t="n">
        <v>91.46</v>
      </c>
      <c r="I14" s="13" t="n">
        <v>95.02</v>
      </c>
      <c r="J14" s="13" t="n">
        <v>98.54</v>
      </c>
      <c r="K14" s="13" t="n">
        <v>100.77</v>
      </c>
      <c r="L14" s="13" t="n">
        <v>101.81</v>
      </c>
      <c r="M14" s="14" t="n">
        <f aca="false">50*LOG((1+(1/9)*AA14)^(-0.5)*100)</f>
        <v>42.05920510785</v>
      </c>
      <c r="N14" s="15" t="n">
        <f aca="false">0+(50-0)/(D14-0)*$D$1</f>
        <v>2.42530073729142</v>
      </c>
      <c r="O14" s="15" t="n">
        <f aca="false">(N14-$N$2)^2</f>
        <v>0.732961606194033</v>
      </c>
      <c r="P14" s="16" t="n">
        <f aca="false">$G$1+(90-G14)/(H14-G14)*($H$1-$G$1)</f>
        <v>13.8449367088608</v>
      </c>
      <c r="Q14" s="16" t="n">
        <f aca="false">(P14-$P$2)^2</f>
        <v>86.9337399771058</v>
      </c>
      <c r="R14" s="14" t="n">
        <f aca="false">(D$2-D14)^2</f>
        <v>790.7344</v>
      </c>
      <c r="S14" s="14" t="n">
        <f aca="false">(E$2-E14)^2</f>
        <v>477.8596</v>
      </c>
      <c r="T14" s="14" t="n">
        <f aca="false">(F$2-F14)^2</f>
        <v>297.5625</v>
      </c>
      <c r="U14" s="14" t="n">
        <f aca="false">(G$2-G14)^2</f>
        <v>186.5956</v>
      </c>
      <c r="V14" s="14" t="n">
        <f aca="false">(H$2-H14)^2</f>
        <v>75.6900000000001</v>
      </c>
      <c r="W14" s="14" t="n">
        <f aca="false">(I$2-I14)^2</f>
        <v>24.6016000000001</v>
      </c>
      <c r="X14" s="14" t="n">
        <f aca="false">(J$2-J14)^2</f>
        <v>1.9321</v>
      </c>
      <c r="Y14" s="14" t="n">
        <f aca="false">(K$2-K14)^2</f>
        <v>1.3689</v>
      </c>
      <c r="Z14" s="14" t="n">
        <f aca="false">(L$2-L14)^2</f>
        <v>4.79609999999999</v>
      </c>
      <c r="AA14" s="14" t="n">
        <f aca="false">SUM(R14:Z14)</f>
        <v>1861.1408</v>
      </c>
      <c r="AB14" s="17" t="n">
        <v>2.5</v>
      </c>
      <c r="AC14" s="13" t="n">
        <v>10</v>
      </c>
      <c r="AD14" s="13" t="n">
        <v>36</v>
      </c>
      <c r="AE14" s="13" t="n">
        <v>2.88</v>
      </c>
      <c r="AF14" s="13" t="n">
        <v>1</v>
      </c>
      <c r="AG14" s="13" t="n">
        <v>2</v>
      </c>
      <c r="AH14" s="0" t="n">
        <v>0.6</v>
      </c>
      <c r="AI14" s="0" t="n">
        <v>700.2</v>
      </c>
      <c r="AJ14" s="0" t="n">
        <v>1.13</v>
      </c>
      <c r="AK14" s="0" t="n">
        <v>0.62</v>
      </c>
      <c r="AL14" s="0" t="n">
        <v>18.4</v>
      </c>
      <c r="AM14" s="0" t="n">
        <f aca="false">60*9+5</f>
        <v>545</v>
      </c>
      <c r="AN14" s="0" t="n">
        <v>326</v>
      </c>
    </row>
    <row r="15" customFormat="false" ht="13.8" hidden="false" customHeight="false" outlineLevel="0" collapsed="false">
      <c r="A15" s="13" t="n">
        <v>52</v>
      </c>
      <c r="B15" s="13" t="s">
        <v>24</v>
      </c>
      <c r="C15" s="12" t="str">
        <f aca="false">_xlfn.CONCAT(A15,B15)</f>
        <v>52D</v>
      </c>
      <c r="D15" s="13" t="n">
        <v>59.08</v>
      </c>
      <c r="E15" s="13" t="n">
        <v>77.24</v>
      </c>
      <c r="F15" s="13" t="n">
        <v>85.58</v>
      </c>
      <c r="G15" s="13" t="n">
        <v>90.72</v>
      </c>
      <c r="H15" s="13" t="n">
        <v>96.88</v>
      </c>
      <c r="I15" s="13" t="n">
        <v>100.4</v>
      </c>
      <c r="J15" s="13" t="n">
        <v>103.85</v>
      </c>
      <c r="K15" s="13" t="n">
        <v>105.79</v>
      </c>
      <c r="L15" s="13" t="n">
        <v>106.67</v>
      </c>
      <c r="M15" s="14" t="n">
        <f aca="false">50*LOG((1+(1/9)*AA15)^(-0.5)*100)</f>
        <v>49.1761321383824</v>
      </c>
      <c r="N15" s="15" t="n">
        <f aca="false">0+(50-0)/(D15-0)*$D$1</f>
        <v>2.11577522004062</v>
      </c>
      <c r="O15" s="15" t="n">
        <f aca="false">(N15-$N$2)^2</f>
        <v>0.298778394644739</v>
      </c>
      <c r="P15" s="16" t="n">
        <f aca="false">$F$1+(90-F15)/(G15-F15)*($G$1-$F$1)</f>
        <v>9.64980544747082</v>
      </c>
      <c r="Q15" s="16" t="n">
        <f aca="false">(P15-$P$2)^2</f>
        <v>26.3035145067538</v>
      </c>
      <c r="R15" s="14" t="n">
        <f aca="false">(D$2-D15)^2</f>
        <v>423.5364</v>
      </c>
      <c r="S15" s="14" t="n">
        <f aca="false">(E$2-E15)^2</f>
        <v>231.3441</v>
      </c>
      <c r="T15" s="14" t="n">
        <f aca="false">(F$2-F15)^2</f>
        <v>127.4641</v>
      </c>
      <c r="U15" s="14" t="n">
        <f aca="false">(G$2-G15)^2</f>
        <v>65.2864</v>
      </c>
      <c r="V15" s="14" t="n">
        <f aca="false">(H$2-H15)^2</f>
        <v>10.7584</v>
      </c>
      <c r="W15" s="14" t="n">
        <f aca="false">(I$2-I15)^2</f>
        <v>0.176400000000001</v>
      </c>
      <c r="X15" s="14" t="n">
        <f aca="false">(J$2-J15)^2</f>
        <v>15.3663999999999</v>
      </c>
      <c r="Y15" s="14" t="n">
        <f aca="false">(K$2-K15)^2</f>
        <v>38.3161000000001</v>
      </c>
      <c r="Z15" s="14" t="n">
        <f aca="false">(L$2-L15)^2</f>
        <v>49.7025</v>
      </c>
      <c r="AA15" s="14" t="n">
        <f aca="false">SUM(R15:Z15)</f>
        <v>961.9508</v>
      </c>
      <c r="AB15" s="17" t="n">
        <v>2.5</v>
      </c>
      <c r="AC15" s="13" t="n">
        <v>15</v>
      </c>
      <c r="AD15" s="13" t="n">
        <v>30</v>
      </c>
      <c r="AE15" s="13" t="n">
        <v>2.94</v>
      </c>
      <c r="AF15" s="13" t="n">
        <v>1</v>
      </c>
      <c r="AG15" s="13" t="n">
        <v>1.98</v>
      </c>
      <c r="AH15" s="0" t="n">
        <v>0.5</v>
      </c>
      <c r="AI15" s="0" t="n">
        <v>701.5</v>
      </c>
      <c r="AJ15" s="0" t="n">
        <v>0.61</v>
      </c>
      <c r="AK15" s="0" t="n">
        <v>0.66</v>
      </c>
      <c r="AL15" s="0" t="n">
        <v>20.3</v>
      </c>
      <c r="AM15" s="0" t="n">
        <f aca="false">6*60+17</f>
        <v>377</v>
      </c>
      <c r="AN15" s="0" t="n">
        <v>400</v>
      </c>
    </row>
    <row r="16" customFormat="false" ht="13.8" hidden="false" customHeight="false" outlineLevel="0" collapsed="false">
      <c r="A16" s="13" t="n">
        <v>53</v>
      </c>
      <c r="B16" s="13" t="s">
        <v>24</v>
      </c>
      <c r="C16" s="12" t="str">
        <f aca="false">_xlfn.CONCAT(A16,B16)</f>
        <v>53D</v>
      </c>
      <c r="D16" s="13" t="n">
        <v>49.91</v>
      </c>
      <c r="E16" s="13" t="n">
        <v>70.8</v>
      </c>
      <c r="F16" s="13" t="n">
        <v>80.7</v>
      </c>
      <c r="G16" s="13" t="n">
        <v>86.46</v>
      </c>
      <c r="H16" s="13" t="n">
        <v>92.19</v>
      </c>
      <c r="I16" s="13" t="n">
        <v>95.01</v>
      </c>
      <c r="J16" s="13" t="n">
        <v>97.95</v>
      </c>
      <c r="K16" s="13" t="n">
        <v>100.1</v>
      </c>
      <c r="L16" s="13" t="n">
        <v>101.34</v>
      </c>
      <c r="M16" s="14" t="n">
        <f aca="false">50*LOG((1+(1/9)*AA16)^(-0.5)*100)</f>
        <v>42.0491120529613</v>
      </c>
      <c r="N16" s="15" t="n">
        <f aca="false">2.5+(50-D16)/(E16-D16)*(5-2.5)</f>
        <v>2.51077070368597</v>
      </c>
      <c r="O16" s="15" t="n">
        <f aca="false">(N16-$N$2)^2</f>
        <v>0.886613828431238</v>
      </c>
      <c r="P16" s="16" t="n">
        <f aca="false">$G$1+(90-G16)/(H16-G16)*($H$1-$G$1)</f>
        <v>13.0890052356021</v>
      </c>
      <c r="Q16" s="16" t="n">
        <f aca="false">(P16-$P$2)^2</f>
        <v>73.4088246149342</v>
      </c>
      <c r="R16" s="14" t="n">
        <f aca="false">(D$2-D16)^2</f>
        <v>885.0625</v>
      </c>
      <c r="S16" s="14" t="n">
        <f aca="false">(E$2-E16)^2</f>
        <v>468.7225</v>
      </c>
      <c r="T16" s="14" t="n">
        <f aca="false">(F$2-F16)^2</f>
        <v>261.4689</v>
      </c>
      <c r="U16" s="14" t="n">
        <f aca="false">(G$2-G16)^2</f>
        <v>152.2756</v>
      </c>
      <c r="V16" s="14" t="n">
        <f aca="false">(H$2-H16)^2</f>
        <v>63.5209</v>
      </c>
      <c r="W16" s="14" t="n">
        <f aca="false">(I$2-I16)^2</f>
        <v>24.7009</v>
      </c>
      <c r="X16" s="14" t="n">
        <f aca="false">(J$2-J16)^2</f>
        <v>3.92040000000002</v>
      </c>
      <c r="Y16" s="14" t="n">
        <f aca="false">(K$2-K16)^2</f>
        <v>0.25</v>
      </c>
      <c r="Z16" s="14" t="n">
        <f aca="false">(L$2-L16)^2</f>
        <v>2.9584</v>
      </c>
      <c r="AA16" s="14" t="n">
        <f aca="false">SUM(R16:Z16)</f>
        <v>1862.8801</v>
      </c>
      <c r="AB16" s="17" t="n">
        <v>2.5</v>
      </c>
      <c r="AC16" s="13" t="n">
        <v>20</v>
      </c>
      <c r="AD16" s="13" t="n">
        <v>36</v>
      </c>
      <c r="AE16" s="13" t="n">
        <v>2.28</v>
      </c>
      <c r="AF16" s="13" t="n">
        <v>1</v>
      </c>
      <c r="AG16" s="13" t="n">
        <v>1.88</v>
      </c>
      <c r="AH16" s="0" t="n">
        <v>0.46</v>
      </c>
      <c r="AI16" s="0" t="n">
        <v>902.7</v>
      </c>
      <c r="AJ16" s="0" t="n">
        <v>1.23</v>
      </c>
      <c r="AK16" s="0" t="n">
        <v>0.53</v>
      </c>
      <c r="AL16" s="0" t="n">
        <v>19.6</v>
      </c>
      <c r="AM16" s="0" t="n">
        <v>145</v>
      </c>
      <c r="AN16" s="0" t="n">
        <v>500</v>
      </c>
    </row>
    <row r="17" customFormat="false" ht="13.8" hidden="false" customHeight="false" outlineLevel="0" collapsed="false">
      <c r="A17" s="13" t="n">
        <v>54</v>
      </c>
      <c r="B17" s="13" t="s">
        <v>24</v>
      </c>
      <c r="C17" s="12" t="str">
        <f aca="false">_xlfn.CONCAT(A17,B17)</f>
        <v>54D</v>
      </c>
      <c r="D17" s="13" t="n">
        <v>48.93</v>
      </c>
      <c r="E17" s="13" t="n">
        <v>67.9</v>
      </c>
      <c r="F17" s="13" t="n">
        <v>76.68</v>
      </c>
      <c r="G17" s="13" t="n">
        <v>81.98</v>
      </c>
      <c r="H17" s="13" t="n">
        <v>87.59</v>
      </c>
      <c r="I17" s="13" t="n">
        <v>90.74</v>
      </c>
      <c r="J17" s="13" t="n">
        <v>93.72</v>
      </c>
      <c r="K17" s="13" t="n">
        <v>95.8</v>
      </c>
      <c r="L17" s="13" t="n">
        <v>96.94</v>
      </c>
      <c r="M17" s="14" t="n">
        <f aca="false">50*LOG((1+(1/9)*AA17)^(-0.5)*100)</f>
        <v>38.6919072287072</v>
      </c>
      <c r="N17" s="15" t="n">
        <f aca="false">2.5+(50-D17)/(E17-D17)*(5-2.5)</f>
        <v>2.64101212440696</v>
      </c>
      <c r="O17" s="15" t="n">
        <f aca="false">(N17-$N$2)^2</f>
        <v>1.14884775169101</v>
      </c>
      <c r="P17" s="16" t="n">
        <f aca="false">$H$1+(90-H17)/(I17-H17)*($I$1-$H$1)</f>
        <v>18.8253968253968</v>
      </c>
      <c r="Q17" s="16" t="n">
        <f aca="false">(P17-$P$2)^2</f>
        <v>204.612614649165</v>
      </c>
      <c r="R17" s="14" t="n">
        <f aca="false">(D$2-D17)^2</f>
        <v>944.3329</v>
      </c>
      <c r="S17" s="14" t="n">
        <f aca="false">(E$2-E17)^2</f>
        <v>602.7025</v>
      </c>
      <c r="T17" s="14" t="n">
        <f aca="false">(F$2-F17)^2</f>
        <v>407.6361</v>
      </c>
      <c r="U17" s="14" t="n">
        <f aca="false">(G$2-G17)^2</f>
        <v>282.9124</v>
      </c>
      <c r="V17" s="14" t="n">
        <f aca="false">(H$2-H17)^2</f>
        <v>158.0049</v>
      </c>
      <c r="W17" s="14" t="n">
        <f aca="false">(I$2-I17)^2</f>
        <v>85.3776000000002</v>
      </c>
      <c r="X17" s="14" t="n">
        <f aca="false">(J$2-J17)^2</f>
        <v>38.5641000000001</v>
      </c>
      <c r="Y17" s="14" t="n">
        <f aca="false">(K$2-K17)^2</f>
        <v>14.44</v>
      </c>
      <c r="Z17" s="14" t="n">
        <f aca="false">(L$2-L17)^2</f>
        <v>7.18240000000004</v>
      </c>
      <c r="AA17" s="14" t="n">
        <f aca="false">SUM(R17:Z17)</f>
        <v>2541.1529</v>
      </c>
      <c r="AB17" s="17" t="n">
        <v>2.5</v>
      </c>
      <c r="AC17" s="13" t="n">
        <v>20</v>
      </c>
      <c r="AD17" s="13" t="n">
        <v>36</v>
      </c>
      <c r="AE17" s="13" t="n">
        <v>2.28</v>
      </c>
      <c r="AF17" s="13" t="n">
        <v>1</v>
      </c>
      <c r="AG17" s="13" t="n">
        <v>1.96</v>
      </c>
      <c r="AH17" s="0" t="n">
        <v>0.55</v>
      </c>
      <c r="AI17" s="0" t="n">
        <v>907.5</v>
      </c>
      <c r="AJ17" s="0" t="n">
        <v>1.65</v>
      </c>
      <c r="AK17" s="0" t="n">
        <v>0.57</v>
      </c>
      <c r="AL17" s="0" t="n">
        <v>21.3</v>
      </c>
      <c r="AM17" s="0" t="n">
        <f aca="false">11*60+30</f>
        <v>690</v>
      </c>
      <c r="AN17" s="0" t="n">
        <v>500</v>
      </c>
    </row>
    <row r="18" customFormat="false" ht="13.8" hidden="false" customHeight="false" outlineLevel="0" collapsed="false">
      <c r="A18" s="13" t="n">
        <v>48</v>
      </c>
      <c r="B18" s="13" t="s">
        <v>26</v>
      </c>
      <c r="C18" s="12" t="str">
        <f aca="false">_xlfn.CONCAT(A18,B18)</f>
        <v>48DA</v>
      </c>
      <c r="D18" s="13" t="n">
        <v>69.62</v>
      </c>
      <c r="E18" s="13" t="n">
        <v>84.32</v>
      </c>
      <c r="F18" s="13" t="n">
        <v>90.19</v>
      </c>
      <c r="G18" s="13" t="n">
        <v>93.3</v>
      </c>
      <c r="H18" s="13" t="n">
        <v>96.43</v>
      </c>
      <c r="I18" s="13" t="n">
        <v>97.77</v>
      </c>
      <c r="J18" s="13" t="n">
        <v>99.19</v>
      </c>
      <c r="K18" s="13" t="n">
        <v>100.24</v>
      </c>
      <c r="L18" s="13" t="n">
        <v>100.65</v>
      </c>
      <c r="M18" s="14" t="n">
        <f aca="false">50*LOG((1+(1/9)*AA18)^(-0.5)*100)</f>
        <v>63.0083782680337</v>
      </c>
      <c r="N18" s="15" t="n">
        <f aca="false">0+(50-0)/(D18-0)*$D$1</f>
        <v>1.79546107440391</v>
      </c>
      <c r="O18" s="15" t="n">
        <f aca="false">(N18-$N$2)^2</f>
        <v>0.0512081173689022</v>
      </c>
      <c r="P18" s="16" t="n">
        <f aca="false">$E$1+(90-E18)/(F18-E18)*($F$1-$E$1)</f>
        <v>7.4190800681431</v>
      </c>
      <c r="Q18" s="16" t="n">
        <f aca="false">(P18-$P$2)^2</f>
        <v>8.39822911105164</v>
      </c>
      <c r="R18" s="14" t="n">
        <f aca="false">(D$2-D18)^2</f>
        <v>100.8016</v>
      </c>
      <c r="S18" s="14" t="n">
        <f aca="false">(E$2-E18)^2</f>
        <v>66.0969000000002</v>
      </c>
      <c r="T18" s="14" t="n">
        <f aca="false">(F$2-F18)^2</f>
        <v>44.6224000000001</v>
      </c>
      <c r="U18" s="14" t="n">
        <f aca="false">(G$2-G18)^2</f>
        <v>30.25</v>
      </c>
      <c r="V18" s="14" t="n">
        <f aca="false">(H$2-H18)^2</f>
        <v>13.9128999999999</v>
      </c>
      <c r="W18" s="14" t="n">
        <f aca="false">(I$2-I18)^2</f>
        <v>4.88410000000004</v>
      </c>
      <c r="X18" s="14" t="n">
        <f aca="false">(J$2-J18)^2</f>
        <v>0.547600000000013</v>
      </c>
      <c r="Y18" s="14" t="n">
        <f aca="false">(K$2-K18)^2</f>
        <v>0.409600000000001</v>
      </c>
      <c r="Z18" s="14" t="n">
        <f aca="false">(L$2-L18)^2</f>
        <v>1.0609</v>
      </c>
      <c r="AA18" s="14" t="n">
        <f aca="false">SUM(R18:Z18)</f>
        <v>262.586</v>
      </c>
      <c r="AB18" s="17" t="n">
        <v>1.9</v>
      </c>
      <c r="AC18" s="13" t="n">
        <v>20.93</v>
      </c>
      <c r="AD18" s="13" t="n">
        <v>36.34</v>
      </c>
      <c r="AE18" s="13" t="n">
        <v>2.28</v>
      </c>
      <c r="AF18" s="13" t="n">
        <v>1</v>
      </c>
      <c r="AG18" s="13" t="n">
        <v>1.92</v>
      </c>
      <c r="AH18" s="0" t="n">
        <v>0.49</v>
      </c>
      <c r="AI18" s="0" t="n">
        <v>903.1</v>
      </c>
      <c r="AJ18" s="0" t="n">
        <v>1.53</v>
      </c>
      <c r="AK18" s="0" t="n">
        <v>0.57</v>
      </c>
      <c r="AL18" s="0" t="n">
        <v>20.3</v>
      </c>
      <c r="AM18" s="0" t="n">
        <v>119</v>
      </c>
      <c r="AN18" s="0" t="n">
        <v>440</v>
      </c>
    </row>
    <row r="19" customFormat="false" ht="13.8" hidden="false" customHeight="false" outlineLevel="0" collapsed="false">
      <c r="A19" s="13" t="n">
        <v>48</v>
      </c>
      <c r="B19" s="13" t="s">
        <v>27</v>
      </c>
      <c r="C19" s="12" t="str">
        <f aca="false">_xlfn.CONCAT(A19,B19)</f>
        <v>48DB</v>
      </c>
      <c r="D19" s="13" t="n">
        <v>68.63</v>
      </c>
      <c r="E19" s="13" t="n">
        <v>84.28</v>
      </c>
      <c r="F19" s="13" t="n">
        <v>90.79</v>
      </c>
      <c r="G19" s="13" t="n">
        <v>94.17</v>
      </c>
      <c r="H19" s="13" t="n">
        <v>97.73</v>
      </c>
      <c r="I19" s="13" t="n">
        <v>99.51</v>
      </c>
      <c r="J19" s="13" t="n">
        <v>101</v>
      </c>
      <c r="K19" s="13" t="n">
        <v>101.99</v>
      </c>
      <c r="L19" s="13" t="n">
        <v>102.59</v>
      </c>
      <c r="M19" s="14" t="n">
        <f aca="false">50*LOG((1+(1/9)*AA19)^(-0.5)*100)</f>
        <v>62.7699191375107</v>
      </c>
      <c r="N19" s="15" t="n">
        <f aca="false">0+(50-0)/(D19-0)*$D$1</f>
        <v>1.82136092088008</v>
      </c>
      <c r="O19" s="15" t="n">
        <f aca="false">(N19-$N$2)^2</f>
        <v>0.0636007810397242</v>
      </c>
      <c r="P19" s="16" t="n">
        <f aca="false">$E$1+(90-E19)/(F19-E19)*($F$1-$E$1)</f>
        <v>7.19662058371736</v>
      </c>
      <c r="Q19" s="16" t="n">
        <f aca="false">(P19-$P$2)^2</f>
        <v>7.15835558661995</v>
      </c>
      <c r="R19" s="14" t="n">
        <f aca="false">(D$2-D19)^2</f>
        <v>121.6609</v>
      </c>
      <c r="S19" s="14" t="n">
        <f aca="false">(E$2-E19)^2</f>
        <v>66.7489</v>
      </c>
      <c r="T19" s="14" t="n">
        <f aca="false">(F$2-F19)^2</f>
        <v>36.9664</v>
      </c>
      <c r="U19" s="14" t="n">
        <f aca="false">(G$2-G19)^2</f>
        <v>21.4369</v>
      </c>
      <c r="V19" s="14" t="n">
        <f aca="false">(H$2-H19)^2</f>
        <v>5.90489999999996</v>
      </c>
      <c r="W19" s="14" t="n">
        <f aca="false">(I$2-I19)^2</f>
        <v>0.220899999999999</v>
      </c>
      <c r="X19" s="14" t="n">
        <f aca="false">(J$2-J19)^2</f>
        <v>1.14489999999999</v>
      </c>
      <c r="Y19" s="14" t="n">
        <f aca="false">(K$2-K19)^2</f>
        <v>5.7121</v>
      </c>
      <c r="Z19" s="14" t="n">
        <f aca="false">(L$2-L19)^2</f>
        <v>8.82089999999999</v>
      </c>
      <c r="AA19" s="14" t="n">
        <f aca="false">SUM(R19:Z19)</f>
        <v>268.6168</v>
      </c>
      <c r="AB19" s="17" t="n">
        <v>1.9</v>
      </c>
      <c r="AC19" s="13" t="n">
        <v>20.93</v>
      </c>
      <c r="AD19" s="13" t="n">
        <v>36.34</v>
      </c>
      <c r="AE19" s="13" t="n">
        <v>2.28</v>
      </c>
      <c r="AF19" s="13" t="n">
        <v>1</v>
      </c>
      <c r="AG19" s="13" t="n">
        <v>1.92</v>
      </c>
      <c r="AH19" s="0" t="n">
        <v>0.49</v>
      </c>
      <c r="AI19" s="0" t="n">
        <v>900.8</v>
      </c>
      <c r="AJ19" s="0" t="n">
        <v>1.53</v>
      </c>
      <c r="AK19" s="0" t="n">
        <v>0.57</v>
      </c>
      <c r="AL19" s="0" t="n">
        <v>21.1</v>
      </c>
      <c r="AM19" s="0" t="n">
        <v>161</v>
      </c>
      <c r="AN19" s="0" t="n">
        <v>440</v>
      </c>
    </row>
    <row r="20" customFormat="false" ht="13.8" hidden="false" customHeight="false" outlineLevel="0" collapsed="false">
      <c r="A20" s="13" t="n">
        <v>55</v>
      </c>
      <c r="B20" s="13" t="s">
        <v>24</v>
      </c>
      <c r="C20" s="12" t="str">
        <f aca="false">_xlfn.CONCAT(A20,B20)</f>
        <v>55D</v>
      </c>
      <c r="D20" s="13" t="n">
        <v>64.27</v>
      </c>
      <c r="E20" s="13" t="n">
        <v>85.4</v>
      </c>
      <c r="F20" s="13" t="n">
        <v>94.13</v>
      </c>
      <c r="G20" s="13" t="n">
        <v>98.51</v>
      </c>
      <c r="H20" s="13" t="n">
        <v>102.15</v>
      </c>
      <c r="I20" s="13" t="n">
        <v>103.69</v>
      </c>
      <c r="J20" s="13" t="n">
        <v>104.6</v>
      </c>
      <c r="K20" s="13" t="n">
        <v>105.35</v>
      </c>
      <c r="L20" s="13" t="n">
        <v>105.67</v>
      </c>
      <c r="M20" s="14" t="n">
        <f aca="false">50*LOG((1+(1/9)*AA20)^(-0.5)*100)</f>
        <v>58.4745602150391</v>
      </c>
      <c r="N20" s="15" t="n">
        <f aca="false">0+(50-0)/(D20-0)*$D$1</f>
        <v>1.94491986930139</v>
      </c>
      <c r="O20" s="15" t="n">
        <f aca="false">(N20-$N$2)^2</f>
        <v>0.141188739742766</v>
      </c>
      <c r="P20" s="16" t="n">
        <f aca="false">$E$1+(90-E20)/(F20-E20)*($F$1-$E$1)</f>
        <v>6.31729667812142</v>
      </c>
      <c r="Q20" s="16" t="n">
        <f aca="false">(P20-$P$2)^2</f>
        <v>3.22628571195276</v>
      </c>
      <c r="R20" s="14" t="n">
        <f aca="false">(D$2-D20)^2</f>
        <v>236.8521</v>
      </c>
      <c r="S20" s="14" t="n">
        <f aca="false">(E$2-E20)^2</f>
        <v>49.7025</v>
      </c>
      <c r="T20" s="14" t="n">
        <f aca="false">(F$2-F20)^2</f>
        <v>7.50760000000005</v>
      </c>
      <c r="U20" s="14" t="n">
        <f aca="false">(G$2-G20)^2</f>
        <v>0.0840999999999954</v>
      </c>
      <c r="V20" s="14" t="n">
        <f aca="false">(H$2-H20)^2</f>
        <v>3.96010000000004</v>
      </c>
      <c r="W20" s="14" t="n">
        <f aca="false">(I$2-I20)^2</f>
        <v>13.7641</v>
      </c>
      <c r="X20" s="14" t="n">
        <f aca="false">(J$2-J20)^2</f>
        <v>21.8088999999999</v>
      </c>
      <c r="Y20" s="14" t="n">
        <f aca="false">(K$2-K20)^2</f>
        <v>33.0625</v>
      </c>
      <c r="Z20" s="14" t="n">
        <f aca="false">(L$2-L20)^2</f>
        <v>36.6025</v>
      </c>
      <c r="AA20" s="14" t="n">
        <f aca="false">SUM(R20:Z20)</f>
        <v>403.3444</v>
      </c>
      <c r="AB20" s="17" t="n">
        <v>5</v>
      </c>
      <c r="AC20" s="13" t="n">
        <v>10.32</v>
      </c>
      <c r="AD20" s="13" t="n">
        <v>36.57</v>
      </c>
      <c r="AE20" s="13" t="n">
        <v>17.78</v>
      </c>
      <c r="AF20" s="13" t="n">
        <v>0</v>
      </c>
      <c r="AG20" s="13" t="n">
        <v>1.96</v>
      </c>
      <c r="AH20" s="0" t="n">
        <v>0.36</v>
      </c>
      <c r="AI20" s="0" t="n">
        <v>904</v>
      </c>
      <c r="AJ20" s="0" t="n">
        <v>1.32</v>
      </c>
      <c r="AK20" s="0" t="n">
        <v>0.362</v>
      </c>
      <c r="AL20" s="0" t="n">
        <v>24.1</v>
      </c>
      <c r="AM20" s="0" t="n">
        <v>530</v>
      </c>
      <c r="AN20" s="0" t="n">
        <v>1339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9.48"/>
    <col collapsed="false" customWidth="true" hidden="false" outlineLevel="0" max="3" min="3" style="18" width="9.37"/>
    <col collapsed="false" customWidth="true" hidden="false" outlineLevel="0" max="4" min="4" style="18" width="12.57"/>
    <col collapsed="false" customWidth="true" hidden="false" outlineLevel="0" max="5" min="5" style="0" width="10.14"/>
    <col collapsed="false" customWidth="true" hidden="false" outlineLevel="0" max="6" min="6" style="0" width="14.44"/>
    <col collapsed="false" customWidth="true" hidden="false" outlineLevel="0" max="8" min="8" style="0" width="14.09"/>
    <col collapsed="false" customWidth="true" hidden="false" outlineLevel="0" max="9" min="9" style="0" width="13.17"/>
    <col collapsed="false" customWidth="true" hidden="false" outlineLevel="0" max="10" min="10" style="0" width="6.72"/>
  </cols>
  <sheetData>
    <row r="1" customFormat="false" ht="28.35" hidden="false" customHeight="false" outlineLevel="0" collapsed="false">
      <c r="A1" s="6" t="s">
        <v>30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5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</row>
    <row r="2" customFormat="false" ht="13.8" hidden="false" customHeight="false" outlineLevel="0" collapsed="false">
      <c r="A2" s="19" t="s">
        <v>31</v>
      </c>
      <c r="B2" s="20" t="n">
        <v>72.5579455671243</v>
      </c>
      <c r="C2" s="21" t="n">
        <v>1.64625312788094</v>
      </c>
      <c r="D2" s="21" t="n">
        <v>0.00594196768690055</v>
      </c>
      <c r="E2" s="21" t="n">
        <v>5.95049504950495</v>
      </c>
      <c r="F2" s="21" t="n">
        <v>2.04314092684861</v>
      </c>
      <c r="G2" s="21" t="n">
        <v>0</v>
      </c>
      <c r="H2" s="19" t="n">
        <v>10.32</v>
      </c>
      <c r="I2" s="19" t="n">
        <v>36.57</v>
      </c>
      <c r="J2" s="19" t="n">
        <v>17.78</v>
      </c>
      <c r="K2" s="19" t="n">
        <v>0</v>
      </c>
      <c r="L2" s="19" t="n">
        <f aca="false">AVERAGE(L6:L7,L3,L5)</f>
        <v>1.96</v>
      </c>
      <c r="M2" s="22" t="n">
        <v>0.36</v>
      </c>
      <c r="N2" s="22" t="n">
        <v>898.1</v>
      </c>
      <c r="O2" s="21" t="n">
        <f aca="false">AVERAGE(O9:O17,O18,O6:O7,O5,O3)</f>
        <v>1.31571428571429</v>
      </c>
      <c r="P2" s="22" t="n">
        <v>0.362</v>
      </c>
      <c r="Q2" s="22" t="n">
        <v>23.2</v>
      </c>
      <c r="R2" s="22" t="n">
        <f aca="false">8*60+50</f>
        <v>530</v>
      </c>
      <c r="S2" s="22" t="n">
        <v>1339</v>
      </c>
    </row>
    <row r="3" customFormat="false" ht="13.8" hidden="false" customHeight="false" outlineLevel="0" collapsed="false">
      <c r="A3" s="19" t="s">
        <v>32</v>
      </c>
      <c r="B3" s="20" t="n">
        <v>64.2130601210111</v>
      </c>
      <c r="C3" s="21" t="n">
        <v>1.78037316621564</v>
      </c>
      <c r="D3" s="21" t="n">
        <v>0.0446072132955507</v>
      </c>
      <c r="E3" s="21" t="n">
        <v>7.08471760797342</v>
      </c>
      <c r="F3" s="21" t="n">
        <v>6.57208272494095</v>
      </c>
      <c r="G3" s="21" t="n">
        <v>1.9</v>
      </c>
      <c r="H3" s="19" t="n">
        <v>20.93</v>
      </c>
      <c r="I3" s="19" t="n">
        <v>36.34</v>
      </c>
      <c r="J3" s="19" t="n">
        <v>2.28</v>
      </c>
      <c r="K3" s="19" t="n">
        <v>1</v>
      </c>
      <c r="L3" s="19" t="n">
        <v>2</v>
      </c>
      <c r="M3" s="22" t="n">
        <v>0.43</v>
      </c>
      <c r="N3" s="22" t="n">
        <v>906.9</v>
      </c>
      <c r="O3" s="22" t="n">
        <v>1.17</v>
      </c>
      <c r="P3" s="22" t="n">
        <v>0.55</v>
      </c>
      <c r="Q3" s="22" t="n">
        <v>22.9</v>
      </c>
      <c r="R3" s="22" t="n">
        <v>124</v>
      </c>
      <c r="S3" s="22" t="n">
        <f aca="false">(290+60+60+30)</f>
        <v>440</v>
      </c>
    </row>
    <row r="4" customFormat="false" ht="13.8" hidden="false" customHeight="false" outlineLevel="0" collapsed="false">
      <c r="A4" s="19" t="s">
        <v>33</v>
      </c>
      <c r="B4" s="20" t="n">
        <v>59.5755946755137</v>
      </c>
      <c r="C4" s="21" t="n">
        <v>1.74361835681406</v>
      </c>
      <c r="D4" s="21" t="n">
        <v>0.030432589217655</v>
      </c>
      <c r="E4" s="21" t="n">
        <v>9.29065743944637</v>
      </c>
      <c r="F4" s="21" t="n">
        <v>22.7485804650736</v>
      </c>
      <c r="G4" s="21" t="n">
        <v>0</v>
      </c>
      <c r="H4" s="19" t="n">
        <v>10.32</v>
      </c>
      <c r="I4" s="19" t="n">
        <v>36.57</v>
      </c>
      <c r="J4" s="19" t="n">
        <v>17.78</v>
      </c>
      <c r="K4" s="19" t="n">
        <v>0</v>
      </c>
      <c r="L4" s="19" t="n">
        <v>1.96</v>
      </c>
      <c r="M4" s="22" t="n">
        <v>0.36</v>
      </c>
      <c r="N4" s="22" t="n">
        <v>898.1</v>
      </c>
      <c r="O4" s="21" t="n">
        <v>1.31571428571429</v>
      </c>
      <c r="P4" s="22" t="n">
        <v>0.362</v>
      </c>
      <c r="Q4" s="22" t="n">
        <v>23.2</v>
      </c>
      <c r="R4" s="22" t="n">
        <v>530</v>
      </c>
      <c r="S4" s="22" t="n">
        <v>1339</v>
      </c>
    </row>
    <row r="5" customFormat="false" ht="13.8" hidden="false" customHeight="false" outlineLevel="0" collapsed="false">
      <c r="A5" s="19" t="s">
        <v>34</v>
      </c>
      <c r="B5" s="20" t="n">
        <v>57.1742695970549</v>
      </c>
      <c r="C5" s="21" t="n">
        <v>1.83338222352596</v>
      </c>
      <c r="D5" s="21" t="n">
        <v>0.0698086443351288</v>
      </c>
      <c r="E5" s="21" t="n">
        <v>9.31506849315069</v>
      </c>
      <c r="F5" s="21" t="n">
        <v>22.9820357101625</v>
      </c>
      <c r="G5" s="21" t="n">
        <v>1.9</v>
      </c>
      <c r="H5" s="19" t="n">
        <v>20.93</v>
      </c>
      <c r="I5" s="19" t="n">
        <v>36.34</v>
      </c>
      <c r="J5" s="19" t="n">
        <v>2.28</v>
      </c>
      <c r="K5" s="19" t="n">
        <v>1</v>
      </c>
      <c r="L5" s="19" t="n">
        <v>2</v>
      </c>
      <c r="M5" s="22" t="n">
        <v>0.43</v>
      </c>
      <c r="N5" s="22" t="n">
        <v>906.9</v>
      </c>
      <c r="O5" s="22" t="n">
        <v>1.17</v>
      </c>
      <c r="P5" s="22" t="n">
        <v>0.55</v>
      </c>
      <c r="Q5" s="22" t="n">
        <v>22.9</v>
      </c>
      <c r="R5" s="22" t="n">
        <v>124</v>
      </c>
      <c r="S5" s="22" t="n">
        <f aca="false">290+60+60+30</f>
        <v>440</v>
      </c>
    </row>
    <row r="6" customFormat="false" ht="13.8" hidden="false" customHeight="false" outlineLevel="0" collapsed="false">
      <c r="A6" s="19" t="s">
        <v>35</v>
      </c>
      <c r="B6" s="20" t="n">
        <v>63.0083782680337</v>
      </c>
      <c r="C6" s="21" t="n">
        <v>1.79546107440391</v>
      </c>
      <c r="D6" s="21" t="n">
        <v>0.0512081173689022</v>
      </c>
      <c r="E6" s="21" t="n">
        <v>7.4190800681431</v>
      </c>
      <c r="F6" s="21" t="n">
        <v>8.39822911105162</v>
      </c>
      <c r="G6" s="21" t="n">
        <v>1.9</v>
      </c>
      <c r="H6" s="19" t="n">
        <v>20.93</v>
      </c>
      <c r="I6" s="19" t="n">
        <v>36.34</v>
      </c>
      <c r="J6" s="19" t="n">
        <v>2.28</v>
      </c>
      <c r="K6" s="19" t="n">
        <v>1</v>
      </c>
      <c r="L6" s="19" t="n">
        <v>1.92</v>
      </c>
      <c r="M6" s="22" t="n">
        <v>0.49</v>
      </c>
      <c r="N6" s="22" t="n">
        <v>903.1</v>
      </c>
      <c r="O6" s="22" t="n">
        <v>1.53</v>
      </c>
      <c r="P6" s="22" t="n">
        <v>0.57</v>
      </c>
      <c r="Q6" s="22" t="n">
        <v>20.3</v>
      </c>
      <c r="R6" s="22" t="n">
        <v>119</v>
      </c>
      <c r="S6" s="22" t="n">
        <v>440</v>
      </c>
    </row>
    <row r="7" customFormat="false" ht="13.8" hidden="false" customHeight="false" outlineLevel="0" collapsed="false">
      <c r="A7" s="19" t="s">
        <v>36</v>
      </c>
      <c r="B7" s="20" t="n">
        <v>62.7699191375107</v>
      </c>
      <c r="C7" s="21" t="n">
        <v>1.82136092088008</v>
      </c>
      <c r="D7" s="21" t="n">
        <v>0.0636007810397242</v>
      </c>
      <c r="E7" s="21" t="n">
        <v>7.19662058371736</v>
      </c>
      <c r="F7" s="21" t="n">
        <v>7.15835558661993</v>
      </c>
      <c r="G7" s="21" t="n">
        <v>1.9</v>
      </c>
      <c r="H7" s="19" t="n">
        <v>20.93</v>
      </c>
      <c r="I7" s="19" t="n">
        <v>36.34</v>
      </c>
      <c r="J7" s="19" t="n">
        <v>2.28</v>
      </c>
      <c r="K7" s="19" t="n">
        <v>1</v>
      </c>
      <c r="L7" s="19" t="n">
        <v>1.92</v>
      </c>
      <c r="M7" s="22" t="n">
        <v>0.49</v>
      </c>
      <c r="N7" s="22" t="n">
        <v>900.8</v>
      </c>
      <c r="O7" s="22" t="n">
        <v>1.53</v>
      </c>
      <c r="P7" s="22" t="n">
        <v>0.57</v>
      </c>
      <c r="Q7" s="22" t="n">
        <v>21.1</v>
      </c>
      <c r="R7" s="22" t="n">
        <v>161</v>
      </c>
      <c r="S7" s="22" t="n">
        <v>440</v>
      </c>
    </row>
    <row r="8" customFormat="false" ht="13.8" hidden="false" customHeight="false" outlineLevel="0" collapsed="false">
      <c r="A8" s="19" t="s">
        <v>37</v>
      </c>
      <c r="B8" s="20" t="n">
        <v>74.079189419939</v>
      </c>
      <c r="C8" s="21" t="n">
        <v>1.76006758659533</v>
      </c>
      <c r="D8" s="21" t="n">
        <v>0.0364422825378928</v>
      </c>
      <c r="E8" s="21" t="n">
        <v>5.29205607476636</v>
      </c>
      <c r="F8" s="21" t="n">
        <v>0.594357476478732</v>
      </c>
      <c r="G8" s="19" t="n">
        <v>10.32</v>
      </c>
      <c r="H8" s="19" t="n">
        <v>0</v>
      </c>
      <c r="I8" s="19" t="n">
        <v>36.57</v>
      </c>
      <c r="J8" s="19" t="n">
        <v>17.78</v>
      </c>
      <c r="K8" s="19" t="n">
        <v>0</v>
      </c>
      <c r="L8" s="19" t="n">
        <v>1.96</v>
      </c>
      <c r="M8" s="22" t="n">
        <v>0.36</v>
      </c>
      <c r="N8" s="22" t="n">
        <v>895.1</v>
      </c>
      <c r="O8" s="22" t="n">
        <v>2.58</v>
      </c>
      <c r="P8" s="22" t="n">
        <v>0.36</v>
      </c>
      <c r="Q8" s="22" t="n">
        <v>17.9</v>
      </c>
      <c r="R8" s="22" t="n">
        <v>284</v>
      </c>
      <c r="S8" s="22" t="n">
        <v>1339</v>
      </c>
    </row>
    <row r="9" customFormat="false" ht="13.8" hidden="false" customHeight="false" outlineLevel="0" collapsed="false">
      <c r="A9" s="19" t="s">
        <v>38</v>
      </c>
      <c r="B9" s="20" t="n">
        <v>68.4574145546807</v>
      </c>
      <c r="C9" s="21" t="n">
        <v>1.74532253560458</v>
      </c>
      <c r="D9" s="21" t="n">
        <v>0.0310300793394867</v>
      </c>
      <c r="E9" s="21" t="n">
        <v>6.34933774834437</v>
      </c>
      <c r="F9" s="21" t="n">
        <v>3.34241581357619</v>
      </c>
      <c r="G9" s="21" t="n">
        <v>1.9</v>
      </c>
      <c r="H9" s="19" t="n">
        <v>20.93</v>
      </c>
      <c r="I9" s="19" t="n">
        <v>36.34</v>
      </c>
      <c r="J9" s="19" t="n">
        <v>2.28</v>
      </c>
      <c r="K9" s="19" t="n">
        <v>1</v>
      </c>
      <c r="L9" s="19" t="n">
        <v>1.92</v>
      </c>
      <c r="M9" s="22" t="n">
        <v>0.49</v>
      </c>
      <c r="N9" s="22" t="n">
        <v>903.1</v>
      </c>
      <c r="O9" s="22" t="n">
        <v>1.53</v>
      </c>
      <c r="P9" s="22" t="n">
        <v>0.57</v>
      </c>
      <c r="Q9" s="22" t="n">
        <v>20.3</v>
      </c>
      <c r="R9" s="22" t="n">
        <v>119</v>
      </c>
      <c r="S9" s="22" t="n">
        <v>440</v>
      </c>
    </row>
    <row r="10" customFormat="false" ht="13.8" hidden="false" customHeight="false" outlineLevel="0" collapsed="false">
      <c r="A10" s="19" t="s">
        <v>39</v>
      </c>
      <c r="B10" s="20" t="n">
        <v>64.1585493881654</v>
      </c>
      <c r="C10" s="21" t="n">
        <v>1.83553597650514</v>
      </c>
      <c r="D10" s="21" t="n">
        <v>0.0709513831589861</v>
      </c>
      <c r="E10" s="21" t="n">
        <v>7.01086956521738</v>
      </c>
      <c r="F10" s="21" t="n">
        <v>6.19890148567129</v>
      </c>
      <c r="G10" s="21" t="n">
        <v>1.9</v>
      </c>
      <c r="H10" s="19" t="n">
        <v>20.93</v>
      </c>
      <c r="I10" s="19" t="n">
        <v>36.34</v>
      </c>
      <c r="J10" s="19" t="n">
        <v>2.28</v>
      </c>
      <c r="K10" s="19" t="n">
        <v>1</v>
      </c>
      <c r="L10" s="19" t="n">
        <v>1.92</v>
      </c>
      <c r="M10" s="22" t="n">
        <v>0.49</v>
      </c>
      <c r="N10" s="22" t="n">
        <v>900.8</v>
      </c>
      <c r="O10" s="22" t="n">
        <v>1.53</v>
      </c>
      <c r="P10" s="22" t="n">
        <v>0.57</v>
      </c>
      <c r="Q10" s="22" t="n">
        <v>21.1</v>
      </c>
      <c r="R10" s="22" t="n">
        <v>161</v>
      </c>
      <c r="S10" s="22" t="n">
        <v>440</v>
      </c>
    </row>
    <row r="11" customFormat="false" ht="13.8" hidden="false" customHeight="false" outlineLevel="0" collapsed="false">
      <c r="A11" s="19" t="s">
        <v>40</v>
      </c>
      <c r="B11" s="20" t="n">
        <v>40.0893255720799</v>
      </c>
      <c r="C11" s="21" t="n">
        <v>2.39142911804094</v>
      </c>
      <c r="D11" s="21" t="n">
        <v>0.676111754157075</v>
      </c>
      <c r="E11" s="21" t="n">
        <v>15.4268292682927</v>
      </c>
      <c r="F11" s="21" t="n">
        <v>118.934707472223</v>
      </c>
      <c r="G11" s="21" t="n">
        <v>2.5</v>
      </c>
      <c r="H11" s="19" t="n">
        <v>10</v>
      </c>
      <c r="I11" s="19" t="n">
        <v>24</v>
      </c>
      <c r="J11" s="19" t="n">
        <v>3.55</v>
      </c>
      <c r="K11" s="19" t="n">
        <v>1</v>
      </c>
      <c r="L11" s="19" t="n">
        <v>1.94</v>
      </c>
      <c r="M11" s="22" t="n">
        <v>0.6</v>
      </c>
      <c r="N11" s="22" t="n">
        <v>578.5</v>
      </c>
      <c r="O11" s="22" t="n">
        <v>0.94</v>
      </c>
      <c r="P11" s="22" t="n">
        <v>0.66</v>
      </c>
      <c r="Q11" s="22" t="n">
        <v>16.3</v>
      </c>
      <c r="R11" s="22" t="n">
        <f aca="false">13*60+10</f>
        <v>790</v>
      </c>
      <c r="S11" s="22" t="n">
        <v>286</v>
      </c>
    </row>
    <row r="12" customFormat="false" ht="13.8" hidden="false" customHeight="false" outlineLevel="0" collapsed="false">
      <c r="A12" s="19" t="s">
        <v>41</v>
      </c>
      <c r="B12" s="20" t="n">
        <v>53.5270902997041</v>
      </c>
      <c r="C12" s="21" t="n">
        <v>1.99425654116145</v>
      </c>
      <c r="D12" s="21" t="n">
        <v>0.180699444758961</v>
      </c>
      <c r="E12" s="21" t="n">
        <v>8.89121338912134</v>
      </c>
      <c r="F12" s="21" t="n">
        <v>19.097801513186</v>
      </c>
      <c r="G12" s="21" t="n">
        <v>2.5</v>
      </c>
      <c r="H12" s="19" t="n">
        <v>20</v>
      </c>
      <c r="I12" s="19" t="n">
        <v>24</v>
      </c>
      <c r="J12" s="19" t="n">
        <v>2.99</v>
      </c>
      <c r="K12" s="19" t="n">
        <v>1</v>
      </c>
      <c r="L12" s="19" t="n">
        <v>1.95</v>
      </c>
      <c r="M12" s="22" t="n">
        <v>0.5</v>
      </c>
      <c r="N12" s="22" t="n">
        <v>688.9</v>
      </c>
      <c r="O12" s="22" t="n">
        <v>1.34</v>
      </c>
      <c r="P12" s="22" t="n">
        <v>0.59</v>
      </c>
      <c r="Q12" s="22" t="n">
        <v>18.1</v>
      </c>
      <c r="R12" s="22" t="n">
        <f aca="false">4*60+25</f>
        <v>265</v>
      </c>
      <c r="S12" s="22" t="n">
        <v>374</v>
      </c>
    </row>
    <row r="13" customFormat="false" ht="13.8" hidden="false" customHeight="false" outlineLevel="0" collapsed="false">
      <c r="A13" s="19" t="s">
        <v>42</v>
      </c>
      <c r="B13" s="20" t="n">
        <v>42.05920510785</v>
      </c>
      <c r="C13" s="21" t="n">
        <v>2.42530073729142</v>
      </c>
      <c r="D13" s="21" t="n">
        <v>0.732961606194033</v>
      </c>
      <c r="E13" s="21" t="n">
        <v>13.8449367088608</v>
      </c>
      <c r="F13" s="21" t="n">
        <v>86.9337399771064</v>
      </c>
      <c r="G13" s="21" t="n">
        <v>2.5</v>
      </c>
      <c r="H13" s="19" t="n">
        <v>10</v>
      </c>
      <c r="I13" s="19" t="n">
        <v>36</v>
      </c>
      <c r="J13" s="19" t="n">
        <v>2.88</v>
      </c>
      <c r="K13" s="19" t="n">
        <v>1</v>
      </c>
      <c r="L13" s="19" t="n">
        <v>2</v>
      </c>
      <c r="M13" s="22" t="n">
        <v>0.6</v>
      </c>
      <c r="N13" s="22" t="n">
        <v>700.2</v>
      </c>
      <c r="O13" s="22" t="n">
        <v>1.13</v>
      </c>
      <c r="P13" s="22" t="n">
        <v>0.62</v>
      </c>
      <c r="Q13" s="22" t="n">
        <v>18.4</v>
      </c>
      <c r="R13" s="22" t="n">
        <f aca="false">60*9+5</f>
        <v>545</v>
      </c>
      <c r="S13" s="22" t="n">
        <v>326</v>
      </c>
    </row>
    <row r="14" customFormat="false" ht="13.8" hidden="false" customHeight="false" outlineLevel="0" collapsed="false">
      <c r="A14" s="19" t="s">
        <v>43</v>
      </c>
      <c r="B14" s="20" t="n">
        <v>49.1761321383824</v>
      </c>
      <c r="C14" s="21" t="n">
        <v>2.11577522004062</v>
      </c>
      <c r="D14" s="21" t="n">
        <v>0.298778394644739</v>
      </c>
      <c r="E14" s="21" t="n">
        <v>9.64980544747082</v>
      </c>
      <c r="F14" s="21" t="n">
        <v>26.3035145067538</v>
      </c>
      <c r="G14" s="21" t="n">
        <v>2.5</v>
      </c>
      <c r="H14" s="19" t="n">
        <v>15</v>
      </c>
      <c r="I14" s="19" t="n">
        <v>30</v>
      </c>
      <c r="J14" s="19" t="n">
        <v>2.94</v>
      </c>
      <c r="K14" s="19" t="n">
        <v>1</v>
      </c>
      <c r="L14" s="19" t="n">
        <v>1.98</v>
      </c>
      <c r="M14" s="22" t="n">
        <v>0.5</v>
      </c>
      <c r="N14" s="22" t="n">
        <v>701.5</v>
      </c>
      <c r="O14" s="22" t="n">
        <v>0.61</v>
      </c>
      <c r="P14" s="22" t="n">
        <v>0.66</v>
      </c>
      <c r="Q14" s="22" t="n">
        <v>20.3</v>
      </c>
      <c r="R14" s="22" t="n">
        <f aca="false">6*60+17</f>
        <v>377</v>
      </c>
      <c r="S14" s="22" t="n">
        <v>400</v>
      </c>
    </row>
    <row r="15" customFormat="false" ht="14.9" hidden="false" customHeight="false" outlineLevel="0" collapsed="false">
      <c r="A15" s="19" t="s">
        <v>44</v>
      </c>
      <c r="B15" s="20" t="n">
        <v>42.0491120529613</v>
      </c>
      <c r="C15" s="23" t="n">
        <v>2.51077070368597</v>
      </c>
      <c r="D15" s="24" t="n">
        <v>0.886613828431238</v>
      </c>
      <c r="E15" s="24" t="n">
        <v>13.0890052356021</v>
      </c>
      <c r="F15" s="21" t="n">
        <v>73.4088246149341</v>
      </c>
      <c r="G15" s="21" t="n">
        <v>2.5</v>
      </c>
      <c r="H15" s="19" t="n">
        <v>20</v>
      </c>
      <c r="I15" s="19" t="n">
        <v>36</v>
      </c>
      <c r="J15" s="19" t="n">
        <v>2.28</v>
      </c>
      <c r="K15" s="19" t="n">
        <v>1</v>
      </c>
      <c r="L15" s="19" t="n">
        <v>1.88</v>
      </c>
      <c r="M15" s="22" t="n">
        <v>0.46</v>
      </c>
      <c r="N15" s="22" t="n">
        <v>902.7</v>
      </c>
      <c r="O15" s="22" t="n">
        <v>1.23</v>
      </c>
      <c r="P15" s="22" t="n">
        <v>0.53</v>
      </c>
      <c r="Q15" s="22" t="n">
        <v>19.6</v>
      </c>
      <c r="R15" s="22" t="n">
        <v>145</v>
      </c>
      <c r="S15" s="22" t="n">
        <v>500</v>
      </c>
    </row>
    <row r="16" customFormat="false" ht="14.9" hidden="false" customHeight="false" outlineLevel="0" collapsed="false">
      <c r="A16" s="19" t="s">
        <v>45</v>
      </c>
      <c r="B16" s="20" t="n">
        <v>38.6919072287072</v>
      </c>
      <c r="C16" s="23" t="n">
        <v>2.64101212440696</v>
      </c>
      <c r="D16" s="23" t="n">
        <v>1.14884775169101</v>
      </c>
      <c r="E16" s="23" t="n">
        <v>18.8253968253968</v>
      </c>
      <c r="F16" s="21" t="n">
        <v>204.612614649164</v>
      </c>
      <c r="G16" s="21" t="n">
        <v>2.5</v>
      </c>
      <c r="H16" s="19" t="n">
        <v>20</v>
      </c>
      <c r="I16" s="19" t="n">
        <v>36</v>
      </c>
      <c r="J16" s="19" t="n">
        <v>2.28</v>
      </c>
      <c r="K16" s="19" t="n">
        <v>1</v>
      </c>
      <c r="L16" s="19" t="n">
        <v>1.96</v>
      </c>
      <c r="M16" s="22" t="n">
        <v>0.55</v>
      </c>
      <c r="N16" s="22" t="n">
        <v>907.5</v>
      </c>
      <c r="O16" s="22" t="n">
        <v>1.65</v>
      </c>
      <c r="P16" s="22" t="n">
        <v>0.57</v>
      </c>
      <c r="Q16" s="22" t="n">
        <v>21.3</v>
      </c>
      <c r="R16" s="22" t="n">
        <f aca="false">11*60+30</f>
        <v>690</v>
      </c>
      <c r="S16" s="22" t="n">
        <v>500</v>
      </c>
    </row>
    <row r="17" customFormat="false" ht="14.9" hidden="false" customHeight="false" outlineLevel="0" collapsed="false">
      <c r="A17" s="19" t="s">
        <v>35</v>
      </c>
      <c r="B17" s="20" t="n">
        <v>63.0083782680337</v>
      </c>
      <c r="C17" s="25" t="n">
        <v>1.79546107440391</v>
      </c>
      <c r="D17" s="24" t="n">
        <v>0.0512081173689022</v>
      </c>
      <c r="E17" s="24" t="n">
        <v>7.4190800681431</v>
      </c>
      <c r="F17" s="21" t="n">
        <v>8.39822911105162</v>
      </c>
      <c r="G17" s="21" t="n">
        <v>1.9</v>
      </c>
      <c r="H17" s="19" t="n">
        <v>20.93</v>
      </c>
      <c r="I17" s="19" t="n">
        <v>36.34</v>
      </c>
      <c r="J17" s="19" t="n">
        <v>2.28</v>
      </c>
      <c r="K17" s="19" t="n">
        <v>1</v>
      </c>
      <c r="L17" s="19" t="n">
        <v>1.92</v>
      </c>
      <c r="M17" s="22" t="n">
        <v>0.49</v>
      </c>
      <c r="N17" s="22" t="n">
        <v>903.1</v>
      </c>
      <c r="O17" s="22" t="n">
        <v>1.53</v>
      </c>
      <c r="P17" s="22" t="n">
        <v>0.57</v>
      </c>
      <c r="Q17" s="22" t="n">
        <v>20.3</v>
      </c>
      <c r="R17" s="22" t="n">
        <v>119</v>
      </c>
      <c r="S17" s="22" t="n">
        <v>440</v>
      </c>
    </row>
    <row r="18" customFormat="false" ht="14.9" hidden="false" customHeight="false" outlineLevel="0" collapsed="false">
      <c r="A18" s="19" t="s">
        <v>36</v>
      </c>
      <c r="B18" s="20" t="n">
        <v>62.7699191375107</v>
      </c>
      <c r="C18" s="25" t="n">
        <v>1.82136092088008</v>
      </c>
      <c r="D18" s="24" t="n">
        <v>0.0636007810397242</v>
      </c>
      <c r="E18" s="24" t="n">
        <v>7.19662058371736</v>
      </c>
      <c r="F18" s="21" t="n">
        <v>7.15835558661993</v>
      </c>
      <c r="G18" s="21" t="n">
        <v>1.9</v>
      </c>
      <c r="H18" s="19" t="n">
        <v>20.93</v>
      </c>
      <c r="I18" s="19" t="n">
        <v>36.34</v>
      </c>
      <c r="J18" s="19" t="n">
        <v>2.28</v>
      </c>
      <c r="K18" s="19" t="n">
        <v>1</v>
      </c>
      <c r="L18" s="19" t="n">
        <v>1.92</v>
      </c>
      <c r="M18" s="22" t="n">
        <v>0.49</v>
      </c>
      <c r="N18" s="22" t="n">
        <v>900.8</v>
      </c>
      <c r="O18" s="22" t="n">
        <v>1.53</v>
      </c>
      <c r="P18" s="22" t="n">
        <v>0.57</v>
      </c>
      <c r="Q18" s="22" t="n">
        <v>21.1</v>
      </c>
      <c r="R18" s="22" t="n">
        <v>161</v>
      </c>
      <c r="S18" s="22" t="n">
        <v>440</v>
      </c>
    </row>
    <row r="19" customFormat="false" ht="14.9" hidden="false" customHeight="false" outlineLevel="0" collapsed="false">
      <c r="A19" s="19" t="s">
        <v>46</v>
      </c>
      <c r="B19" s="20" t="n">
        <v>58.4745602150391</v>
      </c>
      <c r="C19" s="25" t="n">
        <v>1.94491986930139</v>
      </c>
      <c r="D19" s="24" t="n">
        <v>0.141188739742766</v>
      </c>
      <c r="E19" s="24" t="n">
        <v>6.31729667812142</v>
      </c>
      <c r="F19" s="21" t="n">
        <v>3.22628571195275</v>
      </c>
      <c r="G19" s="21" t="n">
        <v>5</v>
      </c>
      <c r="H19" s="19" t="n">
        <v>10.32</v>
      </c>
      <c r="I19" s="19" t="n">
        <v>36.57</v>
      </c>
      <c r="J19" s="19" t="n">
        <v>17.78</v>
      </c>
      <c r="K19" s="19" t="n">
        <v>0</v>
      </c>
      <c r="L19" s="19" t="n">
        <v>1.96</v>
      </c>
      <c r="M19" s="22" t="n">
        <v>0.36</v>
      </c>
      <c r="N19" s="22" t="n">
        <v>904</v>
      </c>
      <c r="O19" s="22" t="n">
        <v>1.32</v>
      </c>
      <c r="P19" s="22" t="n">
        <v>0.362</v>
      </c>
      <c r="Q19" s="22" t="n">
        <v>24.1</v>
      </c>
      <c r="R19" s="22" t="n">
        <v>530</v>
      </c>
      <c r="S19" s="22" t="n">
        <v>1339</v>
      </c>
    </row>
    <row r="20" customFormat="false" ht="13.8" hidden="false" customHeight="false" outlineLevel="0" collapsed="false">
      <c r="B20" s="26"/>
      <c r="C20" s="27"/>
      <c r="D20" s="27"/>
    </row>
    <row r="21" customFormat="false" ht="13.8" hidden="false" customHeight="false" outlineLevel="0" collapsed="false">
      <c r="B21" s="26"/>
      <c r="C21" s="27"/>
      <c r="D21" s="27"/>
    </row>
    <row r="22" customFormat="false" ht="13.8" hidden="false" customHeight="false" outlineLevel="0" collapsed="false">
      <c r="B22" s="26"/>
      <c r="C22" s="27"/>
      <c r="D22" s="27"/>
    </row>
    <row r="23" customFormat="false" ht="13.8" hidden="false" customHeight="false" outlineLevel="0" collapsed="false">
      <c r="B23" s="26"/>
      <c r="C23" s="27"/>
      <c r="D23" s="27"/>
    </row>
    <row r="24" customFormat="false" ht="13.8" hidden="false" customHeight="false" outlineLevel="0" collapsed="false">
      <c r="B24" s="26"/>
      <c r="C24" s="27"/>
      <c r="D24" s="27"/>
    </row>
    <row r="25" customFormat="false" ht="14.5" hidden="false" customHeight="true" outlineLevel="0" collapsed="false">
      <c r="B25" s="28"/>
      <c r="C25" s="28"/>
      <c r="D25" s="28"/>
      <c r="E25" s="28"/>
    </row>
    <row r="26" customFormat="false" ht="14.5" hidden="false" customHeight="true" outlineLevel="0" collapsed="false">
      <c r="B26" s="29"/>
      <c r="C26" s="29"/>
      <c r="D26" s="29"/>
      <c r="E26" s="29"/>
    </row>
    <row r="27" customFormat="false" ht="13.8" hidden="false" customHeight="false" outlineLevel="0" collapsed="false"/>
    <row r="28" customFormat="false" ht="13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B25:E25"/>
    <mergeCell ref="B26:E26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L6" activeCellId="0" sqref="L6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10.36"/>
    <col collapsed="false" customWidth="true" hidden="false" outlineLevel="0" max="12" min="12" style="1" width="8.72"/>
    <col collapsed="false" customWidth="true" hidden="false" outlineLevel="0" max="13" min="13" style="1" width="13.82"/>
    <col collapsed="false" customWidth="true" hidden="false" outlineLevel="0" max="14" min="14" style="1" width="16"/>
    <col collapsed="false" customWidth="true" hidden="false" outlineLevel="0" max="16" min="15" style="2" width="13.82"/>
    <col collapsed="false" customWidth="true" hidden="false" outlineLevel="0" max="18" min="18" style="0" width="11.36"/>
    <col collapsed="false" customWidth="true" hidden="false" outlineLevel="0" max="26" min="26" style="0" width="11.36"/>
    <col collapsed="false" customWidth="true" hidden="false" outlineLevel="0" max="31" min="31" style="0" width="12.9"/>
    <col collapsed="false" customWidth="true" hidden="false" outlineLevel="0" max="1024" min="1023" style="0" width="9.14"/>
  </cols>
  <sheetData>
    <row r="1" s="7" customFormat="true" ht="18.5" hidden="false" customHeight="true" outlineLevel="0" collapsed="false">
      <c r="A1" s="3" t="s">
        <v>0</v>
      </c>
      <c r="B1" s="3" t="s">
        <v>1</v>
      </c>
      <c r="C1" s="3" t="n">
        <v>2.5</v>
      </c>
      <c r="D1" s="3" t="n">
        <v>5</v>
      </c>
      <c r="E1" s="3" t="n">
        <v>7.5</v>
      </c>
      <c r="F1" s="3" t="n">
        <v>10</v>
      </c>
      <c r="G1" s="3" t="n">
        <v>15</v>
      </c>
      <c r="H1" s="3" t="n">
        <v>20</v>
      </c>
      <c r="I1" s="3" t="n">
        <v>30</v>
      </c>
      <c r="J1" s="3" t="n">
        <v>45</v>
      </c>
      <c r="K1" s="3" t="n">
        <v>60</v>
      </c>
      <c r="L1" s="3" t="s">
        <v>3</v>
      </c>
      <c r="M1" s="3" t="s">
        <v>4</v>
      </c>
      <c r="N1" s="3" t="s">
        <v>5</v>
      </c>
      <c r="O1" s="4" t="s">
        <v>6</v>
      </c>
      <c r="P1" s="4" t="s">
        <v>7</v>
      </c>
      <c r="Q1" s="3" t="s">
        <v>8</v>
      </c>
      <c r="R1" s="3" t="s">
        <v>8</v>
      </c>
      <c r="S1" s="3" t="s">
        <v>8</v>
      </c>
      <c r="T1" s="3" t="s">
        <v>8</v>
      </c>
      <c r="U1" s="3" t="s">
        <v>8</v>
      </c>
      <c r="V1" s="3" t="s">
        <v>8</v>
      </c>
      <c r="W1" s="3" t="s">
        <v>8</v>
      </c>
      <c r="X1" s="3" t="s">
        <v>8</v>
      </c>
      <c r="Y1" s="3" t="s">
        <v>8</v>
      </c>
      <c r="Z1" s="3" t="s">
        <v>9</v>
      </c>
      <c r="AA1" s="5" t="s">
        <v>10</v>
      </c>
      <c r="AB1" s="6" t="s">
        <v>11</v>
      </c>
      <c r="AC1" s="6" t="s">
        <v>12</v>
      </c>
      <c r="AD1" s="6" t="s">
        <v>13</v>
      </c>
      <c r="AE1" s="6" t="s">
        <v>14</v>
      </c>
      <c r="AF1" s="6" t="s">
        <v>15</v>
      </c>
      <c r="AMI1" s="0"/>
      <c r="AMJ1" s="0"/>
    </row>
    <row r="2" customFormat="false" ht="13.8" hidden="false" customHeight="false" outlineLevel="0" collapsed="false">
      <c r="A2" s="8" t="s">
        <v>23</v>
      </c>
      <c r="B2" s="8" t="s">
        <v>24</v>
      </c>
      <c r="C2" s="9" t="n">
        <v>79.66</v>
      </c>
      <c r="D2" s="9" t="n">
        <v>92.45</v>
      </c>
      <c r="E2" s="9" t="n">
        <v>96.87</v>
      </c>
      <c r="F2" s="9" t="n">
        <v>98.8</v>
      </c>
      <c r="G2" s="9" t="n">
        <v>100.16</v>
      </c>
      <c r="H2" s="9" t="n">
        <v>99.98</v>
      </c>
      <c r="I2" s="9" t="n">
        <v>99.93</v>
      </c>
      <c r="J2" s="9" t="n">
        <v>99.6</v>
      </c>
      <c r="K2" s="9" t="n">
        <v>99.62</v>
      </c>
      <c r="L2" s="9" t="n">
        <f aca="false">50*LOG((1+(1/9)*R2)^(-0.5)*100)</f>
        <v>100</v>
      </c>
      <c r="M2" s="10" t="n">
        <f aca="false">0+(50-0)/(C2-0)*$C$1</f>
        <v>1.56916896811449</v>
      </c>
      <c r="N2" s="10" t="n">
        <f aca="false">(M2-$M$2)^2</f>
        <v>0</v>
      </c>
      <c r="O2" s="11" t="n">
        <f aca="false">$C$1+(90-C2)/(D2-C2)*($D$1-$C$1)</f>
        <v>4.52111024237686</v>
      </c>
      <c r="P2" s="11" t="n">
        <f aca="false">(O2-$O$2)^2</f>
        <v>0</v>
      </c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3.8" hidden="false" customHeight="false" outlineLevel="0" collapsed="false">
      <c r="A3" s="12" t="n">
        <v>40</v>
      </c>
      <c r="B3" s="12" t="s">
        <v>24</v>
      </c>
      <c r="C3" s="13" t="n">
        <v>75.93</v>
      </c>
      <c r="D3" s="13" t="n">
        <v>88.08</v>
      </c>
      <c r="E3" s="13" t="n">
        <v>93.13</v>
      </c>
      <c r="F3" s="13" t="n">
        <v>96.2</v>
      </c>
      <c r="G3" s="13" t="n">
        <v>99.45</v>
      </c>
      <c r="H3" s="13" t="n">
        <v>101.25</v>
      </c>
      <c r="I3" s="13" t="n">
        <v>102.93</v>
      </c>
      <c r="J3" s="13" t="n">
        <v>103.77</v>
      </c>
      <c r="K3" s="13" t="n">
        <v>104.25</v>
      </c>
      <c r="L3" s="14" t="n">
        <f aca="false">50*LOG((1+(1/9)*Z3)^(-0.5)*100)</f>
        <v>72.5579455671243</v>
      </c>
      <c r="M3" s="15" t="n">
        <f aca="false">0+(50-0)/(C3-0)*$C$1</f>
        <v>1.64625312788094</v>
      </c>
      <c r="N3" s="15" t="n">
        <f aca="false">(M3-$M$2)^2</f>
        <v>0.00594196768690055</v>
      </c>
      <c r="O3" s="16" t="n">
        <f aca="false">$D$1+(90-D3)/(E3-D3)*($E$1-$D$1)</f>
        <v>5.95049504950495</v>
      </c>
      <c r="P3" s="16" t="n">
        <f aca="false">(O3-$O$2)^2</f>
        <v>2.04314092684862</v>
      </c>
      <c r="Q3" s="14" t="n">
        <f aca="false">(C$2-C3)^2</f>
        <v>13.9128999999999</v>
      </c>
      <c r="R3" s="14" t="n">
        <f aca="false">(D$2-D3)^2</f>
        <v>19.0969</v>
      </c>
      <c r="S3" s="14" t="n">
        <f aca="false">(E$2-E3)^2</f>
        <v>13.9876000000001</v>
      </c>
      <c r="T3" s="14" t="n">
        <f aca="false">(F$2-F3)^2</f>
        <v>6.75999999999997</v>
      </c>
      <c r="U3" s="14" t="n">
        <f aca="false">(G$2-G3)^2</f>
        <v>0.504099999999991</v>
      </c>
      <c r="V3" s="14" t="n">
        <f aca="false">(H$2-H3)^2</f>
        <v>1.61289999999999</v>
      </c>
      <c r="W3" s="14" t="n">
        <f aca="false">(I$2-I3)^2</f>
        <v>9</v>
      </c>
      <c r="X3" s="14" t="n">
        <f aca="false">(J$2-J3)^2</f>
        <v>17.3889</v>
      </c>
      <c r="Y3" s="14" t="n">
        <f aca="false">(K$2-K3)^2</f>
        <v>21.4369</v>
      </c>
      <c r="Z3" s="14" t="n">
        <f aca="false">SUM(Q3:Y3)</f>
        <v>103.7002</v>
      </c>
      <c r="AA3" s="17" t="n">
        <v>0</v>
      </c>
      <c r="AB3" s="13" t="n">
        <v>10.32</v>
      </c>
      <c r="AC3" s="13" t="n">
        <v>36.57</v>
      </c>
      <c r="AD3" s="13" t="n">
        <v>17.78</v>
      </c>
      <c r="AE3" s="13" t="s">
        <v>47</v>
      </c>
      <c r="AF3" s="13" t="s">
        <v>48</v>
      </c>
    </row>
    <row r="4" customFormat="false" ht="13.8" hidden="false" customHeight="false" outlineLevel="0" collapsed="false">
      <c r="A4" s="12" t="n">
        <v>41</v>
      </c>
      <c r="B4" s="12" t="s">
        <v>24</v>
      </c>
      <c r="C4" s="13" t="n">
        <v>70.21</v>
      </c>
      <c r="D4" s="13" t="n">
        <v>84.83</v>
      </c>
      <c r="E4" s="13" t="n">
        <v>90.5</v>
      </c>
      <c r="F4" s="13" t="n">
        <v>93.51</v>
      </c>
      <c r="G4" s="13" t="n">
        <v>96.68</v>
      </c>
      <c r="H4" s="13" t="n">
        <v>98.18</v>
      </c>
      <c r="I4" s="13" t="n">
        <v>99.6</v>
      </c>
      <c r="J4" s="13" t="n">
        <v>100.58</v>
      </c>
      <c r="K4" s="13" t="n">
        <v>100.93</v>
      </c>
      <c r="L4" s="14" t="n">
        <f aca="false">50*LOG((1+(1/9)*Z4)^(-0.5)*100)</f>
        <v>64.2130601210111</v>
      </c>
      <c r="M4" s="15" t="n">
        <f aca="false">0+(50-0)/(C4-0)*$C$1</f>
        <v>1.78037316621564</v>
      </c>
      <c r="N4" s="15" t="n">
        <f aca="false">(M4-$M$2)^2</f>
        <v>0.0446072132955507</v>
      </c>
      <c r="O4" s="16" t="n">
        <f aca="false">$E$1+(90-E4)/(F4-E4)*($F$1-$E$1)</f>
        <v>7.08471760797342</v>
      </c>
      <c r="P4" s="16" t="n">
        <f aca="false">(O4-$O$2)^2</f>
        <v>6.57208272494096</v>
      </c>
      <c r="Q4" s="14" t="n">
        <f aca="false">(C$2-C4)^2</f>
        <v>89.3025</v>
      </c>
      <c r="R4" s="14" t="n">
        <f aca="false">(D$2-D4)^2</f>
        <v>58.0644000000001</v>
      </c>
      <c r="S4" s="14" t="n">
        <f aca="false">(E$2-E4)^2</f>
        <v>40.5769000000001</v>
      </c>
      <c r="T4" s="14" t="n">
        <f aca="false">(F$2-F4)^2</f>
        <v>27.9840999999999</v>
      </c>
      <c r="U4" s="14" t="n">
        <f aca="false">(G$2-G4)^2</f>
        <v>12.1103999999999</v>
      </c>
      <c r="V4" s="14" t="n">
        <f aca="false">(H$2-H4)^2</f>
        <v>3.23999999999999</v>
      </c>
      <c r="W4" s="14" t="n">
        <f aca="false">(I$2-I4)^2</f>
        <v>0.108900000000008</v>
      </c>
      <c r="X4" s="14" t="n">
        <f aca="false">(J$2-J4)^2</f>
        <v>0.960400000000008</v>
      </c>
      <c r="Y4" s="14" t="n">
        <f aca="false">(K$2-K4)^2</f>
        <v>1.71610000000001</v>
      </c>
      <c r="Z4" s="14" t="n">
        <f aca="false">SUM(Q4:Y4)</f>
        <v>234.0637</v>
      </c>
      <c r="AA4" s="17" t="n">
        <v>1.9</v>
      </c>
      <c r="AB4" s="13" t="n">
        <v>20.93</v>
      </c>
      <c r="AC4" s="13" t="n">
        <v>36.34</v>
      </c>
      <c r="AD4" s="13" t="n">
        <v>2.28</v>
      </c>
      <c r="AE4" s="13" t="s">
        <v>49</v>
      </c>
      <c r="AF4" s="13" t="n">
        <v>2</v>
      </c>
    </row>
    <row r="5" customFormat="false" ht="13.8" hidden="false" customHeight="false" outlineLevel="0" collapsed="false">
      <c r="A5" s="13" t="n">
        <v>40</v>
      </c>
      <c r="B5" s="13" t="s">
        <v>25</v>
      </c>
      <c r="C5" s="13" t="n">
        <v>71.69</v>
      </c>
      <c r="D5" s="13" t="n">
        <v>83.16</v>
      </c>
      <c r="E5" s="13" t="n">
        <v>87.93</v>
      </c>
      <c r="F5" s="13" t="n">
        <v>90.82</v>
      </c>
      <c r="G5" s="13" t="n">
        <v>93.9</v>
      </c>
      <c r="H5" s="13" t="n">
        <v>95.59</v>
      </c>
      <c r="I5" s="13" t="n">
        <v>97.17</v>
      </c>
      <c r="J5" s="13" t="n">
        <v>97.97</v>
      </c>
      <c r="K5" s="13" t="n">
        <v>98.43</v>
      </c>
      <c r="L5" s="14" t="n">
        <f aca="false">50*LOG((1+(1/9)*Z5)^(-0.5)*100)</f>
        <v>59.5755946755137</v>
      </c>
      <c r="M5" s="15" t="n">
        <f aca="false">0+(50-0)/(C5-0)*$C$1</f>
        <v>1.74361835681406</v>
      </c>
      <c r="N5" s="15" t="n">
        <f aca="false">(M5-$M$2)^2</f>
        <v>0.030432589217655</v>
      </c>
      <c r="O5" s="16" t="n">
        <f aca="false">$E$1+(90-E5)/(F5-E5)*($F$1-$E$1)</f>
        <v>9.29065743944637</v>
      </c>
      <c r="P5" s="16" t="n">
        <f aca="false">(O5-$O$2)^2</f>
        <v>22.7485804650736</v>
      </c>
      <c r="Q5" s="14" t="n">
        <f aca="false">(C$2-C5)^2</f>
        <v>63.5209</v>
      </c>
      <c r="R5" s="14" t="n">
        <f aca="false">(D$2-D5)^2</f>
        <v>86.3041000000001</v>
      </c>
      <c r="S5" s="14" t="n">
        <f aca="false">(E$2-E5)^2</f>
        <v>79.9236</v>
      </c>
      <c r="T5" s="14" t="n">
        <f aca="false">(F$2-F5)^2</f>
        <v>63.6804000000001</v>
      </c>
      <c r="U5" s="14" t="n">
        <f aca="false">(G$2-G5)^2</f>
        <v>39.1875999999999</v>
      </c>
      <c r="V5" s="14" t="n">
        <f aca="false">(H$2-H5)^2</f>
        <v>19.2721</v>
      </c>
      <c r="W5" s="14" t="n">
        <f aca="false">(I$2-I5)^2</f>
        <v>7.61760000000003</v>
      </c>
      <c r="X5" s="14" t="n">
        <f aca="false">(J$2-J5)^2</f>
        <v>2.65689999999999</v>
      </c>
      <c r="Y5" s="14" t="n">
        <f aca="false">(K$2-K5)^2</f>
        <v>1.41609999999999</v>
      </c>
      <c r="Z5" s="14" t="n">
        <f aca="false">SUM(Q5:Y5)</f>
        <v>363.5793</v>
      </c>
      <c r="AA5" s="17" t="n">
        <v>0</v>
      </c>
      <c r="AB5" s="13" t="n">
        <v>10.32</v>
      </c>
      <c r="AC5" s="13" t="n">
        <v>36.57</v>
      </c>
      <c r="AD5" s="13" t="n">
        <v>17.78</v>
      </c>
      <c r="AE5" s="13" t="s">
        <v>47</v>
      </c>
      <c r="AF5" s="13" t="s">
        <v>48</v>
      </c>
    </row>
    <row r="6" customFormat="false" ht="13.8" hidden="false" customHeight="false" outlineLevel="0" collapsed="false">
      <c r="A6" s="13" t="n">
        <v>41</v>
      </c>
      <c r="B6" s="13" t="s">
        <v>25</v>
      </c>
      <c r="C6" s="13" t="n">
        <v>68.18</v>
      </c>
      <c r="D6" s="13" t="n">
        <v>82.37</v>
      </c>
      <c r="E6" s="13" t="n">
        <v>87.88</v>
      </c>
      <c r="F6" s="13" t="n">
        <v>90.8</v>
      </c>
      <c r="G6" s="13" t="n">
        <v>93.88</v>
      </c>
      <c r="H6" s="13" t="n">
        <v>95.34</v>
      </c>
      <c r="I6" s="13" t="n">
        <v>96.72</v>
      </c>
      <c r="J6" s="13" t="n">
        <v>97.67</v>
      </c>
      <c r="K6" s="13" t="n">
        <v>98.01</v>
      </c>
      <c r="L6" s="14" t="n">
        <f aca="false">50*LOG((1+(1/9)*Z6)^(-0.5)*100)</f>
        <v>57.1742695970549</v>
      </c>
      <c r="M6" s="15" t="n">
        <f aca="false">0+(50-0)/(C6-0)*$C$1</f>
        <v>1.83338222352596</v>
      </c>
      <c r="N6" s="15" t="n">
        <f aca="false">(M6-$M$2)^2</f>
        <v>0.0698086443351288</v>
      </c>
      <c r="O6" s="16" t="n">
        <f aca="false">$E$1+(90-E6)/(F6-E6)*($F$1-$E$1)</f>
        <v>9.31506849315069</v>
      </c>
      <c r="P6" s="16" t="n">
        <f aca="false">(O6-$O$2)^2</f>
        <v>22.9820357101625</v>
      </c>
      <c r="Q6" s="14" t="n">
        <f aca="false">(C$2-C6)^2</f>
        <v>131.7904</v>
      </c>
      <c r="R6" s="14" t="n">
        <f aca="false">(D$2-D6)^2</f>
        <v>101.6064</v>
      </c>
      <c r="S6" s="14" t="n">
        <f aca="false">(E$2-E6)^2</f>
        <v>80.8201000000002</v>
      </c>
      <c r="T6" s="14" t="n">
        <f aca="false">(F$2-F6)^2</f>
        <v>64</v>
      </c>
      <c r="U6" s="14" t="n">
        <f aca="false">(G$2-G6)^2</f>
        <v>39.4384</v>
      </c>
      <c r="V6" s="14" t="n">
        <f aca="false">(H$2-H6)^2</f>
        <v>21.5296</v>
      </c>
      <c r="W6" s="14" t="n">
        <f aca="false">(I$2-I6)^2</f>
        <v>10.3041000000001</v>
      </c>
      <c r="X6" s="14" t="n">
        <f aca="false">(J$2-J6)^2</f>
        <v>3.72489999999997</v>
      </c>
      <c r="Y6" s="14" t="n">
        <f aca="false">(K$2-K6)^2</f>
        <v>2.5921</v>
      </c>
      <c r="Z6" s="14" t="n">
        <f aca="false">SUM(Q6:Y6)</f>
        <v>455.806</v>
      </c>
      <c r="AA6" s="17" t="n">
        <v>1.9</v>
      </c>
      <c r="AB6" s="13" t="n">
        <v>20.93</v>
      </c>
      <c r="AC6" s="13" t="n">
        <v>36.34</v>
      </c>
      <c r="AD6" s="13" t="n">
        <v>2.28</v>
      </c>
      <c r="AE6" s="13" t="s">
        <v>49</v>
      </c>
      <c r="AF6" s="13" t="n">
        <v>2</v>
      </c>
    </row>
    <row r="7" customFormat="false" ht="13.8" hidden="false" customHeight="false" outlineLevel="0" collapsed="false">
      <c r="A7" s="13" t="n">
        <v>47</v>
      </c>
      <c r="B7" s="13" t="s">
        <v>24</v>
      </c>
      <c r="C7" s="13" t="n">
        <v>78.96</v>
      </c>
      <c r="D7" s="13" t="n">
        <v>99.23</v>
      </c>
      <c r="E7" s="13" t="n">
        <v>106.37</v>
      </c>
      <c r="F7" s="13" t="n">
        <v>109.5</v>
      </c>
      <c r="G7" s="13" t="n">
        <v>111.53</v>
      </c>
      <c r="H7" s="13" t="n">
        <v>111.89</v>
      </c>
      <c r="I7" s="13" t="n">
        <v>111.74</v>
      </c>
      <c r="J7" s="13" t="n">
        <v>111.86</v>
      </c>
      <c r="K7" s="13" t="n">
        <v>111.71</v>
      </c>
      <c r="L7" s="14" t="n">
        <f aca="false">50*LOG((1+(1/9)*Z7)^(-0.5)*100)</f>
        <v>49.2173114103361</v>
      </c>
      <c r="M7" s="15" t="n">
        <f aca="false">0+(50-0)/(C7-0)*$C$1</f>
        <v>1.58308004052685</v>
      </c>
      <c r="N7" s="15" t="n">
        <f aca="false">(M7-$M$2)^2</f>
        <v>0.000193517935661995</v>
      </c>
      <c r="O7" s="16" t="n">
        <f aca="false">$C$1+(90-C7)/(D7-C7)*($D$1-$C$1)</f>
        <v>3.86161815490873</v>
      </c>
      <c r="P7" s="16" t="n">
        <f aca="false">(O7-$O$2)^2</f>
        <v>0.434929813433064</v>
      </c>
      <c r="Q7" s="14" t="n">
        <f aca="false">(C$2-C7)^2</f>
        <v>0.490000000000004</v>
      </c>
      <c r="R7" s="14" t="n">
        <f aca="false">(D$2-D7)^2</f>
        <v>45.9684</v>
      </c>
      <c r="S7" s="14" t="n">
        <f aca="false">(E$2-E7)^2</f>
        <v>90.25</v>
      </c>
      <c r="T7" s="14" t="n">
        <f aca="false">(F$2-F7)^2</f>
        <v>114.49</v>
      </c>
      <c r="U7" s="14" t="n">
        <f aca="false">(G$2-G7)^2</f>
        <v>129.2769</v>
      </c>
      <c r="V7" s="14" t="n">
        <f aca="false">(H$2-H7)^2</f>
        <v>141.8481</v>
      </c>
      <c r="W7" s="14" t="n">
        <f aca="false">(I$2-I7)^2</f>
        <v>139.4761</v>
      </c>
      <c r="X7" s="14" t="n">
        <f aca="false">(J$2-J7)^2</f>
        <v>150.3076</v>
      </c>
      <c r="Y7" s="14" t="n">
        <f aca="false">(K$2-K7)^2</f>
        <v>146.1681</v>
      </c>
      <c r="Z7" s="14" t="n">
        <f aca="false">SUM(Q7:Y7)</f>
        <v>958.2752</v>
      </c>
      <c r="AA7" s="13" t="n">
        <v>10.32</v>
      </c>
      <c r="AB7" s="13" t="n">
        <v>0</v>
      </c>
      <c r="AC7" s="13" t="n">
        <v>36.57</v>
      </c>
      <c r="AD7" s="13" t="n">
        <v>17.78</v>
      </c>
      <c r="AE7" s="13" t="s">
        <v>47</v>
      </c>
      <c r="AF7" s="13" t="s">
        <v>48</v>
      </c>
    </row>
    <row r="8" customFormat="false" ht="13.8" hidden="false" customHeight="false" outlineLevel="0" collapsed="false">
      <c r="A8" s="13" t="n">
        <v>48</v>
      </c>
      <c r="B8" s="13" t="s">
        <v>26</v>
      </c>
      <c r="C8" s="13" t="n">
        <v>69.62</v>
      </c>
      <c r="D8" s="13" t="n">
        <v>84.32</v>
      </c>
      <c r="E8" s="13" t="n">
        <v>90.19</v>
      </c>
      <c r="F8" s="13" t="n">
        <v>93.3</v>
      </c>
      <c r="G8" s="13" t="n">
        <v>96.43</v>
      </c>
      <c r="H8" s="13" t="n">
        <v>97.77</v>
      </c>
      <c r="I8" s="13" t="n">
        <v>99.19</v>
      </c>
      <c r="J8" s="13" t="n">
        <v>100.24</v>
      </c>
      <c r="K8" s="13" t="n">
        <v>100.65</v>
      </c>
      <c r="L8" s="14" t="n">
        <f aca="false">50*LOG((1+(1/9)*Z8)^(-0.5)*100)</f>
        <v>63.0083782680337</v>
      </c>
      <c r="M8" s="15" t="n">
        <f aca="false">0+(50-0)/(C8-0)*$C$1</f>
        <v>1.79546107440391</v>
      </c>
      <c r="N8" s="15" t="n">
        <f aca="false">(M8-$M$2)^2</f>
        <v>0.0512081173689022</v>
      </c>
      <c r="O8" s="16" t="n">
        <f aca="false">$D$1+(90-D8)/(E8-D8)*($E$1-$D$1)</f>
        <v>7.4190800681431</v>
      </c>
      <c r="P8" s="16" t="n">
        <f aca="false">(O8-$O$2)^2</f>
        <v>8.39822911105164</v>
      </c>
      <c r="Q8" s="14" t="n">
        <f aca="false">(C$2-C8)^2</f>
        <v>100.8016</v>
      </c>
      <c r="R8" s="14" t="n">
        <f aca="false">(D$2-D8)^2</f>
        <v>66.0969000000002</v>
      </c>
      <c r="S8" s="14" t="n">
        <f aca="false">(E$2-E8)^2</f>
        <v>44.6224000000001</v>
      </c>
      <c r="T8" s="14" t="n">
        <f aca="false">(F$2-F8)^2</f>
        <v>30.25</v>
      </c>
      <c r="U8" s="14" t="n">
        <f aca="false">(G$2-G8)^2</f>
        <v>13.9128999999999</v>
      </c>
      <c r="V8" s="14" t="n">
        <f aca="false">(H$2-H8)^2</f>
        <v>4.88410000000004</v>
      </c>
      <c r="W8" s="14" t="n">
        <f aca="false">(I$2-I8)^2</f>
        <v>0.547600000000013</v>
      </c>
      <c r="X8" s="14" t="n">
        <f aca="false">(J$2-J8)^2</f>
        <v>0.409600000000001</v>
      </c>
      <c r="Y8" s="14" t="n">
        <f aca="false">(K$2-K8)^2</f>
        <v>1.0609</v>
      </c>
      <c r="Z8" s="14" t="n">
        <f aca="false">SUM(Q8:Y8)</f>
        <v>262.586</v>
      </c>
      <c r="AA8" s="17" t="n">
        <v>1.9</v>
      </c>
      <c r="AB8" s="13" t="n">
        <v>20.93</v>
      </c>
      <c r="AC8" s="13" t="n">
        <v>36.34</v>
      </c>
      <c r="AD8" s="13" t="n">
        <v>2.28</v>
      </c>
      <c r="AE8" s="13" t="s">
        <v>49</v>
      </c>
      <c r="AF8" s="13" t="n">
        <v>1.92</v>
      </c>
    </row>
    <row r="9" customFormat="false" ht="13.8" hidden="false" customHeight="false" outlineLevel="0" collapsed="false">
      <c r="A9" s="13" t="n">
        <v>48</v>
      </c>
      <c r="B9" s="13" t="s">
        <v>27</v>
      </c>
      <c r="C9" s="13" t="n">
        <v>68.63</v>
      </c>
      <c r="D9" s="13" t="n">
        <v>84.28</v>
      </c>
      <c r="E9" s="13" t="n">
        <v>90.79</v>
      </c>
      <c r="F9" s="13" t="n">
        <v>94.17</v>
      </c>
      <c r="G9" s="13" t="n">
        <v>97.73</v>
      </c>
      <c r="H9" s="13" t="n">
        <v>99.51</v>
      </c>
      <c r="I9" s="13" t="n">
        <v>101</v>
      </c>
      <c r="J9" s="13" t="n">
        <v>101.99</v>
      </c>
      <c r="K9" s="13" t="n">
        <v>102.59</v>
      </c>
      <c r="L9" s="14" t="n">
        <f aca="false">50*LOG((1+(1/9)*Z9)^(-0.5)*100)</f>
        <v>62.7699191375107</v>
      </c>
      <c r="M9" s="15" t="n">
        <f aca="false">0+(50-0)/(C9-0)*$C$1</f>
        <v>1.82136092088008</v>
      </c>
      <c r="N9" s="15" t="n">
        <f aca="false">(M9-$M$2)^2</f>
        <v>0.0636007810397242</v>
      </c>
      <c r="O9" s="16" t="n">
        <f aca="false">$D$1+(90-D9)/(E9-D9)*($E$1-$D$1)</f>
        <v>7.19662058371736</v>
      </c>
      <c r="P9" s="16" t="n">
        <f aca="false">(O9-$O$2)^2</f>
        <v>7.15835558661995</v>
      </c>
      <c r="Q9" s="14" t="n">
        <f aca="false">(C$2-C9)^2</f>
        <v>121.6609</v>
      </c>
      <c r="R9" s="14" t="n">
        <f aca="false">(D$2-D9)^2</f>
        <v>66.7489</v>
      </c>
      <c r="S9" s="14" t="n">
        <f aca="false">(E$2-E9)^2</f>
        <v>36.9664</v>
      </c>
      <c r="T9" s="14" t="n">
        <f aca="false">(F$2-F9)^2</f>
        <v>21.4369</v>
      </c>
      <c r="U9" s="14" t="n">
        <f aca="false">(G$2-G9)^2</f>
        <v>5.90489999999996</v>
      </c>
      <c r="V9" s="14" t="n">
        <f aca="false">(H$2-H9)^2</f>
        <v>0.220899999999999</v>
      </c>
      <c r="W9" s="14" t="n">
        <f aca="false">(I$2-I9)^2</f>
        <v>1.14489999999999</v>
      </c>
      <c r="X9" s="14" t="n">
        <f aca="false">(J$2-J9)^2</f>
        <v>5.7121</v>
      </c>
      <c r="Y9" s="14" t="n">
        <f aca="false">(K$2-K9)^2</f>
        <v>8.82089999999999</v>
      </c>
      <c r="Z9" s="14" t="n">
        <f aca="false">SUM(Q9:Y9)</f>
        <v>268.6168</v>
      </c>
      <c r="AA9" s="17" t="n">
        <v>1.9</v>
      </c>
      <c r="AB9" s="13" t="n">
        <v>20.93</v>
      </c>
      <c r="AC9" s="13" t="n">
        <v>36.34</v>
      </c>
      <c r="AD9" s="13" t="n">
        <v>2.28</v>
      </c>
      <c r="AE9" s="13" t="s">
        <v>49</v>
      </c>
      <c r="AF9" s="13" t="n">
        <v>1.92</v>
      </c>
    </row>
    <row r="10" customFormat="false" ht="13.8" hidden="false" customHeight="false" outlineLevel="0" collapsed="false">
      <c r="A10" s="13" t="n">
        <v>47</v>
      </c>
      <c r="B10" s="13" t="s">
        <v>25</v>
      </c>
      <c r="C10" s="13" t="n">
        <v>71.02</v>
      </c>
      <c r="D10" s="13" t="n">
        <v>89.25</v>
      </c>
      <c r="E10" s="13" t="n">
        <v>95.67</v>
      </c>
      <c r="F10" s="13" t="n">
        <v>98.49</v>
      </c>
      <c r="G10" s="13" t="n">
        <v>100.32</v>
      </c>
      <c r="H10" s="13" t="n">
        <v>100.64</v>
      </c>
      <c r="I10" s="13" t="n">
        <v>100.51</v>
      </c>
      <c r="J10" s="13" t="n">
        <v>100.61</v>
      </c>
      <c r="K10" s="13" t="n">
        <v>100.47</v>
      </c>
      <c r="L10" s="14" t="n">
        <f aca="false">50*LOG((1+(1/9)*Z10)^(-0.5)*100)</f>
        <v>74.079189419939</v>
      </c>
      <c r="M10" s="15" t="n">
        <f aca="false">0+(50-0)/(C10-0)*$C$1</f>
        <v>1.76006758659533</v>
      </c>
      <c r="N10" s="15" t="n">
        <f aca="false">(M10-$M$2)^2</f>
        <v>0.0364422825378928</v>
      </c>
      <c r="O10" s="16" t="n">
        <f aca="false">$D$1+(90-D10)/(E10-D10)*($E$1-$D$1)</f>
        <v>5.29205607476636</v>
      </c>
      <c r="P10" s="16" t="n">
        <f aca="false">(O10-$O$2)^2</f>
        <v>0.594357476478737</v>
      </c>
      <c r="Q10" s="14" t="n">
        <f aca="false">(C$2-C10)^2</f>
        <v>74.6496</v>
      </c>
      <c r="R10" s="14" t="n">
        <f aca="false">(D$2-D10)^2</f>
        <v>10.24</v>
      </c>
      <c r="S10" s="14" t="n">
        <f aca="false">(E$2-E10)^2</f>
        <v>1.44000000000001</v>
      </c>
      <c r="T10" s="14" t="n">
        <f aca="false">(F$2-F10)^2</f>
        <v>0.0961000000000014</v>
      </c>
      <c r="U10" s="14" t="n">
        <f aca="false">(G$2-G10)^2</f>
        <v>0.0255999999999989</v>
      </c>
      <c r="V10" s="14" t="n">
        <f aca="false">(H$2-H10)^2</f>
        <v>0.435599999999995</v>
      </c>
      <c r="W10" s="14" t="n">
        <f aca="false">(I$2-I10)^2</f>
        <v>0.336399999999998</v>
      </c>
      <c r="X10" s="14" t="n">
        <f aca="false">(J$2-J10)^2</f>
        <v>1.02010000000001</v>
      </c>
      <c r="Y10" s="14" t="n">
        <f aca="false">(K$2-K10)^2</f>
        <v>0.72249999999999</v>
      </c>
      <c r="Z10" s="14" t="n">
        <f aca="false">SUM(Q10:Y10)</f>
        <v>88.9659</v>
      </c>
      <c r="AA10" s="13" t="n">
        <v>0</v>
      </c>
      <c r="AB10" s="13" t="n">
        <v>10.32</v>
      </c>
      <c r="AC10" s="13" t="n">
        <v>36.57</v>
      </c>
      <c r="AD10" s="13" t="n">
        <v>17.78</v>
      </c>
      <c r="AE10" s="13" t="s">
        <v>47</v>
      </c>
      <c r="AF10" s="13" t="s">
        <v>48</v>
      </c>
    </row>
    <row r="11" customFormat="false" ht="13.8" hidden="false" customHeight="false" outlineLevel="0" collapsed="false">
      <c r="A11" s="13" t="n">
        <v>48</v>
      </c>
      <c r="B11" s="13" t="s">
        <v>28</v>
      </c>
      <c r="C11" s="13" t="n">
        <v>71.62</v>
      </c>
      <c r="D11" s="13" t="n">
        <v>86.74</v>
      </c>
      <c r="E11" s="13" t="n">
        <v>92.78</v>
      </c>
      <c r="F11" s="13" t="n">
        <v>95.98</v>
      </c>
      <c r="G11" s="13" t="n">
        <v>99.2</v>
      </c>
      <c r="H11" s="13" t="n">
        <v>100.58</v>
      </c>
      <c r="I11" s="13" t="n">
        <v>102.04</v>
      </c>
      <c r="J11" s="13" t="n">
        <v>103.12</v>
      </c>
      <c r="K11" s="13" t="n">
        <v>103.54</v>
      </c>
      <c r="L11" s="14" t="n">
        <f aca="false">50*LOG((1+(1/9)*Z11)^(-0.5)*100)</f>
        <v>68.4574145546807</v>
      </c>
      <c r="M11" s="15" t="n">
        <f aca="false">0+(50-0)/(C11-0)*$C$1</f>
        <v>1.74532253560458</v>
      </c>
      <c r="N11" s="15" t="n">
        <f aca="false">(M11-$M$2)^2</f>
        <v>0.0310300793394867</v>
      </c>
      <c r="O11" s="16" t="n">
        <f aca="false">$D$1+(90-D11)/(E11-D11)*($E$1-$D$1)</f>
        <v>6.34933774834437</v>
      </c>
      <c r="P11" s="16" t="n">
        <f aca="false">(O11-$O$2)^2</f>
        <v>3.3424158135762</v>
      </c>
      <c r="Q11" s="14" t="n">
        <f aca="false">(C$2-C11)^2</f>
        <v>64.6415999999999</v>
      </c>
      <c r="R11" s="14" t="n">
        <f aca="false">(D$2-D11)^2</f>
        <v>32.6041000000001</v>
      </c>
      <c r="S11" s="14" t="n">
        <f aca="false">(E$2-E11)^2</f>
        <v>16.7281</v>
      </c>
      <c r="T11" s="14" t="n">
        <f aca="false">(F$2-F11)^2</f>
        <v>7.95239999999996</v>
      </c>
      <c r="U11" s="14" t="n">
        <f aca="false">(G$2-G11)^2</f>
        <v>0.921599999999988</v>
      </c>
      <c r="V11" s="14" t="n">
        <f aca="false">(H$2-H11)^2</f>
        <v>0.359999999999993</v>
      </c>
      <c r="W11" s="14" t="n">
        <f aca="false">(I$2-I11)^2</f>
        <v>4.4521</v>
      </c>
      <c r="X11" s="14" t="n">
        <f aca="false">(J$2-J11)^2</f>
        <v>12.3904000000001</v>
      </c>
      <c r="Y11" s="14" t="n">
        <f aca="false">(K$2-K11)^2</f>
        <v>15.3664</v>
      </c>
      <c r="Z11" s="14" t="n">
        <f aca="false">SUM(Q11:Y11)</f>
        <v>155.4167</v>
      </c>
      <c r="AA11" s="17" t="n">
        <v>1.9</v>
      </c>
      <c r="AB11" s="13" t="n">
        <v>20.93</v>
      </c>
      <c r="AC11" s="13" t="n">
        <v>36.34</v>
      </c>
      <c r="AD11" s="13" t="n">
        <v>2.28</v>
      </c>
      <c r="AE11" s="13" t="s">
        <v>49</v>
      </c>
      <c r="AF11" s="13" t="n">
        <v>1.92</v>
      </c>
    </row>
    <row r="12" customFormat="false" ht="13.8" hidden="false" customHeight="false" outlineLevel="0" collapsed="false">
      <c r="A12" s="13" t="n">
        <v>48</v>
      </c>
      <c r="B12" s="13" t="s">
        <v>29</v>
      </c>
      <c r="C12" s="13" t="n">
        <v>68.1</v>
      </c>
      <c r="D12" s="13" t="n">
        <v>89.63</v>
      </c>
      <c r="E12" s="13" t="n">
        <v>90.09</v>
      </c>
      <c r="F12" s="13" t="n">
        <v>93.45</v>
      </c>
      <c r="G12" s="13" t="n">
        <v>96.97</v>
      </c>
      <c r="H12" s="13" t="n">
        <v>98.74</v>
      </c>
      <c r="I12" s="13" t="n">
        <v>100.22</v>
      </c>
      <c r="J12" s="13" t="n">
        <v>101.2</v>
      </c>
      <c r="K12" s="13" t="n">
        <v>101.8</v>
      </c>
      <c r="L12" s="14" t="n">
        <f aca="false">50*LOG((1+(1/9)*Z12)^(-0.5)*100)</f>
        <v>64.1585493881654</v>
      </c>
      <c r="M12" s="15" t="n">
        <f aca="false">0+(50-0)/(C12-0)*$C$1</f>
        <v>1.83553597650514</v>
      </c>
      <c r="N12" s="15" t="n">
        <f aca="false">(M12-$M$2)^2</f>
        <v>0.0709513831589861</v>
      </c>
      <c r="O12" s="16" t="n">
        <f aca="false">$D$1+(90-D12)/(E12-D12)*($E$1-$D$1)</f>
        <v>7.01086956521738</v>
      </c>
      <c r="P12" s="16" t="n">
        <f aca="false">(O12-$O$2)^2</f>
        <v>6.19890148567131</v>
      </c>
      <c r="Q12" s="14" t="n">
        <f aca="false">(C$2-C12)^2</f>
        <v>133.6336</v>
      </c>
      <c r="R12" s="14" t="n">
        <f aca="false">(D$2-D12)^2</f>
        <v>7.95240000000004</v>
      </c>
      <c r="S12" s="14" t="n">
        <f aca="false">(E$2-E12)^2</f>
        <v>45.9684</v>
      </c>
      <c r="T12" s="14" t="n">
        <f aca="false">(F$2-F12)^2</f>
        <v>28.6224999999999</v>
      </c>
      <c r="U12" s="14" t="n">
        <f aca="false">(G$2-G12)^2</f>
        <v>10.1761</v>
      </c>
      <c r="V12" s="14" t="n">
        <f aca="false">(H$2-H12)^2</f>
        <v>1.53760000000002</v>
      </c>
      <c r="W12" s="14" t="n">
        <f aca="false">(I$2-I12)^2</f>
        <v>0.0840999999999954</v>
      </c>
      <c r="X12" s="14" t="n">
        <f aca="false">(J$2-J12)^2</f>
        <v>2.56000000000003</v>
      </c>
      <c r="Y12" s="14" t="n">
        <f aca="false">(K$2-K12)^2</f>
        <v>4.75239999999997</v>
      </c>
      <c r="Z12" s="14" t="n">
        <f aca="false">SUM(Q12:Y12)</f>
        <v>235.2871</v>
      </c>
      <c r="AA12" s="17" t="n">
        <v>1.9</v>
      </c>
      <c r="AB12" s="13" t="n">
        <v>20.93</v>
      </c>
      <c r="AC12" s="13" t="n">
        <v>36.34</v>
      </c>
      <c r="AD12" s="13" t="n">
        <v>2.28</v>
      </c>
      <c r="AE12" s="13" t="s">
        <v>49</v>
      </c>
      <c r="AF12" s="13" t="n">
        <v>1.92</v>
      </c>
    </row>
    <row r="13" s="32" customFormat="true" ht="13.8" hidden="false" customHeight="false" outlineLevel="0" collapsed="false">
      <c r="A13" s="30" t="n">
        <v>49</v>
      </c>
      <c r="B13" s="30" t="s">
        <v>50</v>
      </c>
      <c r="C13" s="30" t="n">
        <v>2.4</v>
      </c>
      <c r="D13" s="30" t="n">
        <v>11.38</v>
      </c>
      <c r="E13" s="30" t="n">
        <v>23.21</v>
      </c>
      <c r="F13" s="30" t="n">
        <v>36.01</v>
      </c>
      <c r="G13" s="30" t="n">
        <v>59.81</v>
      </c>
      <c r="H13" s="30" t="n">
        <v>75.65</v>
      </c>
      <c r="I13" s="30" t="n">
        <v>89.03</v>
      </c>
      <c r="J13" s="30" t="n">
        <v>97.64</v>
      </c>
      <c r="K13" s="30" t="n">
        <v>101.51</v>
      </c>
      <c r="L13" s="31" t="n">
        <f aca="false">50*LOG((1+(1/9)*Z13)^(-0.5)*100)</f>
        <v>14.2314983845289</v>
      </c>
      <c r="M13" s="15" t="n">
        <f aca="false">0+(50-0)/(C13-0)*$C$1</f>
        <v>52.0833333333333</v>
      </c>
      <c r="N13" s="15" t="n">
        <f aca="false">(M13-$M$2)^2</f>
        <v>2551.68080151635</v>
      </c>
      <c r="O13" s="16" t="n">
        <f aca="false">$D$1+(90-D13)/(E13-D13)*($E$1-$D$1)</f>
        <v>21.614539306847</v>
      </c>
      <c r="P13" s="16" t="n">
        <f aca="false">(O13-$O$2)^2</f>
        <v>292.185317182073</v>
      </c>
      <c r="Q13" s="14" t="n">
        <f aca="false">(C$2-C13)^2</f>
        <v>5969.1076</v>
      </c>
      <c r="R13" s="14" t="n">
        <f aca="false">(D$2-D13)^2</f>
        <v>6572.3449</v>
      </c>
      <c r="S13" s="14" t="n">
        <f aca="false">(E$2-E13)^2</f>
        <v>5425.7956</v>
      </c>
      <c r="T13" s="14" t="n">
        <f aca="false">(F$2-F13)^2</f>
        <v>3942.5841</v>
      </c>
      <c r="U13" s="14" t="n">
        <f aca="false">(G$2-G13)^2</f>
        <v>1628.1225</v>
      </c>
      <c r="V13" s="14" t="n">
        <f aca="false">(H$2-H13)^2</f>
        <v>591.9489</v>
      </c>
      <c r="W13" s="14" t="n">
        <f aca="false">(I$2-I13)^2</f>
        <v>118.81</v>
      </c>
      <c r="X13" s="14" t="n">
        <f aca="false">(J$2-J13)^2</f>
        <v>3.84159999999998</v>
      </c>
      <c r="Y13" s="14" t="n">
        <f aca="false">(K$2-K13)^2</f>
        <v>3.5721</v>
      </c>
      <c r="Z13" s="14" t="n">
        <f aca="false">SUM(Q13:Y13)</f>
        <v>24256.1273</v>
      </c>
      <c r="AA13" s="17" t="n">
        <v>2.5</v>
      </c>
      <c r="AB13" s="13" t="n">
        <v>10</v>
      </c>
      <c r="AC13" s="13" t="n">
        <v>24</v>
      </c>
      <c r="AD13" s="13" t="n">
        <v>3.55</v>
      </c>
      <c r="AE13" s="13" t="s">
        <v>49</v>
      </c>
      <c r="AF13" s="13" t="n">
        <v>1.94</v>
      </c>
      <c r="AMI13" s="0"/>
      <c r="AMJ13" s="0"/>
    </row>
    <row r="14" s="32" customFormat="true" ht="13.8" hidden="false" customHeight="false" outlineLevel="0" collapsed="false">
      <c r="A14" s="30" t="n">
        <v>50</v>
      </c>
      <c r="B14" s="30" t="s">
        <v>50</v>
      </c>
      <c r="C14" s="30" t="n">
        <v>8.8</v>
      </c>
      <c r="D14" s="30" t="n">
        <v>34.29</v>
      </c>
      <c r="E14" s="30" t="n">
        <v>59.68</v>
      </c>
      <c r="F14" s="30" t="n">
        <v>75.36</v>
      </c>
      <c r="G14" s="30" t="n">
        <v>89.03</v>
      </c>
      <c r="H14" s="30" t="n">
        <v>94.85</v>
      </c>
      <c r="I14" s="30" t="n">
        <v>99.36</v>
      </c>
      <c r="J14" s="30" t="n">
        <v>101.69</v>
      </c>
      <c r="K14" s="30" t="n">
        <v>102.88</v>
      </c>
      <c r="L14" s="31" t="n">
        <f aca="false">50*LOG((1+(1/9)*Z14)^(-0.5)*100)</f>
        <v>23.3152001385171</v>
      </c>
      <c r="M14" s="15" t="n">
        <f aca="false">0+(50-0)/(C14-0)*$C$1</f>
        <v>14.2045454545455</v>
      </c>
      <c r="N14" s="15" t="n">
        <f aca="false">(M14-$M$2)^2</f>
        <v>159.652738953853</v>
      </c>
      <c r="O14" s="16" t="n">
        <f aca="false">$D$1+(90-D14)/(E14-D14)*($E$1-$D$1)</f>
        <v>10.4854273335959</v>
      </c>
      <c r="P14" s="16" t="n">
        <f aca="false">(O14-$O$2)^2</f>
        <v>35.5730783646076</v>
      </c>
      <c r="Q14" s="14" t="n">
        <f aca="false">(C$2-C14)^2</f>
        <v>5021.1396</v>
      </c>
      <c r="R14" s="14" t="n">
        <f aca="false">(D$2-D14)^2</f>
        <v>3382.5856</v>
      </c>
      <c r="S14" s="14" t="n">
        <f aca="false">(E$2-E14)^2</f>
        <v>1383.0961</v>
      </c>
      <c r="T14" s="14" t="n">
        <f aca="false">(F$2-F14)^2</f>
        <v>549.4336</v>
      </c>
      <c r="U14" s="14" t="n">
        <f aca="false">(G$2-G14)^2</f>
        <v>123.8769</v>
      </c>
      <c r="V14" s="14" t="n">
        <f aca="false">(H$2-H14)^2</f>
        <v>26.3169000000001</v>
      </c>
      <c r="W14" s="14" t="n">
        <f aca="false">(I$2-I14)^2</f>
        <v>0.324900000000008</v>
      </c>
      <c r="X14" s="14" t="n">
        <f aca="false">(J$2-J14)^2</f>
        <v>4.36810000000001</v>
      </c>
      <c r="Y14" s="14" t="n">
        <f aca="false">(K$2-K14)^2</f>
        <v>10.6275999999999</v>
      </c>
      <c r="Z14" s="14" t="n">
        <f aca="false">SUM(Q14:Y14)</f>
        <v>10501.7693</v>
      </c>
      <c r="AA14" s="17" t="n">
        <v>2.5</v>
      </c>
      <c r="AB14" s="13" t="n">
        <v>20</v>
      </c>
      <c r="AC14" s="13" t="n">
        <v>24</v>
      </c>
      <c r="AD14" s="13" t="n">
        <v>2.99</v>
      </c>
      <c r="AE14" s="13" t="s">
        <v>49</v>
      </c>
      <c r="AF14" s="13" t="n">
        <v>1.95</v>
      </c>
      <c r="AMI14" s="0"/>
      <c r="AMJ14" s="0"/>
    </row>
    <row r="15" s="32" customFormat="true" ht="13.8" hidden="false" customHeight="false" outlineLevel="0" collapsed="false">
      <c r="A15" s="30" t="n">
        <v>51</v>
      </c>
      <c r="B15" s="30" t="s">
        <v>50</v>
      </c>
      <c r="C15" s="30" t="n">
        <v>3.52</v>
      </c>
      <c r="D15" s="30" t="n">
        <v>17.78</v>
      </c>
      <c r="E15" s="30" t="n">
        <v>34.83</v>
      </c>
      <c r="F15" s="30" t="n">
        <v>53.14</v>
      </c>
      <c r="G15" s="30" t="n">
        <v>74.93</v>
      </c>
      <c r="H15" s="30" t="n">
        <v>84.7</v>
      </c>
      <c r="I15" s="30" t="n">
        <v>92.02</v>
      </c>
      <c r="J15" s="30" t="n">
        <v>96</v>
      </c>
      <c r="K15" s="30" t="n">
        <v>97.55</v>
      </c>
      <c r="L15" s="31" t="n">
        <f aca="false">50*LOG((1+(1/9)*Z15)^(-0.5)*100)</f>
        <v>17.3152438877531</v>
      </c>
      <c r="M15" s="15" t="n">
        <f aca="false">0+(50-0)/(C15-0)*$C$1</f>
        <v>35.5113636363636</v>
      </c>
      <c r="N15" s="15" t="n">
        <f aca="false">(M15-$M$2)^2</f>
        <v>1152.07257889732</v>
      </c>
      <c r="O15" s="16" t="n">
        <f aca="false">$D$1+(90-D15)/(E15-D15)*($E$1-$D$1)</f>
        <v>15.5894428152493</v>
      </c>
      <c r="P15" s="16" t="n">
        <f aca="false">(O15-$O$2)^2</f>
        <v>122.507985943708</v>
      </c>
      <c r="Q15" s="14" t="n">
        <f aca="false">(C$2-C15)^2</f>
        <v>5797.2996</v>
      </c>
      <c r="R15" s="14" t="n">
        <f aca="false">(D$2-D15)^2</f>
        <v>5575.6089</v>
      </c>
      <c r="S15" s="14" t="n">
        <f aca="false">(E$2-E15)^2</f>
        <v>3848.9616</v>
      </c>
      <c r="T15" s="14" t="n">
        <f aca="false">(F$2-F15)^2</f>
        <v>2084.8356</v>
      </c>
      <c r="U15" s="14" t="n">
        <f aca="false">(G$2-G15)^2</f>
        <v>636.552899999999</v>
      </c>
      <c r="V15" s="14" t="n">
        <f aca="false">(H$2-H15)^2</f>
        <v>233.4784</v>
      </c>
      <c r="W15" s="14" t="n">
        <f aca="false">(I$2-I15)^2</f>
        <v>62.5681000000002</v>
      </c>
      <c r="X15" s="14" t="n">
        <f aca="false">(J$2-J15)^2</f>
        <v>12.96</v>
      </c>
      <c r="Y15" s="14" t="n">
        <f aca="false">(K$2-K15)^2</f>
        <v>4.28490000000003</v>
      </c>
      <c r="Z15" s="14" t="n">
        <f aca="false">SUM(Q15:Y15)</f>
        <v>18256.55</v>
      </c>
      <c r="AA15" s="17" t="n">
        <v>2.5</v>
      </c>
      <c r="AB15" s="13" t="n">
        <v>10</v>
      </c>
      <c r="AC15" s="13" t="n">
        <v>36</v>
      </c>
      <c r="AD15" s="13" t="n">
        <v>2.88</v>
      </c>
      <c r="AE15" s="13" t="s">
        <v>49</v>
      </c>
      <c r="AF15" s="13" t="n">
        <v>2</v>
      </c>
      <c r="AMI15" s="0"/>
      <c r="AMJ15" s="0"/>
    </row>
    <row r="16" s="32" customFormat="true" ht="13.8" hidden="false" customHeight="false" outlineLevel="0" collapsed="false">
      <c r="A16" s="30" t="n">
        <v>52</v>
      </c>
      <c r="B16" s="30" t="s">
        <v>50</v>
      </c>
      <c r="C16" s="30" t="n">
        <v>4.85</v>
      </c>
      <c r="D16" s="30" t="n">
        <v>21.29</v>
      </c>
      <c r="E16" s="30" t="n">
        <v>40.78</v>
      </c>
      <c r="F16" s="30" t="n">
        <v>59.7</v>
      </c>
      <c r="G16" s="30" t="n">
        <v>83.13</v>
      </c>
      <c r="H16" s="30" t="n">
        <v>93.02</v>
      </c>
      <c r="I16" s="30" t="n">
        <v>100.32</v>
      </c>
      <c r="J16" s="30" t="n">
        <v>103.85</v>
      </c>
      <c r="K16" s="30" t="n">
        <v>105.16</v>
      </c>
      <c r="L16" s="31" t="n">
        <f aca="false">50*LOG((1+(1/9)*Z16)^(-0.5)*100)</f>
        <v>18.9367758975054</v>
      </c>
      <c r="M16" s="15" t="n">
        <f aca="false">0+(50-0)/(C16-0)*$C$1</f>
        <v>25.7731958762887</v>
      </c>
      <c r="N16" s="15" t="n">
        <f aca="false">(M16-$M$2)^2</f>
        <v>585.83491857162</v>
      </c>
      <c r="O16" s="16" t="n">
        <f aca="false">$D$1+(90-D16)/(E16-D16)*($E$1-$D$1)</f>
        <v>13.8134940995382</v>
      </c>
      <c r="P16" s="16" t="n">
        <f aca="false">(O16-$O$2)^2</f>
        <v>86.3483977488332</v>
      </c>
      <c r="Q16" s="14" t="n">
        <f aca="false">(C$2-C16)^2</f>
        <v>5596.5361</v>
      </c>
      <c r="R16" s="14" t="n">
        <f aca="false">(D$2-D16)^2</f>
        <v>5063.7456</v>
      </c>
      <c r="S16" s="14" t="n">
        <f aca="false">(E$2-E16)^2</f>
        <v>3146.0881</v>
      </c>
      <c r="T16" s="14" t="n">
        <f aca="false">(F$2-F16)^2</f>
        <v>1528.81</v>
      </c>
      <c r="U16" s="14" t="n">
        <f aca="false">(G$2-G16)^2</f>
        <v>290.0209</v>
      </c>
      <c r="V16" s="14" t="n">
        <f aca="false">(H$2-H16)^2</f>
        <v>48.4416000000001</v>
      </c>
      <c r="W16" s="14" t="n">
        <f aca="false">(I$2-I16)^2</f>
        <v>0.152099999999989</v>
      </c>
      <c r="X16" s="14" t="n">
        <f aca="false">(J$2-J16)^2</f>
        <v>18.0625</v>
      </c>
      <c r="Y16" s="14" t="n">
        <f aca="false">(K$2-K16)^2</f>
        <v>30.6915999999999</v>
      </c>
      <c r="Z16" s="14" t="n">
        <f aca="false">SUM(Q16:Y16)</f>
        <v>15722.5485</v>
      </c>
      <c r="AA16" s="17" t="n">
        <v>2.5</v>
      </c>
      <c r="AB16" s="13" t="n">
        <v>15</v>
      </c>
      <c r="AC16" s="13" t="n">
        <v>30</v>
      </c>
      <c r="AD16" s="13" t="n">
        <v>2.94</v>
      </c>
      <c r="AE16" s="13" t="s">
        <v>49</v>
      </c>
      <c r="AF16" s="13" t="n">
        <v>1.98</v>
      </c>
      <c r="AMI16" s="0"/>
      <c r="AMJ16" s="0"/>
    </row>
    <row r="17" customFormat="false" ht="13.8" hidden="false" customHeight="false" outlineLevel="0" collapsed="false">
      <c r="A17" s="13" t="n">
        <v>49</v>
      </c>
      <c r="B17" s="13" t="s">
        <v>24</v>
      </c>
      <c r="C17" s="13" t="n">
        <v>52.27</v>
      </c>
      <c r="D17" s="13" t="n">
        <v>68.41</v>
      </c>
      <c r="E17" s="13" t="n">
        <v>76.46</v>
      </c>
      <c r="F17" s="13" t="n">
        <v>82.1</v>
      </c>
      <c r="G17" s="13" t="n">
        <v>89.58</v>
      </c>
      <c r="H17" s="13" t="n">
        <v>94.5</v>
      </c>
      <c r="I17" s="13" t="n">
        <v>100.3</v>
      </c>
      <c r="J17" s="13" t="n">
        <v>104.45</v>
      </c>
      <c r="K17" s="13" t="n">
        <v>106.25</v>
      </c>
      <c r="L17" s="14" t="n">
        <f aca="false">50*LOG((1+(1/9)*Z17)^(-0.5)*100)</f>
        <v>40.0893255720799</v>
      </c>
      <c r="M17" s="15" t="n">
        <f aca="false">0+(50-0)/(C17-0)*$C$1</f>
        <v>2.39142911804094</v>
      </c>
      <c r="N17" s="15" t="n">
        <f aca="false">(M17-$M$2)^2</f>
        <v>0.676111754157075</v>
      </c>
      <c r="O17" s="16" t="n">
        <f aca="false">$G$1+(90-G17)/(H17-G17)*($H$1-$G$1)</f>
        <v>15.4268292682927</v>
      </c>
      <c r="P17" s="16" t="n">
        <f aca="false">(O17-$O$2)^2</f>
        <v>118.934707472222</v>
      </c>
      <c r="Q17" s="14" t="n">
        <f aca="false">(C$2-C17)^2</f>
        <v>750.2121</v>
      </c>
      <c r="R17" s="14" t="n">
        <f aca="false">(D$2-D17)^2</f>
        <v>577.9216</v>
      </c>
      <c r="S17" s="14" t="n">
        <f aca="false">(E$2-E17)^2</f>
        <v>416.5681</v>
      </c>
      <c r="T17" s="14" t="n">
        <f aca="false">(F$2-F17)^2</f>
        <v>278.89</v>
      </c>
      <c r="U17" s="14" t="n">
        <f aca="false">(G$2-G17)^2</f>
        <v>111.9364</v>
      </c>
      <c r="V17" s="14" t="n">
        <f aca="false">(H$2-H17)^2</f>
        <v>30.0304</v>
      </c>
      <c r="W17" s="14" t="n">
        <f aca="false">(I$2-I17)^2</f>
        <v>0.136899999999993</v>
      </c>
      <c r="X17" s="14" t="n">
        <f aca="false">(J$2-J17)^2</f>
        <v>23.5225000000001</v>
      </c>
      <c r="Y17" s="14" t="n">
        <f aca="false">(K$2-K17)^2</f>
        <v>43.9568999999999</v>
      </c>
      <c r="Z17" s="14" t="n">
        <f aca="false">SUM(Q17:Y17)</f>
        <v>2233.1749</v>
      </c>
      <c r="AA17" s="17" t="n">
        <v>2.5</v>
      </c>
      <c r="AB17" s="13" t="n">
        <v>10</v>
      </c>
      <c r="AC17" s="13" t="n">
        <v>24</v>
      </c>
      <c r="AD17" s="13" t="n">
        <v>3.55</v>
      </c>
      <c r="AE17" s="13" t="s">
        <v>49</v>
      </c>
      <c r="AF17" s="13" t="n">
        <v>1.94</v>
      </c>
    </row>
    <row r="18" customFormat="false" ht="13.8" hidden="false" customHeight="false" outlineLevel="0" collapsed="false">
      <c r="A18" s="13" t="n">
        <v>50</v>
      </c>
      <c r="B18" s="13" t="s">
        <v>24</v>
      </c>
      <c r="C18" s="13" t="n">
        <v>62.68</v>
      </c>
      <c r="D18" s="13" t="n">
        <v>79.83</v>
      </c>
      <c r="E18" s="13" t="n">
        <v>87.34</v>
      </c>
      <c r="F18" s="13" t="n">
        <v>92.12</v>
      </c>
      <c r="G18" s="13" t="n">
        <v>97.02</v>
      </c>
      <c r="H18" s="13" t="n">
        <v>99.41</v>
      </c>
      <c r="I18" s="13" t="n">
        <v>101.99</v>
      </c>
      <c r="J18" s="13" t="n">
        <v>103.77</v>
      </c>
      <c r="K18" s="13" t="n">
        <v>104.77</v>
      </c>
      <c r="L18" s="14" t="n">
        <f aca="false">50*LOG((1+(1/9)*Z18)^(-0.5)*100)</f>
        <v>53.5270902997041</v>
      </c>
      <c r="M18" s="15" t="n">
        <f aca="false">0+(50-0)/(C18-0)*$C$1</f>
        <v>1.99425654116145</v>
      </c>
      <c r="N18" s="15" t="n">
        <f aca="false">(M18-$M$2)^2</f>
        <v>0.180699444758961</v>
      </c>
      <c r="O18" s="16" t="n">
        <f aca="false">$E$1+(90-E18)/(F18-E18)*($F$1-$E$1)</f>
        <v>8.89121338912134</v>
      </c>
      <c r="P18" s="16" t="n">
        <f aca="false">(O18-$O$2)^2</f>
        <v>19.097801513186</v>
      </c>
      <c r="Q18" s="14" t="n">
        <f aca="false">(C$2-C18)^2</f>
        <v>288.3204</v>
      </c>
      <c r="R18" s="14" t="n">
        <f aca="false">(D$2-D18)^2</f>
        <v>159.2644</v>
      </c>
      <c r="S18" s="14" t="n">
        <f aca="false">(E$2-E18)^2</f>
        <v>90.8209</v>
      </c>
      <c r="T18" s="14" t="n">
        <f aca="false">(F$2-F18)^2</f>
        <v>44.6223999999999</v>
      </c>
      <c r="U18" s="14" t="n">
        <f aca="false">(G$2-G18)^2</f>
        <v>9.8596</v>
      </c>
      <c r="V18" s="14" t="n">
        <f aca="false">(H$2-H18)^2</f>
        <v>0.324900000000008</v>
      </c>
      <c r="W18" s="14" t="n">
        <f aca="false">(I$2-I18)^2</f>
        <v>4.24359999999995</v>
      </c>
      <c r="X18" s="14" t="n">
        <f aca="false">(J$2-J18)^2</f>
        <v>17.3889</v>
      </c>
      <c r="Y18" s="14" t="n">
        <f aca="false">(K$2-K18)^2</f>
        <v>26.5224999999999</v>
      </c>
      <c r="Z18" s="14" t="n">
        <f aca="false">SUM(Q18:Y18)</f>
        <v>641.3676</v>
      </c>
      <c r="AA18" s="17" t="n">
        <v>2.5</v>
      </c>
      <c r="AB18" s="13" t="n">
        <v>20</v>
      </c>
      <c r="AC18" s="13" t="n">
        <v>24</v>
      </c>
      <c r="AD18" s="13" t="n">
        <v>2.99</v>
      </c>
      <c r="AE18" s="13" t="s">
        <v>49</v>
      </c>
      <c r="AF18" s="13" t="n">
        <v>1.95</v>
      </c>
    </row>
    <row r="19" customFormat="false" ht="13.8" hidden="false" customHeight="false" outlineLevel="0" collapsed="false">
      <c r="A19" s="13" t="n">
        <v>51</v>
      </c>
      <c r="B19" s="13" t="s">
        <v>24</v>
      </c>
      <c r="C19" s="13" t="n">
        <v>51.54</v>
      </c>
      <c r="D19" s="13" t="n">
        <v>70.59</v>
      </c>
      <c r="E19" s="13" t="n">
        <v>79.62</v>
      </c>
      <c r="F19" s="13" t="n">
        <v>85.14</v>
      </c>
      <c r="G19" s="13" t="n">
        <v>91.46</v>
      </c>
      <c r="H19" s="13" t="n">
        <v>95.02</v>
      </c>
      <c r="I19" s="13" t="n">
        <v>98.54</v>
      </c>
      <c r="J19" s="13" t="n">
        <v>100.77</v>
      </c>
      <c r="K19" s="13" t="n">
        <v>101.81</v>
      </c>
      <c r="L19" s="14" t="n">
        <f aca="false">50*LOG((1+(1/9)*Z19)^(-0.5)*100)</f>
        <v>42.05920510785</v>
      </c>
      <c r="M19" s="15" t="n">
        <f aca="false">0+(50-0)/(C19-0)*$C$1</f>
        <v>2.42530073729142</v>
      </c>
      <c r="N19" s="15" t="n">
        <f aca="false">(M19-$M$2)^2</f>
        <v>0.732961606194033</v>
      </c>
      <c r="O19" s="16" t="n">
        <f aca="false">$F$1+(90-F19)/(G19-F19)*($G$1-$F$1)</f>
        <v>13.8449367088608</v>
      </c>
      <c r="P19" s="16" t="n">
        <f aca="false">(O19-$O$2)^2</f>
        <v>86.9337399771058</v>
      </c>
      <c r="Q19" s="14" t="n">
        <f aca="false">(C$2-C19)^2</f>
        <v>790.7344</v>
      </c>
      <c r="R19" s="14" t="n">
        <f aca="false">(D$2-D19)^2</f>
        <v>477.8596</v>
      </c>
      <c r="S19" s="14" t="n">
        <f aca="false">(E$2-E19)^2</f>
        <v>297.5625</v>
      </c>
      <c r="T19" s="14" t="n">
        <f aca="false">(F$2-F19)^2</f>
        <v>186.5956</v>
      </c>
      <c r="U19" s="14" t="n">
        <f aca="false">(G$2-G19)^2</f>
        <v>75.6900000000001</v>
      </c>
      <c r="V19" s="14" t="n">
        <f aca="false">(H$2-H19)^2</f>
        <v>24.6016000000001</v>
      </c>
      <c r="W19" s="14" t="n">
        <f aca="false">(I$2-I19)^2</f>
        <v>1.9321</v>
      </c>
      <c r="X19" s="14" t="n">
        <f aca="false">(J$2-J19)^2</f>
        <v>1.3689</v>
      </c>
      <c r="Y19" s="14" t="n">
        <f aca="false">(K$2-K19)^2</f>
        <v>4.79609999999999</v>
      </c>
      <c r="Z19" s="14" t="n">
        <f aca="false">SUM(Q19:Y19)</f>
        <v>1861.1408</v>
      </c>
      <c r="AA19" s="17" t="n">
        <v>2.5</v>
      </c>
      <c r="AB19" s="13" t="n">
        <v>10</v>
      </c>
      <c r="AC19" s="13" t="n">
        <v>36</v>
      </c>
      <c r="AD19" s="13" t="n">
        <v>2.88</v>
      </c>
      <c r="AE19" s="13" t="s">
        <v>49</v>
      </c>
      <c r="AF19" s="13" t="n">
        <v>2</v>
      </c>
    </row>
    <row r="20" customFormat="false" ht="13.8" hidden="false" customHeight="false" outlineLevel="0" collapsed="false">
      <c r="A20" s="13" t="n">
        <v>52</v>
      </c>
      <c r="B20" s="13" t="s">
        <v>24</v>
      </c>
      <c r="C20" s="13" t="n">
        <v>59.08</v>
      </c>
      <c r="D20" s="13" t="n">
        <v>77.24</v>
      </c>
      <c r="E20" s="13" t="n">
        <v>85.58</v>
      </c>
      <c r="F20" s="13" t="n">
        <v>90.72</v>
      </c>
      <c r="G20" s="13" t="n">
        <v>96.88</v>
      </c>
      <c r="H20" s="13" t="n">
        <v>100.4</v>
      </c>
      <c r="I20" s="13" t="n">
        <v>103.85</v>
      </c>
      <c r="J20" s="13" t="n">
        <v>105.79</v>
      </c>
      <c r="K20" s="13" t="n">
        <v>106.67</v>
      </c>
      <c r="L20" s="14" t="n">
        <f aca="false">50*LOG((1+(1/9)*Z20)^(-0.5)*100)</f>
        <v>49.1761321383824</v>
      </c>
      <c r="M20" s="15" t="n">
        <f aca="false">0+(50-0)/(C20-0)*$C$1</f>
        <v>2.11577522004062</v>
      </c>
      <c r="N20" s="15" t="n">
        <f aca="false">(M20-$M$2)^2</f>
        <v>0.298778394644739</v>
      </c>
      <c r="O20" s="16" t="n">
        <f aca="false">$E$1+(90-E20)/(F20-E20)*($F$1-$E$1)</f>
        <v>9.64980544747082</v>
      </c>
      <c r="P20" s="16" t="n">
        <f aca="false">(O20-$O$2)^2</f>
        <v>26.3035145067538</v>
      </c>
      <c r="Q20" s="14" t="n">
        <f aca="false">(C$2-C20)^2</f>
        <v>423.5364</v>
      </c>
      <c r="R20" s="14" t="n">
        <f aca="false">(D$2-D20)^2</f>
        <v>231.3441</v>
      </c>
      <c r="S20" s="14" t="n">
        <f aca="false">(E$2-E20)^2</f>
        <v>127.4641</v>
      </c>
      <c r="T20" s="14" t="n">
        <f aca="false">(F$2-F20)^2</f>
        <v>65.2864</v>
      </c>
      <c r="U20" s="14" t="n">
        <f aca="false">(G$2-G20)^2</f>
        <v>10.7584</v>
      </c>
      <c r="V20" s="14" t="n">
        <f aca="false">(H$2-H20)^2</f>
        <v>0.176400000000001</v>
      </c>
      <c r="W20" s="14" t="n">
        <f aca="false">(I$2-I20)^2</f>
        <v>15.3663999999999</v>
      </c>
      <c r="X20" s="14" t="n">
        <f aca="false">(J$2-J20)^2</f>
        <v>38.3161000000001</v>
      </c>
      <c r="Y20" s="14" t="n">
        <f aca="false">(K$2-K20)^2</f>
        <v>49.7025</v>
      </c>
      <c r="Z20" s="14" t="n">
        <f aca="false">SUM(Q20:Y20)</f>
        <v>961.9508</v>
      </c>
      <c r="AA20" s="17" t="n">
        <v>2.5</v>
      </c>
      <c r="AB20" s="13" t="n">
        <v>15</v>
      </c>
      <c r="AC20" s="13" t="n">
        <v>30</v>
      </c>
      <c r="AD20" s="13" t="n">
        <v>2.94</v>
      </c>
      <c r="AE20" s="13" t="s">
        <v>49</v>
      </c>
      <c r="AF20" s="13" t="n">
        <v>1.98</v>
      </c>
    </row>
    <row r="21" s="32" customFormat="true" ht="13.8" hidden="false" customHeight="false" outlineLevel="0" collapsed="false">
      <c r="A21" s="30" t="n">
        <v>53</v>
      </c>
      <c r="B21" s="30" t="s">
        <v>50</v>
      </c>
      <c r="C21" s="30" t="n">
        <v>13.3</v>
      </c>
      <c r="D21" s="30" t="n">
        <v>49.57</v>
      </c>
      <c r="E21" s="30" t="n">
        <v>70.01</v>
      </c>
      <c r="F21" s="30" t="n">
        <v>80.35</v>
      </c>
      <c r="G21" s="30" t="n">
        <v>89.77</v>
      </c>
      <c r="H21" s="30" t="n">
        <v>93.86</v>
      </c>
      <c r="I21" s="30" t="n">
        <v>97.5</v>
      </c>
      <c r="J21" s="30" t="n">
        <v>99.71</v>
      </c>
      <c r="K21" s="30" t="n">
        <v>101.07</v>
      </c>
      <c r="L21" s="31" t="n">
        <f aca="false">50*LOG((1+(1/9)*Z21)^(-0.5)*100)</f>
        <v>27.0279439095068</v>
      </c>
      <c r="M21" s="15" t="n">
        <f aca="false">0+(50-0)/(C21-0)*$C$1</f>
        <v>9.3984962406015</v>
      </c>
      <c r="N21" s="15" t="n">
        <f aca="false">(M21-$M$2)^2</f>
        <v>61.298365539709</v>
      </c>
      <c r="O21" s="16" t="n">
        <f aca="false">$D$1+(90-D21)/(E21-D21)*($E$1-$D$1)</f>
        <v>9.94496086105675</v>
      </c>
      <c r="P21" s="16" t="n">
        <f aca="false">(O21-$O$2)^2</f>
        <v>29.4181555337543</v>
      </c>
      <c r="Q21" s="14" t="n">
        <f aca="false">(C$2-C21)^2</f>
        <v>4403.6496</v>
      </c>
      <c r="R21" s="14" t="n">
        <f aca="false">(D$2-D21)^2</f>
        <v>1838.6944</v>
      </c>
      <c r="S21" s="14" t="n">
        <f aca="false">(E$2-E21)^2</f>
        <v>721.4596</v>
      </c>
      <c r="T21" s="14" t="n">
        <f aca="false">(F$2-F21)^2</f>
        <v>340.4025</v>
      </c>
      <c r="U21" s="14" t="n">
        <f aca="false">(G$2-G21)^2</f>
        <v>107.9521</v>
      </c>
      <c r="V21" s="14" t="n">
        <f aca="false">(H$2-H21)^2</f>
        <v>37.4544000000001</v>
      </c>
      <c r="W21" s="14" t="n">
        <f aca="false">(I$2-I21)^2</f>
        <v>5.90490000000003</v>
      </c>
      <c r="X21" s="14" t="n">
        <f aca="false">(J$2-J21)^2</f>
        <v>0.0120999999999999</v>
      </c>
      <c r="Y21" s="14" t="n">
        <f aca="false">(K$2-K21)^2</f>
        <v>2.10249999999997</v>
      </c>
      <c r="Z21" s="14" t="n">
        <f aca="false">SUM(Q21:Y21)</f>
        <v>7457.6321</v>
      </c>
      <c r="AA21" s="17" t="n">
        <v>2.5</v>
      </c>
      <c r="AB21" s="13" t="n">
        <v>20</v>
      </c>
      <c r="AC21" s="13" t="n">
        <v>36</v>
      </c>
      <c r="AD21" s="13" t="n">
        <v>2.28</v>
      </c>
      <c r="AE21" s="13" t="s">
        <v>49</v>
      </c>
      <c r="AF21" s="13" t="n">
        <v>1.88</v>
      </c>
      <c r="AMI21" s="0"/>
      <c r="AMJ21" s="0"/>
    </row>
    <row r="22" s="32" customFormat="true" ht="13.8" hidden="false" customHeight="false" outlineLevel="0" collapsed="false">
      <c r="A22" s="30" t="n">
        <v>54</v>
      </c>
      <c r="B22" s="30" t="s">
        <v>50</v>
      </c>
      <c r="C22" s="30" t="n">
        <v>4.02</v>
      </c>
      <c r="D22" s="30" t="n">
        <v>16.01</v>
      </c>
      <c r="E22" s="30" t="n">
        <v>30.2</v>
      </c>
      <c r="F22" s="30" t="n">
        <v>44.35</v>
      </c>
      <c r="G22" s="30" t="n">
        <v>68.66</v>
      </c>
      <c r="H22" s="30" t="n">
        <v>88.88</v>
      </c>
      <c r="I22" s="30" t="n">
        <v>101.9</v>
      </c>
      <c r="J22" s="30" t="n">
        <v>106.86</v>
      </c>
      <c r="K22" s="30" t="n">
        <v>108.79</v>
      </c>
      <c r="L22" s="31" t="n">
        <f aca="false">50*LOG((1+(1/9)*Z22)^(-0.5)*100)</f>
        <v>16.2011691025425</v>
      </c>
      <c r="M22" s="15" t="n">
        <f aca="false">0+(50-0)/(C22-0)*$C$1</f>
        <v>31.0945273631841</v>
      </c>
      <c r="N22" s="15" t="n">
        <f aca="false">(M22-$M$2)^2</f>
        <v>871.746788357307</v>
      </c>
      <c r="O22" s="16" t="n">
        <f aca="false">$D$1+(90-D22)/(E22-D22)*($E$1-$D$1)</f>
        <v>18.0355884425652</v>
      </c>
      <c r="P22" s="16" t="n">
        <f aca="false">(O22-$O$2)^2</f>
        <v>182.641121023366</v>
      </c>
      <c r="Q22" s="14" t="n">
        <f aca="false">(C$2-C22)^2</f>
        <v>5721.4096</v>
      </c>
      <c r="R22" s="14" t="n">
        <f aca="false">(D$2-D22)^2</f>
        <v>5843.0736</v>
      </c>
      <c r="S22" s="14" t="n">
        <f aca="false">(E$2-E22)^2</f>
        <v>4444.8889</v>
      </c>
      <c r="T22" s="14" t="n">
        <f aca="false">(F$2-F22)^2</f>
        <v>2964.8025</v>
      </c>
      <c r="U22" s="14" t="n">
        <f aca="false">(G$2-G22)^2</f>
        <v>992.25</v>
      </c>
      <c r="V22" s="14" t="n">
        <f aca="false">(H$2-H22)^2</f>
        <v>123.21</v>
      </c>
      <c r="W22" s="14" t="n">
        <f aca="false">(I$2-I22)^2</f>
        <v>3.8809</v>
      </c>
      <c r="X22" s="14" t="n">
        <f aca="false">(J$2-J22)^2</f>
        <v>52.7076000000001</v>
      </c>
      <c r="Y22" s="14" t="n">
        <f aca="false">(K$2-K22)^2</f>
        <v>84.0889</v>
      </c>
      <c r="Z22" s="14" t="n">
        <f aca="false">SUM(Q22:Y22)</f>
        <v>20230.312</v>
      </c>
      <c r="AA22" s="17" t="n">
        <v>2.5</v>
      </c>
      <c r="AB22" s="13" t="n">
        <v>20</v>
      </c>
      <c r="AC22" s="13" t="n">
        <v>36</v>
      </c>
      <c r="AD22" s="13" t="n">
        <v>2.28</v>
      </c>
      <c r="AE22" s="13" t="s">
        <v>49</v>
      </c>
      <c r="AF22" s="13" t="n">
        <v>1.96</v>
      </c>
      <c r="AMI22" s="0"/>
      <c r="AMJ22" s="0"/>
    </row>
    <row r="23" s="32" customFormat="true" ht="13.8" hidden="false" customHeight="false" outlineLevel="0" collapsed="false">
      <c r="A23" s="30" t="n">
        <v>48</v>
      </c>
      <c r="B23" s="30" t="s">
        <v>51</v>
      </c>
      <c r="C23" s="30" t="n">
        <v>19.91</v>
      </c>
      <c r="D23" s="30" t="n">
        <v>62.77</v>
      </c>
      <c r="E23" s="30" t="n">
        <v>82.55</v>
      </c>
      <c r="F23" s="30" t="n">
        <v>90.18</v>
      </c>
      <c r="G23" s="30" t="n">
        <v>95.87</v>
      </c>
      <c r="H23" s="30" t="n">
        <v>97.71</v>
      </c>
      <c r="I23" s="30" t="n">
        <v>99.45</v>
      </c>
      <c r="J23" s="30" t="n">
        <v>100.37</v>
      </c>
      <c r="K23" s="30" t="n">
        <v>100.74</v>
      </c>
      <c r="L23" s="31" t="n">
        <f aca="false">50*LOG((1+(1/9)*Z23)^(-0.5)*100)</f>
        <v>31.9045666716772</v>
      </c>
      <c r="M23" s="15" t="n">
        <f aca="false">0+(50-0)/(C23-0)*$C$1</f>
        <v>6.27825213460573</v>
      </c>
      <c r="N23" s="15" t="n">
        <f aca="false">(M23-$M$2)^2</f>
        <v>22.1754642689311</v>
      </c>
      <c r="O23" s="16" t="n">
        <f aca="false">$D$1+(90-D23)/(E23-D23)*($E$1-$D$1)</f>
        <v>8.44160768452983</v>
      </c>
      <c r="P23" s="16" t="n">
        <f aca="false">(O23-$O$2)^2</f>
        <v>15.370300193928</v>
      </c>
      <c r="Q23" s="14" t="n">
        <f aca="false">(C$2-C23)^2</f>
        <v>3570.0625</v>
      </c>
      <c r="R23" s="14" t="n">
        <f aca="false">(D$2-D23)^2</f>
        <v>880.9024</v>
      </c>
      <c r="S23" s="14" t="n">
        <f aca="false">(E$2-E23)^2</f>
        <v>205.0624</v>
      </c>
      <c r="T23" s="14" t="n">
        <f aca="false">(F$2-F23)^2</f>
        <v>74.3043999999998</v>
      </c>
      <c r="U23" s="14" t="n">
        <f aca="false">(G$2-G23)^2</f>
        <v>18.4040999999999</v>
      </c>
      <c r="V23" s="14" t="n">
        <f aca="false">(H$2-H23)^2</f>
        <v>5.15290000000005</v>
      </c>
      <c r="W23" s="14" t="n">
        <f aca="false">(I$2-I23)^2</f>
        <v>0.230400000000004</v>
      </c>
      <c r="X23" s="14" t="n">
        <f aca="false">(J$2-J23)^2</f>
        <v>0.592900000000016</v>
      </c>
      <c r="Y23" s="14" t="n">
        <f aca="false">(K$2-K23)^2</f>
        <v>1.25439999999998</v>
      </c>
      <c r="Z23" s="14" t="n">
        <f aca="false">SUM(Q23:Y23)</f>
        <v>4755.9664</v>
      </c>
      <c r="AA23" s="17" t="n">
        <v>1.9</v>
      </c>
      <c r="AB23" s="13" t="n">
        <v>20.93</v>
      </c>
      <c r="AC23" s="13" t="n">
        <v>36.34</v>
      </c>
      <c r="AD23" s="13" t="n">
        <v>2.28</v>
      </c>
      <c r="AE23" s="13" t="s">
        <v>49</v>
      </c>
      <c r="AF23" s="13" t="n">
        <v>1.92</v>
      </c>
      <c r="AMI23" s="0"/>
      <c r="AMJ23" s="0"/>
    </row>
    <row r="24" s="32" customFormat="true" ht="13.8" hidden="false" customHeight="false" outlineLevel="0" collapsed="false">
      <c r="A24" s="30" t="n">
        <v>48</v>
      </c>
      <c r="B24" s="30" t="s">
        <v>52</v>
      </c>
      <c r="C24" s="30" t="n">
        <v>14.5</v>
      </c>
      <c r="D24" s="30" t="n">
        <v>51.48</v>
      </c>
      <c r="E24" s="30" t="n">
        <v>77.38</v>
      </c>
      <c r="F24" s="30" t="n">
        <v>88.41</v>
      </c>
      <c r="G24" s="30" t="n">
        <v>96.71</v>
      </c>
      <c r="H24" s="30" t="n">
        <v>99.61</v>
      </c>
      <c r="I24" s="30" t="n">
        <v>101.69</v>
      </c>
      <c r="J24" s="30" t="n">
        <v>102.83</v>
      </c>
      <c r="K24" s="30" t="n">
        <v>103.33</v>
      </c>
      <c r="L24" s="31" t="n">
        <f aca="false">50*LOG((1+(1/9)*Z24)^(-0.5)*100)</f>
        <v>28.5993881222303</v>
      </c>
      <c r="M24" s="15" t="n">
        <f aca="false">0+(50-0)/(C24-0)*$C$1</f>
        <v>8.62068965517241</v>
      </c>
      <c r="N24" s="15" t="n">
        <f aca="false">(M24-$M$2)^2</f>
        <v>49.7239440000059</v>
      </c>
      <c r="O24" s="16" t="n">
        <f aca="false">$D$1+(90-D24)/(E24-D24)*($E$1-$D$1)</f>
        <v>8.71814671814672</v>
      </c>
      <c r="P24" s="16" t="n">
        <f aca="false">(O24-$O$2)^2</f>
        <v>17.6151151789427</v>
      </c>
      <c r="Q24" s="14" t="n">
        <f aca="false">(C$2-C24)^2</f>
        <v>4245.8256</v>
      </c>
      <c r="R24" s="14" t="n">
        <f aca="false">(D$2-D24)^2</f>
        <v>1678.5409</v>
      </c>
      <c r="S24" s="14" t="n">
        <f aca="false">(E$2-E24)^2</f>
        <v>379.8601</v>
      </c>
      <c r="T24" s="14" t="n">
        <f aca="false">(F$2-F24)^2</f>
        <v>107.9521</v>
      </c>
      <c r="U24" s="14" t="n">
        <f aca="false">(G$2-G24)^2</f>
        <v>11.9025</v>
      </c>
      <c r="V24" s="14" t="n">
        <f aca="false">(H$2-H24)^2</f>
        <v>0.136900000000003</v>
      </c>
      <c r="W24" s="14" t="n">
        <f aca="false">(I$2-I24)^2</f>
        <v>3.09759999999997</v>
      </c>
      <c r="X24" s="14" t="n">
        <f aca="false">(J$2-J24)^2</f>
        <v>10.4329</v>
      </c>
      <c r="Y24" s="14" t="n">
        <f aca="false">(K$2-K24)^2</f>
        <v>13.7641</v>
      </c>
      <c r="Z24" s="14" t="n">
        <f aca="false">SUM(Q24:Y24)</f>
        <v>6451.5127</v>
      </c>
      <c r="AA24" s="17" t="n">
        <v>1.9</v>
      </c>
      <c r="AB24" s="13" t="n">
        <v>20.93</v>
      </c>
      <c r="AC24" s="13" t="n">
        <v>36.34</v>
      </c>
      <c r="AD24" s="13" t="n">
        <v>2.28</v>
      </c>
      <c r="AE24" s="13" t="s">
        <v>49</v>
      </c>
      <c r="AF24" s="13" t="n">
        <v>1.92</v>
      </c>
      <c r="AMI24" s="0"/>
      <c r="AMJ24" s="0"/>
    </row>
    <row r="25" customFormat="false" ht="13.8" hidden="false" customHeight="false" outlineLevel="0" collapsed="false">
      <c r="A25" s="13" t="n">
        <v>53</v>
      </c>
      <c r="B25" s="13" t="s">
        <v>24</v>
      </c>
      <c r="C25" s="13" t="n">
        <v>49.91</v>
      </c>
      <c r="D25" s="13" t="n">
        <v>70.8</v>
      </c>
      <c r="E25" s="13" t="n">
        <v>80.7</v>
      </c>
      <c r="F25" s="13" t="n">
        <v>86.46</v>
      </c>
      <c r="G25" s="13" t="n">
        <v>92.19</v>
      </c>
      <c r="H25" s="13" t="n">
        <v>95.01</v>
      </c>
      <c r="I25" s="13" t="n">
        <v>97.95</v>
      </c>
      <c r="J25" s="13" t="n">
        <v>100.1</v>
      </c>
      <c r="K25" s="13" t="n">
        <v>101.34</v>
      </c>
      <c r="L25" s="14" t="n">
        <f aca="false">50*LOG((1+(1/9)*Z25)^(-0.5)*100)</f>
        <v>42.0491120529613</v>
      </c>
      <c r="M25" s="15" t="n">
        <f aca="false">2.5+(50-C25)/(D25-C25)*(5-2.5)</f>
        <v>2.51077070368597</v>
      </c>
      <c r="N25" s="15" t="n">
        <f aca="false">(M25-$M$2)^2</f>
        <v>0.886613828431238</v>
      </c>
      <c r="O25" s="16" t="n">
        <f aca="false">$F$1+(90-F25)/(G25-F25)*($G$1-$F$1)</f>
        <v>13.0890052356021</v>
      </c>
      <c r="P25" s="16" t="n">
        <f aca="false">(O25-$O$2)^2</f>
        <v>73.4088246149342</v>
      </c>
      <c r="Q25" s="14" t="n">
        <f aca="false">(C$2-C25)^2</f>
        <v>885.0625</v>
      </c>
      <c r="R25" s="14" t="n">
        <f aca="false">(D$2-D25)^2</f>
        <v>468.7225</v>
      </c>
      <c r="S25" s="14" t="n">
        <f aca="false">(E$2-E25)^2</f>
        <v>261.4689</v>
      </c>
      <c r="T25" s="14" t="n">
        <f aca="false">(F$2-F25)^2</f>
        <v>152.2756</v>
      </c>
      <c r="U25" s="14" t="n">
        <f aca="false">(G$2-G25)^2</f>
        <v>63.5209</v>
      </c>
      <c r="V25" s="14" t="n">
        <f aca="false">(H$2-H25)^2</f>
        <v>24.7009</v>
      </c>
      <c r="W25" s="14" t="n">
        <f aca="false">(I$2-I25)^2</f>
        <v>3.92040000000002</v>
      </c>
      <c r="X25" s="14" t="n">
        <f aca="false">(J$2-J25)^2</f>
        <v>0.25</v>
      </c>
      <c r="Y25" s="14" t="n">
        <f aca="false">(K$2-K25)^2</f>
        <v>2.9584</v>
      </c>
      <c r="Z25" s="14" t="n">
        <f aca="false">SUM(Q25:Y25)</f>
        <v>1862.8801</v>
      </c>
      <c r="AA25" s="17" t="n">
        <v>2.5</v>
      </c>
      <c r="AB25" s="13" t="n">
        <v>20</v>
      </c>
      <c r="AC25" s="13" t="n">
        <v>36</v>
      </c>
      <c r="AD25" s="13" t="n">
        <v>2.28</v>
      </c>
      <c r="AE25" s="13" t="s">
        <v>49</v>
      </c>
      <c r="AF25" s="13" t="n">
        <v>1.88</v>
      </c>
    </row>
    <row r="26" customFormat="false" ht="13.8" hidden="false" customHeight="false" outlineLevel="0" collapsed="false">
      <c r="A26" s="13" t="n">
        <v>54</v>
      </c>
      <c r="B26" s="13" t="s">
        <v>24</v>
      </c>
      <c r="C26" s="13" t="n">
        <v>48.93</v>
      </c>
      <c r="D26" s="13" t="n">
        <v>67.9</v>
      </c>
      <c r="E26" s="13" t="n">
        <v>76.68</v>
      </c>
      <c r="F26" s="13" t="n">
        <v>81.98</v>
      </c>
      <c r="G26" s="13" t="n">
        <v>87.59</v>
      </c>
      <c r="H26" s="13" t="n">
        <v>90.74</v>
      </c>
      <c r="I26" s="13" t="n">
        <v>93.72</v>
      </c>
      <c r="J26" s="13" t="n">
        <v>95.8</v>
      </c>
      <c r="K26" s="13" t="n">
        <v>96.94</v>
      </c>
      <c r="L26" s="14" t="n">
        <f aca="false">50*LOG((1+(1/9)*Z26)^(-0.5)*100)</f>
        <v>38.6919072287072</v>
      </c>
      <c r="M26" s="15" t="n">
        <f aca="false">2.5+(50-C26)/(D26-C26)*(5-2.5)</f>
        <v>2.64101212440696</v>
      </c>
      <c r="N26" s="15" t="n">
        <f aca="false">(M26-$M$2)^2</f>
        <v>1.14884775169101</v>
      </c>
      <c r="O26" s="16" t="n">
        <f aca="false">$G$1+(90-G26)/(H26-G26)*($H$1-$G$1)</f>
        <v>18.8253968253968</v>
      </c>
      <c r="P26" s="16" t="n">
        <f aca="false">(O26-$O$2)^2</f>
        <v>204.612614649165</v>
      </c>
      <c r="Q26" s="14" t="n">
        <f aca="false">(C$2-C26)^2</f>
        <v>944.3329</v>
      </c>
      <c r="R26" s="14" t="n">
        <f aca="false">(D$2-D26)^2</f>
        <v>602.7025</v>
      </c>
      <c r="S26" s="14" t="n">
        <f aca="false">(E$2-E26)^2</f>
        <v>407.6361</v>
      </c>
      <c r="T26" s="14" t="n">
        <f aca="false">(F$2-F26)^2</f>
        <v>282.9124</v>
      </c>
      <c r="U26" s="14" t="n">
        <f aca="false">(G$2-G26)^2</f>
        <v>158.0049</v>
      </c>
      <c r="V26" s="14" t="n">
        <f aca="false">(H$2-H26)^2</f>
        <v>85.3776000000002</v>
      </c>
      <c r="W26" s="14" t="n">
        <f aca="false">(I$2-I26)^2</f>
        <v>38.5641000000001</v>
      </c>
      <c r="X26" s="14" t="n">
        <f aca="false">(J$2-J26)^2</f>
        <v>14.44</v>
      </c>
      <c r="Y26" s="14" t="n">
        <f aca="false">(K$2-K26)^2</f>
        <v>7.18240000000004</v>
      </c>
      <c r="Z26" s="14" t="n">
        <f aca="false">SUM(Q26:Y26)</f>
        <v>2541.1529</v>
      </c>
      <c r="AA26" s="17" t="n">
        <v>2.5</v>
      </c>
      <c r="AB26" s="13" t="n">
        <v>20</v>
      </c>
      <c r="AC26" s="13" t="n">
        <v>36</v>
      </c>
      <c r="AD26" s="13" t="n">
        <v>2.28</v>
      </c>
      <c r="AE26" s="13" t="s">
        <v>49</v>
      </c>
      <c r="AF26" s="13" t="n">
        <v>1.96</v>
      </c>
    </row>
    <row r="27" customFormat="false" ht="13.8" hidden="false" customHeight="false" outlineLevel="0" collapsed="false">
      <c r="A27" s="13" t="n">
        <v>48</v>
      </c>
      <c r="B27" s="13" t="s">
        <v>26</v>
      </c>
      <c r="C27" s="13" t="n">
        <v>69.62</v>
      </c>
      <c r="D27" s="13" t="n">
        <v>84.32</v>
      </c>
      <c r="E27" s="13" t="n">
        <v>90.19</v>
      </c>
      <c r="F27" s="13" t="n">
        <v>93.3</v>
      </c>
      <c r="G27" s="13" t="n">
        <v>96.43</v>
      </c>
      <c r="H27" s="13" t="n">
        <v>97.77</v>
      </c>
      <c r="I27" s="13" t="n">
        <v>99.19</v>
      </c>
      <c r="J27" s="13" t="n">
        <v>100.24</v>
      </c>
      <c r="K27" s="13" t="n">
        <v>100.65</v>
      </c>
      <c r="L27" s="14" t="n">
        <f aca="false">50*LOG((1+(1/9)*Z27)^(-0.5)*100)</f>
        <v>63.0083782680337</v>
      </c>
      <c r="M27" s="15" t="n">
        <f aca="false">0+(50-0)/(C27-0)*$C$1</f>
        <v>1.79546107440391</v>
      </c>
      <c r="N27" s="15" t="n">
        <f aca="false">(M27-$M$2)^2</f>
        <v>0.0512081173689022</v>
      </c>
      <c r="O27" s="16" t="n">
        <f aca="false">$D$1+(90-D27)/(E27-D27)*($E$1-$D$1)</f>
        <v>7.4190800681431</v>
      </c>
      <c r="P27" s="16" t="n">
        <f aca="false">(O27-$O$2)^2</f>
        <v>8.39822911105164</v>
      </c>
      <c r="Q27" s="14" t="n">
        <f aca="false">(C$2-C27)^2</f>
        <v>100.8016</v>
      </c>
      <c r="R27" s="14" t="n">
        <f aca="false">(D$2-D27)^2</f>
        <v>66.0969000000002</v>
      </c>
      <c r="S27" s="14" t="n">
        <f aca="false">(E$2-E27)^2</f>
        <v>44.6224000000001</v>
      </c>
      <c r="T27" s="14" t="n">
        <f aca="false">(F$2-F27)^2</f>
        <v>30.25</v>
      </c>
      <c r="U27" s="14" t="n">
        <f aca="false">(G$2-G27)^2</f>
        <v>13.9128999999999</v>
      </c>
      <c r="V27" s="14" t="n">
        <f aca="false">(H$2-H27)^2</f>
        <v>4.88410000000004</v>
      </c>
      <c r="W27" s="14" t="n">
        <f aca="false">(I$2-I27)^2</f>
        <v>0.547600000000013</v>
      </c>
      <c r="X27" s="14" t="n">
        <f aca="false">(J$2-J27)^2</f>
        <v>0.409600000000001</v>
      </c>
      <c r="Y27" s="14" t="n">
        <f aca="false">(K$2-K27)^2</f>
        <v>1.0609</v>
      </c>
      <c r="Z27" s="14" t="n">
        <f aca="false">SUM(Q27:Y27)</f>
        <v>262.586</v>
      </c>
      <c r="AA27" s="17" t="n">
        <v>1.9</v>
      </c>
      <c r="AB27" s="13" t="n">
        <v>20.93</v>
      </c>
      <c r="AC27" s="13" t="n">
        <v>36.34</v>
      </c>
      <c r="AD27" s="13" t="n">
        <v>2.28</v>
      </c>
      <c r="AE27" s="13" t="s">
        <v>49</v>
      </c>
      <c r="AF27" s="13" t="n">
        <v>1.92</v>
      </c>
    </row>
    <row r="28" customFormat="false" ht="13.8" hidden="false" customHeight="false" outlineLevel="0" collapsed="false">
      <c r="A28" s="13" t="n">
        <v>48</v>
      </c>
      <c r="B28" s="13" t="s">
        <v>27</v>
      </c>
      <c r="C28" s="13" t="n">
        <v>68.63</v>
      </c>
      <c r="D28" s="13" t="n">
        <v>84.28</v>
      </c>
      <c r="E28" s="13" t="n">
        <v>90.79</v>
      </c>
      <c r="F28" s="13" t="n">
        <v>94.17</v>
      </c>
      <c r="G28" s="13" t="n">
        <v>97.73</v>
      </c>
      <c r="H28" s="13" t="n">
        <v>99.51</v>
      </c>
      <c r="I28" s="13" t="n">
        <v>101</v>
      </c>
      <c r="J28" s="13" t="n">
        <v>101.99</v>
      </c>
      <c r="K28" s="13" t="n">
        <v>102.59</v>
      </c>
      <c r="L28" s="14" t="n">
        <f aca="false">50*LOG((1+(1/9)*Z28)^(-0.5)*100)</f>
        <v>62.7699191375107</v>
      </c>
      <c r="M28" s="15" t="n">
        <f aca="false">0+(50-0)/(C28-0)*$C$1</f>
        <v>1.82136092088008</v>
      </c>
      <c r="N28" s="15" t="n">
        <f aca="false">(M28-$M$2)^2</f>
        <v>0.0636007810397242</v>
      </c>
      <c r="O28" s="16" t="n">
        <f aca="false">$D$1+(90-D28)/(E28-D28)*($E$1-$D$1)</f>
        <v>7.19662058371736</v>
      </c>
      <c r="P28" s="16" t="n">
        <f aca="false">(O28-$O$2)^2</f>
        <v>7.15835558661995</v>
      </c>
      <c r="Q28" s="14" t="n">
        <f aca="false">(C$2-C28)^2</f>
        <v>121.6609</v>
      </c>
      <c r="R28" s="14" t="n">
        <f aca="false">(D$2-D28)^2</f>
        <v>66.7489</v>
      </c>
      <c r="S28" s="14" t="n">
        <f aca="false">(E$2-E28)^2</f>
        <v>36.9664</v>
      </c>
      <c r="T28" s="14" t="n">
        <f aca="false">(F$2-F28)^2</f>
        <v>21.4369</v>
      </c>
      <c r="U28" s="14" t="n">
        <f aca="false">(G$2-G28)^2</f>
        <v>5.90489999999996</v>
      </c>
      <c r="V28" s="14" t="n">
        <f aca="false">(H$2-H28)^2</f>
        <v>0.220899999999999</v>
      </c>
      <c r="W28" s="14" t="n">
        <f aca="false">(I$2-I28)^2</f>
        <v>1.14489999999999</v>
      </c>
      <c r="X28" s="14" t="n">
        <f aca="false">(J$2-J28)^2</f>
        <v>5.7121</v>
      </c>
      <c r="Y28" s="14" t="n">
        <f aca="false">(K$2-K28)^2</f>
        <v>8.82089999999999</v>
      </c>
      <c r="Z28" s="14" t="n">
        <f aca="false">SUM(Q28:Y28)</f>
        <v>268.6168</v>
      </c>
      <c r="AA28" s="17" t="n">
        <v>1.9</v>
      </c>
      <c r="AB28" s="13" t="n">
        <v>20.93</v>
      </c>
      <c r="AC28" s="13" t="n">
        <v>36.34</v>
      </c>
      <c r="AD28" s="13" t="n">
        <v>2.28</v>
      </c>
      <c r="AE28" s="13" t="s">
        <v>49</v>
      </c>
      <c r="AF28" s="13" t="n">
        <v>1.92</v>
      </c>
    </row>
    <row r="29" customFormat="false" ht="13.8" hidden="false" customHeight="false" outlineLevel="0" collapsed="false">
      <c r="A29" s="13" t="n">
        <v>55</v>
      </c>
      <c r="B29" s="13" t="s">
        <v>24</v>
      </c>
      <c r="C29" s="13" t="n">
        <v>64.27</v>
      </c>
      <c r="D29" s="13" t="n">
        <v>85.4</v>
      </c>
      <c r="E29" s="13" t="n">
        <v>94.13</v>
      </c>
      <c r="F29" s="13" t="n">
        <v>98.51</v>
      </c>
      <c r="G29" s="13" t="n">
        <v>102.15</v>
      </c>
      <c r="H29" s="13" t="n">
        <v>103.69</v>
      </c>
      <c r="I29" s="13" t="n">
        <v>104.6</v>
      </c>
      <c r="J29" s="13" t="n">
        <v>105.35</v>
      </c>
      <c r="K29" s="13" t="n">
        <v>105.67</v>
      </c>
      <c r="L29" s="14" t="n">
        <f aca="false">50*LOG((1+(1/9)*Z29)^(-0.5)*100)</f>
        <v>58.4745602150391</v>
      </c>
      <c r="M29" s="15" t="n">
        <f aca="false">0+(50-0)/(C29-0)*$C$1</f>
        <v>1.94491986930139</v>
      </c>
      <c r="N29" s="15" t="n">
        <f aca="false">(M29-$M$2)^2</f>
        <v>0.141188739742766</v>
      </c>
      <c r="O29" s="16" t="n">
        <f aca="false">$D$1+(90-D29)/(E29-D29)*($E$1-$D$1)</f>
        <v>6.31729667812142</v>
      </c>
      <c r="P29" s="16" t="n">
        <f aca="false">(O29-$O$2)^2</f>
        <v>3.22628571195276</v>
      </c>
      <c r="Q29" s="14" t="n">
        <f aca="false">(C$2-C29)^2</f>
        <v>236.8521</v>
      </c>
      <c r="R29" s="14" t="n">
        <f aca="false">(D$2-D29)^2</f>
        <v>49.7025</v>
      </c>
      <c r="S29" s="14" t="n">
        <f aca="false">(E$2-E29)^2</f>
        <v>7.50760000000005</v>
      </c>
      <c r="T29" s="14" t="n">
        <f aca="false">(F$2-F29)^2</f>
        <v>0.0840999999999954</v>
      </c>
      <c r="U29" s="14" t="n">
        <f aca="false">(G$2-G29)^2</f>
        <v>3.96010000000004</v>
      </c>
      <c r="V29" s="14" t="n">
        <f aca="false">(H$2-H29)^2</f>
        <v>13.7641</v>
      </c>
      <c r="W29" s="14" t="n">
        <f aca="false">(I$2-I29)^2</f>
        <v>21.8088999999999</v>
      </c>
      <c r="X29" s="14" t="n">
        <f aca="false">(J$2-J29)^2</f>
        <v>33.0625</v>
      </c>
      <c r="Y29" s="14" t="n">
        <f aca="false">(K$2-K29)^2</f>
        <v>36.6025</v>
      </c>
      <c r="Z29" s="14" t="n">
        <f aca="false">SUM(Q29:Y29)</f>
        <v>403.3444</v>
      </c>
      <c r="AA29" s="17" t="n">
        <v>5</v>
      </c>
      <c r="AB29" s="13" t="n">
        <v>10.32</v>
      </c>
      <c r="AC29" s="13" t="n">
        <v>36.57</v>
      </c>
      <c r="AD29" s="13" t="n">
        <v>17.78</v>
      </c>
      <c r="AE29" s="13" t="s">
        <v>47</v>
      </c>
      <c r="AF29" s="13" t="s">
        <v>48</v>
      </c>
    </row>
  </sheetData>
  <autoFilter ref="A1:Z2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38" activeCellId="0" sqref="V38"/>
    </sheetView>
  </sheetViews>
  <sheetFormatPr defaultColWidth="8.54296875" defaultRowHeight="13.8" zeroHeight="false" outlineLevelRow="0" outlineLevelCol="0"/>
  <sheetData>
    <row r="1" s="7" customFormat="true" ht="28.35" hidden="false" customHeight="false" outlineLevel="0" collapsed="false">
      <c r="A1" s="3" t="s">
        <v>0</v>
      </c>
      <c r="B1" s="3" t="s">
        <v>1</v>
      </c>
      <c r="C1" s="3" t="s">
        <v>2</v>
      </c>
      <c r="D1" s="3" t="n">
        <v>2.5</v>
      </c>
      <c r="E1" s="3" t="n">
        <v>5</v>
      </c>
      <c r="F1" s="3" t="n">
        <v>7.5</v>
      </c>
      <c r="G1" s="3" t="n">
        <v>10</v>
      </c>
      <c r="H1" s="3" t="n">
        <v>15</v>
      </c>
      <c r="I1" s="3" t="n">
        <v>20</v>
      </c>
      <c r="J1" s="3" t="n">
        <v>30</v>
      </c>
      <c r="K1" s="3" t="n">
        <v>45</v>
      </c>
      <c r="L1" s="3" t="n">
        <v>60</v>
      </c>
      <c r="M1" s="3" t="s">
        <v>3</v>
      </c>
      <c r="N1" s="3" t="s">
        <v>8</v>
      </c>
      <c r="O1" s="3" t="s">
        <v>8</v>
      </c>
      <c r="P1" s="3" t="s">
        <v>8</v>
      </c>
      <c r="Q1" s="3" t="s">
        <v>8</v>
      </c>
      <c r="R1" s="3" t="s">
        <v>8</v>
      </c>
      <c r="S1" s="3" t="s">
        <v>8</v>
      </c>
      <c r="T1" s="3" t="s">
        <v>8</v>
      </c>
      <c r="U1" s="3" t="s">
        <v>8</v>
      </c>
      <c r="V1" s="3" t="s">
        <v>8</v>
      </c>
      <c r="W1" s="3" t="s">
        <v>9</v>
      </c>
      <c r="X1" s="5" t="s">
        <v>10</v>
      </c>
      <c r="Y1" s="6" t="s">
        <v>11</v>
      </c>
      <c r="Z1" s="6" t="s">
        <v>12</v>
      </c>
      <c r="AA1" s="6" t="s">
        <v>13</v>
      </c>
      <c r="AB1" s="6" t="s">
        <v>14</v>
      </c>
      <c r="AC1" s="6" t="s">
        <v>15</v>
      </c>
    </row>
    <row r="2" customFormat="false" ht="13.8" hidden="false" customHeight="false" outlineLevel="0" collapsed="false">
      <c r="A2" s="13" t="s">
        <v>23</v>
      </c>
      <c r="B2" s="13" t="s">
        <v>50</v>
      </c>
      <c r="C2" s="13" t="str">
        <f aca="false">_xlfn.CONCAT(A2,B2)</f>
        <v>refSD</v>
      </c>
      <c r="D2" s="13" t="n">
        <v>1.98</v>
      </c>
      <c r="E2" s="13" t="n">
        <v>12.69</v>
      </c>
      <c r="F2" s="13" t="n">
        <v>27.44</v>
      </c>
      <c r="G2" s="13" t="n">
        <v>44.15</v>
      </c>
      <c r="H2" s="13" t="n">
        <v>75.63</v>
      </c>
      <c r="I2" s="13" t="n">
        <v>95.11</v>
      </c>
      <c r="J2" s="13" t="n">
        <v>101.54</v>
      </c>
      <c r="K2" s="13" t="n">
        <v>102.03</v>
      </c>
      <c r="L2" s="13" t="n">
        <v>101.9</v>
      </c>
      <c r="M2" s="14" t="n">
        <f aca="false">50*LOG((1+(1/9)*O2)^(-0.5)*100)</f>
        <v>100</v>
      </c>
      <c r="N2" s="13"/>
      <c r="O2" s="13"/>
      <c r="P2" s="13"/>
      <c r="Q2" s="13"/>
      <c r="R2" s="13"/>
      <c r="S2" s="13"/>
      <c r="T2" s="13"/>
      <c r="U2" s="13"/>
      <c r="V2" s="13"/>
      <c r="W2" s="13"/>
    </row>
    <row r="3" customFormat="false" ht="13.8" hidden="false" customHeight="false" outlineLevel="0" collapsed="false">
      <c r="A3" s="13" t="n">
        <v>49</v>
      </c>
      <c r="B3" s="13" t="s">
        <v>50</v>
      </c>
      <c r="C3" s="13" t="str">
        <f aca="false">_xlfn.CONCAT(A3,B3)</f>
        <v>49SD</v>
      </c>
      <c r="D3" s="13" t="n">
        <v>2.4</v>
      </c>
      <c r="E3" s="13" t="n">
        <v>11.38</v>
      </c>
      <c r="F3" s="13" t="n">
        <v>23.21</v>
      </c>
      <c r="G3" s="13" t="n">
        <v>36.01</v>
      </c>
      <c r="H3" s="13" t="n">
        <v>59.81</v>
      </c>
      <c r="I3" s="13" t="n">
        <v>75.65</v>
      </c>
      <c r="J3" s="13" t="n">
        <v>89.03</v>
      </c>
      <c r="K3" s="13" t="n">
        <v>97.64</v>
      </c>
      <c r="L3" s="13" t="n">
        <v>101.51</v>
      </c>
      <c r="M3" s="15" t="n">
        <f aca="false">50*LOG((1+(1/9)*W3)^(-0.5)*100)</f>
        <v>50.0008046809833</v>
      </c>
      <c r="N3" s="13" t="n">
        <f aca="false">(D$2-D3)^2</f>
        <v>0.1764</v>
      </c>
      <c r="O3" s="13" t="n">
        <f aca="false">(E$2-E3)^2</f>
        <v>1.7161</v>
      </c>
      <c r="P3" s="13" t="n">
        <f aca="false">(F$2-F3)^2</f>
        <v>17.8929</v>
      </c>
      <c r="Q3" s="13" t="n">
        <f aca="false">(G$2-G3)^2</f>
        <v>66.2596</v>
      </c>
      <c r="R3" s="13" t="n">
        <f aca="false">(H$2-H3)^2</f>
        <v>250.2724</v>
      </c>
      <c r="S3" s="13" t="n">
        <f aca="false">(I$2-I3)^2</f>
        <v>378.6916</v>
      </c>
      <c r="T3" s="13" t="n">
        <f aca="false">(J$2-J3)^2</f>
        <v>156.5001</v>
      </c>
      <c r="U3" s="13" t="n">
        <f aca="false">(K$2-K3)^2</f>
        <v>19.2721</v>
      </c>
      <c r="V3" s="13" t="n">
        <f aca="false">(L$2-L3)^2</f>
        <v>0.1521</v>
      </c>
      <c r="W3" s="13" t="n">
        <f aca="false">SUM(N3:V3)</f>
        <v>890.9333</v>
      </c>
      <c r="X3" s="17" t="n">
        <v>2.5</v>
      </c>
      <c r="Y3" s="13" t="n">
        <v>10</v>
      </c>
      <c r="Z3" s="13" t="n">
        <v>24</v>
      </c>
      <c r="AA3" s="13" t="n">
        <v>3.55</v>
      </c>
      <c r="AB3" s="13" t="s">
        <v>49</v>
      </c>
      <c r="AC3" s="13" t="n">
        <v>1.94</v>
      </c>
    </row>
    <row r="4" customFormat="false" ht="13.8" hidden="false" customHeight="false" outlineLevel="0" collapsed="false">
      <c r="A4" s="13" t="n">
        <v>50</v>
      </c>
      <c r="B4" s="13" t="s">
        <v>50</v>
      </c>
      <c r="C4" s="13" t="str">
        <f aca="false">_xlfn.CONCAT(A4,B4)</f>
        <v>50SD</v>
      </c>
      <c r="D4" s="13" t="n">
        <v>8.8</v>
      </c>
      <c r="E4" s="13" t="n">
        <v>34.29</v>
      </c>
      <c r="F4" s="13" t="n">
        <v>59.68</v>
      </c>
      <c r="G4" s="13" t="n">
        <v>75.36</v>
      </c>
      <c r="H4" s="13" t="n">
        <v>89.03</v>
      </c>
      <c r="I4" s="13" t="n">
        <v>94.85</v>
      </c>
      <c r="J4" s="13" t="n">
        <v>99.36</v>
      </c>
      <c r="K4" s="13" t="n">
        <v>101.69</v>
      </c>
      <c r="L4" s="13" t="n">
        <v>102.88</v>
      </c>
      <c r="M4" s="15" t="n">
        <f aca="false">50*LOG((1+(1/9)*W4)^(-0.5)*100)</f>
        <v>37.9878088904406</v>
      </c>
      <c r="N4" s="13" t="n">
        <f aca="false">(D$2-D4)^2</f>
        <v>46.5124</v>
      </c>
      <c r="O4" s="13" t="n">
        <f aca="false">(E$2-E4)^2</f>
        <v>466.56</v>
      </c>
      <c r="P4" s="13" t="n">
        <f aca="false">(F$2-F4)^2</f>
        <v>1039.4176</v>
      </c>
      <c r="Q4" s="13" t="n">
        <f aca="false">(G$2-G4)^2</f>
        <v>974.0641</v>
      </c>
      <c r="R4" s="13" t="n">
        <f aca="false">(H$2-H4)^2</f>
        <v>179.56</v>
      </c>
      <c r="S4" s="13" t="n">
        <f aca="false">(I$2-I4)^2</f>
        <v>0.0676000000000027</v>
      </c>
      <c r="T4" s="13" t="n">
        <f aca="false">(J$2-J4)^2</f>
        <v>4.75240000000003</v>
      </c>
      <c r="U4" s="13" t="n">
        <f aca="false">(K$2-K4)^2</f>
        <v>0.115600000000002</v>
      </c>
      <c r="V4" s="13" t="n">
        <f aca="false">(L$2-L4)^2</f>
        <v>0.96039999999998</v>
      </c>
      <c r="W4" s="13" t="n">
        <f aca="false">SUM(N4:V4)</f>
        <v>2712.0101</v>
      </c>
      <c r="X4" s="17" t="n">
        <v>2.5</v>
      </c>
      <c r="Y4" s="13" t="n">
        <v>20</v>
      </c>
      <c r="Z4" s="13" t="n">
        <v>24</v>
      </c>
      <c r="AA4" s="13" t="n">
        <v>2.99</v>
      </c>
      <c r="AB4" s="13" t="s">
        <v>49</v>
      </c>
      <c r="AC4" s="13" t="n">
        <v>1.95</v>
      </c>
    </row>
    <row r="5" customFormat="false" ht="13.8" hidden="false" customHeight="false" outlineLevel="0" collapsed="false">
      <c r="A5" s="13" t="n">
        <v>51</v>
      </c>
      <c r="B5" s="13" t="s">
        <v>50</v>
      </c>
      <c r="C5" s="13" t="str">
        <f aca="false">_xlfn.CONCAT(A5,B5)</f>
        <v>51SD</v>
      </c>
      <c r="D5" s="13" t="n">
        <v>3.52</v>
      </c>
      <c r="E5" s="13" t="n">
        <v>17.78</v>
      </c>
      <c r="F5" s="13" t="n">
        <v>34.83</v>
      </c>
      <c r="G5" s="13" t="n">
        <v>53.14</v>
      </c>
      <c r="H5" s="13" t="n">
        <v>74.93</v>
      </c>
      <c r="I5" s="13" t="n">
        <v>84.7</v>
      </c>
      <c r="J5" s="13" t="n">
        <v>92.02</v>
      </c>
      <c r="K5" s="13" t="n">
        <v>96</v>
      </c>
      <c r="L5" s="13" t="n">
        <v>97.55</v>
      </c>
      <c r="M5" s="15" t="n">
        <f aca="false">50*LOG((1+(1/9)*W5)^(-0.5)*100)</f>
        <v>58.0830712040518</v>
      </c>
      <c r="N5" s="13" t="n">
        <f aca="false">(D$2-D5)^2</f>
        <v>2.3716</v>
      </c>
      <c r="O5" s="13" t="n">
        <f aca="false">(E$2-E5)^2</f>
        <v>25.9081</v>
      </c>
      <c r="P5" s="13" t="n">
        <f aca="false">(F$2-F5)^2</f>
        <v>54.6121</v>
      </c>
      <c r="Q5" s="13" t="n">
        <f aca="false">(G$2-G5)^2</f>
        <v>80.8201</v>
      </c>
      <c r="R5" s="13" t="n">
        <f aca="false">(H$2-H5)^2</f>
        <v>0.489999999999984</v>
      </c>
      <c r="S5" s="13" t="n">
        <f aca="false">(I$2-I5)^2</f>
        <v>108.3681</v>
      </c>
      <c r="T5" s="13" t="n">
        <f aca="false">(J$2-J5)^2</f>
        <v>90.6304000000002</v>
      </c>
      <c r="U5" s="13" t="n">
        <f aca="false">(K$2-K5)^2</f>
        <v>36.3609</v>
      </c>
      <c r="V5" s="13" t="n">
        <f aca="false">(L$2-L5)^2</f>
        <v>18.9225000000001</v>
      </c>
      <c r="W5" s="13" t="n">
        <f aca="false">SUM(N5:V5)</f>
        <v>418.4838</v>
      </c>
      <c r="X5" s="17" t="n">
        <v>2.5</v>
      </c>
      <c r="Y5" s="13" t="n">
        <v>10</v>
      </c>
      <c r="Z5" s="13" t="n">
        <v>36</v>
      </c>
      <c r="AA5" s="13" t="n">
        <v>2.88</v>
      </c>
      <c r="AB5" s="13" t="s">
        <v>49</v>
      </c>
      <c r="AC5" s="13" t="n">
        <v>2</v>
      </c>
    </row>
    <row r="6" customFormat="false" ht="13.8" hidden="false" customHeight="false" outlineLevel="0" collapsed="false">
      <c r="A6" s="13" t="n">
        <v>52</v>
      </c>
      <c r="B6" s="13" t="s">
        <v>50</v>
      </c>
      <c r="C6" s="13" t="str">
        <f aca="false">_xlfn.CONCAT(A6,B6)</f>
        <v>52SD</v>
      </c>
      <c r="D6" s="13" t="n">
        <v>4.85</v>
      </c>
      <c r="E6" s="13" t="n">
        <v>21.29</v>
      </c>
      <c r="F6" s="13" t="n">
        <v>40.78</v>
      </c>
      <c r="G6" s="13" t="n">
        <v>59.7</v>
      </c>
      <c r="H6" s="13" t="n">
        <v>83.13</v>
      </c>
      <c r="I6" s="13" t="n">
        <v>93.02</v>
      </c>
      <c r="J6" s="13" t="n">
        <v>100.32</v>
      </c>
      <c r="K6" s="13" t="n">
        <v>103.85</v>
      </c>
      <c r="L6" s="13" t="n">
        <v>105.16</v>
      </c>
      <c r="M6" s="15" t="n">
        <f aca="false">50*LOG((1+(1/9)*W6)^(-0.5)*100)</f>
        <v>54.6400824602915</v>
      </c>
      <c r="N6" s="13" t="n">
        <f aca="false">(D$2-D6)^2</f>
        <v>8.2369</v>
      </c>
      <c r="O6" s="13" t="n">
        <f aca="false">(E$2-E6)^2</f>
        <v>73.96</v>
      </c>
      <c r="P6" s="13" t="n">
        <f aca="false">(F$2-F6)^2</f>
        <v>177.9556</v>
      </c>
      <c r="Q6" s="13" t="n">
        <f aca="false">(G$2-G6)^2</f>
        <v>241.8025</v>
      </c>
      <c r="R6" s="13" t="n">
        <f aca="false">(H$2-H6)^2</f>
        <v>56.25</v>
      </c>
      <c r="S6" s="13" t="n">
        <f aca="false">(I$2-I6)^2</f>
        <v>4.36810000000001</v>
      </c>
      <c r="T6" s="13" t="n">
        <f aca="false">(J$2-J6)^2</f>
        <v>1.48840000000003</v>
      </c>
      <c r="U6" s="13" t="n">
        <f aca="false">(K$2-K6)^2</f>
        <v>3.31239999999998</v>
      </c>
      <c r="V6" s="13" t="n">
        <f aca="false">(L$2-L6)^2</f>
        <v>10.6275999999999</v>
      </c>
      <c r="W6" s="13" t="n">
        <f aca="false">SUM(N6:V6)</f>
        <v>578.0015</v>
      </c>
      <c r="X6" s="17" t="n">
        <v>2.5</v>
      </c>
      <c r="Y6" s="13" t="n">
        <v>15</v>
      </c>
      <c r="Z6" s="13" t="n">
        <v>30</v>
      </c>
      <c r="AA6" s="13" t="n">
        <v>2.94</v>
      </c>
      <c r="AB6" s="13" t="s">
        <v>49</v>
      </c>
      <c r="AC6" s="13" t="n">
        <v>1.98</v>
      </c>
    </row>
    <row r="7" customFormat="false" ht="13.8" hidden="false" customHeight="false" outlineLevel="0" collapsed="false">
      <c r="A7" s="13" t="n">
        <v>53</v>
      </c>
      <c r="B7" s="13" t="s">
        <v>50</v>
      </c>
      <c r="C7" s="13" t="str">
        <f aca="false">_xlfn.CONCAT(A7,B7)</f>
        <v>53SD</v>
      </c>
      <c r="D7" s="13" t="n">
        <v>13.3</v>
      </c>
      <c r="E7" s="13" t="n">
        <v>49.57</v>
      </c>
      <c r="F7" s="13" t="n">
        <v>70.01</v>
      </c>
      <c r="G7" s="13" t="n">
        <v>80.35</v>
      </c>
      <c r="H7" s="13" t="n">
        <v>89.77</v>
      </c>
      <c r="I7" s="13" t="n">
        <v>93.86</v>
      </c>
      <c r="J7" s="13" t="n">
        <v>97.5</v>
      </c>
      <c r="K7" s="13" t="n">
        <v>99.71</v>
      </c>
      <c r="L7" s="13" t="n">
        <v>101.07</v>
      </c>
      <c r="M7" s="15" t="n">
        <f aca="false">50*LOG((1+(1/9)*W7)^(-0.5)*100)</f>
        <v>31.7263702313751</v>
      </c>
      <c r="N7" s="13" t="n">
        <f aca="false">(D$2-D7)^2</f>
        <v>128.1424</v>
      </c>
      <c r="O7" s="13" t="n">
        <f aca="false">(E$2-E7)^2</f>
        <v>1360.1344</v>
      </c>
      <c r="P7" s="13" t="n">
        <f aca="false">(F$2-F7)^2</f>
        <v>1812.2049</v>
      </c>
      <c r="Q7" s="13" t="n">
        <f aca="false">(G$2-G7)^2</f>
        <v>1310.44</v>
      </c>
      <c r="R7" s="13" t="n">
        <f aca="false">(H$2-H7)^2</f>
        <v>199.9396</v>
      </c>
      <c r="S7" s="13" t="n">
        <f aca="false">(I$2-I7)^2</f>
        <v>1.5625</v>
      </c>
      <c r="T7" s="13" t="n">
        <f aca="false">(J$2-J7)^2</f>
        <v>16.3216000000001</v>
      </c>
      <c r="U7" s="13" t="n">
        <f aca="false">(K$2-K7)^2</f>
        <v>5.38240000000003</v>
      </c>
      <c r="V7" s="13" t="n">
        <f aca="false">(L$2-L7)^2</f>
        <v>0.688900000000021</v>
      </c>
      <c r="W7" s="13" t="n">
        <f aca="false">SUM(N7:V7)</f>
        <v>4834.8167</v>
      </c>
      <c r="X7" s="17" t="n">
        <v>2.5</v>
      </c>
      <c r="Y7" s="13" t="n">
        <v>20</v>
      </c>
      <c r="Z7" s="13" t="n">
        <v>36</v>
      </c>
      <c r="AA7" s="13" t="n">
        <v>2.28</v>
      </c>
      <c r="AB7" s="13" t="s">
        <v>49</v>
      </c>
      <c r="AC7" s="13" t="n">
        <v>1.88</v>
      </c>
    </row>
    <row r="8" customFormat="false" ht="13.8" hidden="false" customHeight="false" outlineLevel="0" collapsed="false">
      <c r="A8" s="13" t="n">
        <v>54</v>
      </c>
      <c r="B8" s="13" t="s">
        <v>50</v>
      </c>
      <c r="C8" s="13" t="str">
        <f aca="false">_xlfn.CONCAT(A8,B8)</f>
        <v>54SD</v>
      </c>
      <c r="D8" s="13" t="n">
        <v>4.02</v>
      </c>
      <c r="E8" s="13" t="n">
        <v>16.01</v>
      </c>
      <c r="F8" s="13" t="n">
        <v>30.2</v>
      </c>
      <c r="G8" s="13" t="n">
        <v>44.35</v>
      </c>
      <c r="H8" s="13" t="n">
        <v>68.66</v>
      </c>
      <c r="I8" s="13" t="n">
        <v>88.88</v>
      </c>
      <c r="J8" s="13" t="n">
        <v>101.9</v>
      </c>
      <c r="K8" s="13" t="n">
        <v>106.86</v>
      </c>
      <c r="L8" s="13" t="n">
        <v>108.79</v>
      </c>
      <c r="M8" s="15" t="n">
        <f aca="false">50*LOG((1+(1/9)*W8)^(-0.5)*100)</f>
        <v>66.8777409478045</v>
      </c>
      <c r="N8" s="13" t="n">
        <f aca="false">(D$2-D8)^2</f>
        <v>4.1616</v>
      </c>
      <c r="O8" s="13" t="n">
        <f aca="false">(E$2-E8)^2</f>
        <v>11.0224</v>
      </c>
      <c r="P8" s="13" t="n">
        <f aca="false">(F$2-F8)^2</f>
        <v>7.61759999999999</v>
      </c>
      <c r="Q8" s="13" t="n">
        <f aca="false">(G$2-G8)^2</f>
        <v>0.0400000000000011</v>
      </c>
      <c r="R8" s="13" t="n">
        <f aca="false">(H$2-H8)^2</f>
        <v>48.5809</v>
      </c>
      <c r="S8" s="13" t="n">
        <f aca="false">(I$2-I8)^2</f>
        <v>38.8129</v>
      </c>
      <c r="T8" s="13" t="n">
        <f aca="false">(J$2-J8)^2</f>
        <v>0.1296</v>
      </c>
      <c r="U8" s="13" t="n">
        <f aca="false">(K$2-K8)^2</f>
        <v>23.3289</v>
      </c>
      <c r="V8" s="13" t="n">
        <f aca="false">(L$2-L8)^2</f>
        <v>47.4721</v>
      </c>
      <c r="W8" s="13" t="n">
        <f aca="false">SUM(N8:V8)</f>
        <v>181.166</v>
      </c>
      <c r="X8" s="17" t="n">
        <v>2.5</v>
      </c>
      <c r="Y8" s="13" t="n">
        <v>20</v>
      </c>
      <c r="Z8" s="13" t="n">
        <v>36</v>
      </c>
      <c r="AA8" s="13" t="n">
        <v>2.28</v>
      </c>
      <c r="AB8" s="13" t="s">
        <v>49</v>
      </c>
      <c r="AC8" s="13" t="n">
        <v>1.96</v>
      </c>
    </row>
    <row r="9" customFormat="false" ht="13.8" hidden="false" customHeight="false" outlineLevel="0" collapsed="false">
      <c r="A9" s="13" t="n">
        <v>55</v>
      </c>
      <c r="B9" s="13" t="s">
        <v>50</v>
      </c>
      <c r="C9" s="13" t="str">
        <f aca="false">_xlfn.CONCAT(A9,B9)</f>
        <v>55SD</v>
      </c>
      <c r="D9" s="13" t="n">
        <v>5.91</v>
      </c>
      <c r="E9" s="13" t="n">
        <v>20.99</v>
      </c>
      <c r="F9" s="13" t="n">
        <v>38.75</v>
      </c>
      <c r="G9" s="13" t="n">
        <v>56.51</v>
      </c>
      <c r="H9" s="13" t="n">
        <v>81.18</v>
      </c>
      <c r="I9" s="13" t="n">
        <v>93.36</v>
      </c>
      <c r="J9" s="13" t="n">
        <v>100.95</v>
      </c>
      <c r="K9" s="13" t="n">
        <v>103.85</v>
      </c>
      <c r="L9" s="13" t="n">
        <v>104.92</v>
      </c>
      <c r="M9" s="15" t="n">
        <f aca="false">50*LOG((1+(1/9)*W9)^(-0.5)*100)</f>
        <v>58.2576145329216</v>
      </c>
      <c r="N9" s="13" t="n">
        <f aca="false">(D$2-D9)^2</f>
        <v>15.4449</v>
      </c>
      <c r="O9" s="13" t="n">
        <f aca="false">(E$2-E9)^2</f>
        <v>68.89</v>
      </c>
      <c r="P9" s="13" t="n">
        <f aca="false">(F$2-F9)^2</f>
        <v>127.9161</v>
      </c>
      <c r="Q9" s="13" t="n">
        <f aca="false">(G$2-G9)^2</f>
        <v>152.7696</v>
      </c>
      <c r="R9" s="13" t="n">
        <f aca="false">(H$2-H9)^2</f>
        <v>30.8025000000001</v>
      </c>
      <c r="S9" s="13" t="n">
        <f aca="false">(I$2-I9)^2</f>
        <v>3.0625</v>
      </c>
      <c r="T9" s="13" t="n">
        <f aca="false">(J$2-J9)^2</f>
        <v>0.348100000000004</v>
      </c>
      <c r="U9" s="13" t="n">
        <f aca="false">(K$2-K9)^2</f>
        <v>3.31239999999998</v>
      </c>
      <c r="V9" s="13" t="n">
        <f aca="false">(L$2-L9)^2</f>
        <v>9.12039999999998</v>
      </c>
      <c r="W9" s="13" t="n">
        <f aca="false">SUM(N9:V9)</f>
        <v>411.6665</v>
      </c>
    </row>
    <row r="10" customFormat="false" ht="13.8" hidden="false" customHeight="false" outlineLevel="0" collapsed="false">
      <c r="A10" s="13" t="n">
        <v>48</v>
      </c>
      <c r="B10" s="13" t="s">
        <v>51</v>
      </c>
      <c r="C10" s="13" t="str">
        <f aca="false">_xlfn.CONCAT(A10,B10)</f>
        <v>48SDA</v>
      </c>
      <c r="D10" s="13" t="n">
        <v>19.91</v>
      </c>
      <c r="E10" s="13" t="n">
        <v>62.77</v>
      </c>
      <c r="F10" s="13" t="n">
        <v>82.55</v>
      </c>
      <c r="G10" s="13" t="n">
        <v>90.18</v>
      </c>
      <c r="H10" s="13" t="n">
        <v>95.87</v>
      </c>
      <c r="I10" s="13" t="n">
        <v>97.71</v>
      </c>
      <c r="J10" s="13" t="n">
        <v>99.45</v>
      </c>
      <c r="K10" s="13" t="n">
        <v>100.37</v>
      </c>
      <c r="L10" s="13" t="n">
        <v>100.74</v>
      </c>
      <c r="M10" s="15" t="n">
        <f aca="false">50*LOG((1+(1/9)*W10)^(-0.5)*100)</f>
        <v>25.7242260487564</v>
      </c>
      <c r="N10" s="13" t="n">
        <f aca="false">(D$2-D10)^2</f>
        <v>321.4849</v>
      </c>
      <c r="O10" s="13" t="n">
        <f aca="false">(E$2-E10)^2</f>
        <v>2508.0064</v>
      </c>
      <c r="P10" s="13" t="n">
        <f aca="false">(F$2-F10)^2</f>
        <v>3037.1121</v>
      </c>
      <c r="Q10" s="13" t="n">
        <f aca="false">(G$2-G10)^2</f>
        <v>2118.7609</v>
      </c>
      <c r="R10" s="13" t="n">
        <f aca="false">(H$2-H10)^2</f>
        <v>409.6576</v>
      </c>
      <c r="S10" s="13" t="n">
        <f aca="false">(I$2-I10)^2</f>
        <v>6.75999999999997</v>
      </c>
      <c r="T10" s="13" t="n">
        <f aca="false">(J$2-J10)^2</f>
        <v>4.36810000000001</v>
      </c>
      <c r="U10" s="13" t="n">
        <f aca="false">(K$2-K10)^2</f>
        <v>2.75559999999999</v>
      </c>
      <c r="V10" s="13" t="n">
        <f aca="false">(L$2-L10)^2</f>
        <v>1.34560000000003</v>
      </c>
      <c r="W10" s="13" t="n">
        <f aca="false">SUM(N10:V10)</f>
        <v>8410.2512</v>
      </c>
      <c r="X10" s="17" t="n">
        <v>1.9</v>
      </c>
      <c r="Y10" s="13" t="n">
        <v>20.93</v>
      </c>
      <c r="Z10" s="13" t="n">
        <v>36.34</v>
      </c>
      <c r="AA10" s="13" t="n">
        <v>2.28</v>
      </c>
      <c r="AB10" s="13" t="s">
        <v>49</v>
      </c>
      <c r="AC10" s="13" t="n">
        <v>1.92</v>
      </c>
    </row>
    <row r="11" customFormat="false" ht="13.8" hidden="false" customHeight="false" outlineLevel="0" collapsed="false">
      <c r="A11" s="13" t="n">
        <v>48</v>
      </c>
      <c r="B11" s="13" t="s">
        <v>52</v>
      </c>
      <c r="C11" s="13" t="str">
        <f aca="false">_xlfn.CONCAT(A11,B11)</f>
        <v>48SDB</v>
      </c>
      <c r="D11" s="13" t="n">
        <v>14.5</v>
      </c>
      <c r="E11" s="13" t="n">
        <v>51.48</v>
      </c>
      <c r="F11" s="13" t="n">
        <v>77.38</v>
      </c>
      <c r="G11" s="13" t="n">
        <v>88.41</v>
      </c>
      <c r="H11" s="13" t="n">
        <v>96.71</v>
      </c>
      <c r="I11" s="13" t="n">
        <v>99.61</v>
      </c>
      <c r="J11" s="13" t="n">
        <v>101.69</v>
      </c>
      <c r="K11" s="13" t="n">
        <v>102.83</v>
      </c>
      <c r="L11" s="13" t="n">
        <v>103.33</v>
      </c>
      <c r="M11" s="15" t="n">
        <f aca="false">50*LOG((1+(1/9)*W11)^(-0.5)*100)</f>
        <v>28.3827914440422</v>
      </c>
      <c r="N11" s="13" t="n">
        <f aca="false">(D$2-D11)^2</f>
        <v>156.7504</v>
      </c>
      <c r="O11" s="13" t="n">
        <f aca="false">(E$2-E11)^2</f>
        <v>1504.6641</v>
      </c>
      <c r="P11" s="13" t="n">
        <f aca="false">(F$2-F11)^2</f>
        <v>2494.0036</v>
      </c>
      <c r="Q11" s="13" t="n">
        <f aca="false">(G$2-G11)^2</f>
        <v>1958.9476</v>
      </c>
      <c r="R11" s="13" t="n">
        <f aca="false">(H$2-H11)^2</f>
        <v>444.3664</v>
      </c>
      <c r="S11" s="13" t="n">
        <f aca="false">(I$2-I11)^2</f>
        <v>20.25</v>
      </c>
      <c r="T11" s="13" t="n">
        <f aca="false">(J$2-J11)^2</f>
        <v>0.0224999999999974</v>
      </c>
      <c r="U11" s="13" t="n">
        <f aca="false">(K$2-K11)^2</f>
        <v>0.639999999999995</v>
      </c>
      <c r="V11" s="13" t="n">
        <f aca="false">(L$2-L11)^2</f>
        <v>2.04489999999998</v>
      </c>
      <c r="W11" s="13" t="n">
        <f aca="false">SUM(N11:V11)</f>
        <v>6581.6895</v>
      </c>
      <c r="X11" s="17" t="n">
        <v>1.9</v>
      </c>
      <c r="Y11" s="13" t="n">
        <v>20.93</v>
      </c>
      <c r="Z11" s="13" t="n">
        <v>36.34</v>
      </c>
      <c r="AA11" s="13" t="n">
        <v>2.28</v>
      </c>
      <c r="AB11" s="13" t="s">
        <v>49</v>
      </c>
      <c r="AC11" s="13" t="n">
        <v>1.92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10.36"/>
    <col collapsed="false" customWidth="true" hidden="false" outlineLevel="0" max="4" min="4" style="0" width="13.27"/>
    <col collapsed="false" customWidth="true" hidden="false" outlineLevel="0" max="5" min="5" style="0" width="16.09"/>
    <col collapsed="false" customWidth="true" hidden="false" outlineLevel="0" max="6" min="6" style="0" width="14.72"/>
    <col collapsed="false" customWidth="true" hidden="false" outlineLevel="0" max="7" min="7" style="0" width="17.17"/>
    <col collapsed="false" customWidth="true" hidden="false" outlineLevel="0" max="8" min="8" style="0" width="11"/>
    <col collapsed="false" customWidth="true" hidden="false" outlineLevel="0" max="10" min="10" style="0" width="17.55"/>
  </cols>
  <sheetData>
    <row r="1" customFormat="false" ht="14.5" hidden="false" customHeight="false" outlineLevel="0" collapsed="false">
      <c r="A1" s="3" t="s">
        <v>0</v>
      </c>
      <c r="B1" s="3" t="s">
        <v>1</v>
      </c>
      <c r="C1" s="3" t="s">
        <v>3</v>
      </c>
      <c r="D1" s="5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33" t="s">
        <v>53</v>
      </c>
    </row>
    <row r="2" customFormat="false" ht="14.5" hidden="false" customHeight="false" outlineLevel="0" collapsed="false">
      <c r="A2" s="13" t="n">
        <v>49</v>
      </c>
      <c r="B2" s="13" t="s">
        <v>50</v>
      </c>
      <c r="C2" s="15" t="n">
        <v>50.0008046809834</v>
      </c>
      <c r="D2" s="34" t="n">
        <v>2.5</v>
      </c>
      <c r="E2" s="13" t="n">
        <v>10</v>
      </c>
      <c r="F2" s="13" t="n">
        <v>24</v>
      </c>
      <c r="G2" s="13" t="n">
        <v>3.55</v>
      </c>
      <c r="H2" s="13" t="s">
        <v>49</v>
      </c>
      <c r="I2" s="13" t="n">
        <v>1.94</v>
      </c>
    </row>
    <row r="3" customFormat="false" ht="14.5" hidden="false" customHeight="false" outlineLevel="0" collapsed="false">
      <c r="A3" s="13" t="n">
        <v>50</v>
      </c>
      <c r="B3" s="13" t="s">
        <v>50</v>
      </c>
      <c r="C3" s="15" t="n">
        <v>37.9878088904406</v>
      </c>
      <c r="D3" s="34" t="n">
        <v>2.5</v>
      </c>
      <c r="E3" s="13"/>
      <c r="F3" s="13" t="n">
        <v>24</v>
      </c>
      <c r="G3" s="13" t="n">
        <v>2.99</v>
      </c>
      <c r="H3" s="13" t="s">
        <v>49</v>
      </c>
      <c r="I3" s="13" t="n">
        <v>1.95</v>
      </c>
    </row>
    <row r="4" customFormat="false" ht="14.5" hidden="false" customHeight="false" outlineLevel="0" collapsed="false">
      <c r="A4" s="13" t="n">
        <v>51</v>
      </c>
      <c r="B4" s="13" t="s">
        <v>50</v>
      </c>
      <c r="C4" s="15" t="n">
        <v>58.0830712040518</v>
      </c>
      <c r="D4" s="34" t="n">
        <v>2.5</v>
      </c>
      <c r="E4" s="13" t="n">
        <v>10</v>
      </c>
      <c r="F4" s="13" t="n">
        <v>36</v>
      </c>
      <c r="G4" s="13" t="n">
        <v>2.88</v>
      </c>
      <c r="H4" s="13" t="s">
        <v>49</v>
      </c>
      <c r="I4" s="13" t="n">
        <v>2</v>
      </c>
    </row>
    <row r="5" customFormat="false" ht="14.5" hidden="false" customHeight="false" outlineLevel="0" collapsed="false">
      <c r="A5" s="13" t="n">
        <v>52</v>
      </c>
      <c r="B5" s="13" t="s">
        <v>50</v>
      </c>
      <c r="C5" s="15" t="n">
        <v>54.6400824602915</v>
      </c>
      <c r="D5" s="34" t="n">
        <v>2.5</v>
      </c>
      <c r="E5" s="13" t="n">
        <v>15</v>
      </c>
      <c r="F5" s="13" t="n">
        <v>30</v>
      </c>
      <c r="G5" s="13" t="n">
        <v>2.94</v>
      </c>
      <c r="H5" s="13" t="s">
        <v>49</v>
      </c>
      <c r="I5" s="13" t="n">
        <v>1.98</v>
      </c>
    </row>
    <row r="6" customFormat="false" ht="14.5" hidden="false" customHeight="false" outlineLevel="0" collapsed="false">
      <c r="A6" s="13" t="n">
        <v>53</v>
      </c>
      <c r="B6" s="13" t="s">
        <v>50</v>
      </c>
      <c r="C6" s="15" t="n">
        <v>31.7263702313751</v>
      </c>
      <c r="D6" s="34" t="n">
        <v>2.5</v>
      </c>
      <c r="E6" s="13" t="n">
        <v>20</v>
      </c>
      <c r="F6" s="13" t="n">
        <v>36</v>
      </c>
      <c r="G6" s="13" t="n">
        <v>2.28</v>
      </c>
      <c r="H6" s="13" t="s">
        <v>49</v>
      </c>
      <c r="I6" s="13" t="n">
        <v>1.88</v>
      </c>
    </row>
    <row r="7" customFormat="false" ht="14.5" hidden="false" customHeight="false" outlineLevel="0" collapsed="false">
      <c r="A7" s="13" t="n">
        <v>54</v>
      </c>
      <c r="B7" s="13" t="s">
        <v>50</v>
      </c>
      <c r="C7" s="15" t="n">
        <v>66.8777409478045</v>
      </c>
      <c r="D7" s="34" t="n">
        <v>2.5</v>
      </c>
      <c r="E7" s="13" t="n">
        <v>20</v>
      </c>
      <c r="F7" s="13" t="n">
        <v>36</v>
      </c>
      <c r="G7" s="13" t="n">
        <v>2.28</v>
      </c>
      <c r="H7" s="13" t="s">
        <v>49</v>
      </c>
      <c r="I7" s="13" t="n">
        <v>1.96</v>
      </c>
    </row>
    <row r="8" customFormat="false" ht="14.5" hidden="false" customHeight="false" outlineLevel="0" collapsed="false">
      <c r="A8" s="13" t="n">
        <v>48</v>
      </c>
      <c r="B8" s="13" t="s">
        <v>51</v>
      </c>
      <c r="C8" s="15" t="n">
        <v>25.7242260487564</v>
      </c>
      <c r="D8" s="34" t="n">
        <v>1.9</v>
      </c>
      <c r="E8" s="13" t="n">
        <v>20.93</v>
      </c>
      <c r="F8" s="13" t="n">
        <v>36.34</v>
      </c>
      <c r="G8" s="13" t="n">
        <v>2.28</v>
      </c>
      <c r="H8" s="13" t="s">
        <v>49</v>
      </c>
      <c r="I8" s="13" t="n">
        <v>1.92</v>
      </c>
    </row>
    <row r="9" customFormat="false" ht="14.5" hidden="false" customHeight="false" outlineLevel="0" collapsed="false">
      <c r="A9" s="13" t="n">
        <v>48</v>
      </c>
      <c r="B9" s="13" t="s">
        <v>52</v>
      </c>
      <c r="C9" s="15" t="n">
        <v>28.3827914440422</v>
      </c>
      <c r="D9" s="34" t="n">
        <v>1.9</v>
      </c>
      <c r="E9" s="13" t="n">
        <v>20.93</v>
      </c>
      <c r="F9" s="13" t="n">
        <v>36.34</v>
      </c>
      <c r="G9" s="13" t="n">
        <v>2.28</v>
      </c>
      <c r="H9" s="13" t="s">
        <v>49</v>
      </c>
      <c r="I9" s="13" t="n">
        <v>1.92</v>
      </c>
    </row>
    <row r="10" customFormat="false" ht="14.5" hidden="false" customHeight="false" outlineLevel="0" collapsed="false">
      <c r="C10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39.91"/>
    <col collapsed="false" customWidth="true" hidden="false" outlineLevel="0" max="2" min="2" style="0" width="12.54"/>
    <col collapsed="false" customWidth="true" hidden="false" outlineLevel="0" max="3" min="3" style="0" width="13.36"/>
  </cols>
  <sheetData>
    <row r="1" customFormat="false" ht="14.5" hidden="false" customHeight="false" outlineLevel="0" collapsed="false">
      <c r="A1" s="13" t="s">
        <v>54</v>
      </c>
      <c r="B1" s="13" t="s">
        <v>55</v>
      </c>
      <c r="C1" s="17" t="n">
        <v>17.7777777777778</v>
      </c>
    </row>
    <row r="2" customFormat="false" ht="14.5" hidden="false" customHeight="false" outlineLevel="0" collapsed="false">
      <c r="A2" s="13" t="s">
        <v>56</v>
      </c>
      <c r="B2" s="13" t="s">
        <v>57</v>
      </c>
      <c r="C2" s="17" t="n">
        <f aca="false">100-SUM(C1,C3:C9)</f>
        <v>14.1822222222222</v>
      </c>
    </row>
    <row r="3" customFormat="false" ht="14.5" hidden="false" customHeight="false" outlineLevel="0" collapsed="false">
      <c r="A3" s="13" t="s">
        <v>58</v>
      </c>
      <c r="B3" s="13" t="s">
        <v>59</v>
      </c>
      <c r="C3" s="17" t="n">
        <v>10</v>
      </c>
      <c r="F3" s="35"/>
    </row>
    <row r="4" customFormat="false" ht="14.5" hidden="false" customHeight="false" outlineLevel="0" collapsed="false">
      <c r="A4" s="13" t="s">
        <v>60</v>
      </c>
      <c r="B4" s="13" t="s">
        <v>61</v>
      </c>
      <c r="C4" s="17" t="n">
        <v>30</v>
      </c>
      <c r="F4" s="35"/>
    </row>
    <row r="5" customFormat="false" ht="14.5" hidden="false" customHeight="false" outlineLevel="0" collapsed="false">
      <c r="A5" s="13" t="s">
        <v>60</v>
      </c>
      <c r="B5" s="13" t="s">
        <v>61</v>
      </c>
      <c r="C5" s="17" t="n">
        <v>5</v>
      </c>
      <c r="F5" s="35"/>
    </row>
    <row r="6" customFormat="false" ht="14.5" hidden="false" customHeight="false" outlineLevel="0" collapsed="false">
      <c r="A6" s="13" t="s">
        <v>62</v>
      </c>
      <c r="B6" s="13" t="s">
        <v>63</v>
      </c>
      <c r="C6" s="17" t="n">
        <v>20</v>
      </c>
      <c r="F6" s="35"/>
    </row>
    <row r="7" customFormat="false" ht="14.5" hidden="false" customHeight="false" outlineLevel="0" collapsed="false">
      <c r="A7" s="13" t="s">
        <v>64</v>
      </c>
      <c r="B7" s="13" t="s">
        <v>65</v>
      </c>
      <c r="C7" s="17" t="n">
        <v>0.76</v>
      </c>
    </row>
    <row r="8" customFormat="false" ht="14.5" hidden="false" customHeight="false" outlineLevel="0" collapsed="false">
      <c r="A8" s="13" t="s">
        <v>66</v>
      </c>
      <c r="B8" s="13" t="s">
        <v>67</v>
      </c>
      <c r="C8" s="17" t="n">
        <v>1.52</v>
      </c>
    </row>
    <row r="9" customFormat="false" ht="14.5" hidden="false" customHeight="false" outlineLevel="0" collapsed="false">
      <c r="A9" s="13" t="s">
        <v>68</v>
      </c>
      <c r="B9" s="13" t="s">
        <v>69</v>
      </c>
      <c r="C9" s="17" t="n">
        <v>0.76</v>
      </c>
    </row>
    <row r="11" customFormat="false" ht="14.5" hidden="false" customHeight="false" outlineLevel="0" collapsed="false">
      <c r="C11" s="18" t="n">
        <f aca="false">SUM(C1:C9)</f>
        <v>100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9.48"/>
    <col collapsed="false" customWidth="true" hidden="false" outlineLevel="0" max="3" min="3" style="18" width="9.37"/>
    <col collapsed="false" customWidth="true" hidden="false" outlineLevel="0" max="4" min="4" style="18" width="12.57"/>
    <col collapsed="false" customWidth="true" hidden="false" outlineLevel="0" max="5" min="5" style="0" width="10.14"/>
    <col collapsed="false" customWidth="true" hidden="false" outlineLevel="0" max="6" min="6" style="0" width="14.44"/>
    <col collapsed="false" customWidth="true" hidden="false" outlineLevel="0" max="8" min="8" style="0" width="14.09"/>
    <col collapsed="false" customWidth="true" hidden="false" outlineLevel="0" max="9" min="9" style="0" width="13.17"/>
    <col collapsed="false" customWidth="true" hidden="false" outlineLevel="0" max="10" min="10" style="0" width="6.72"/>
  </cols>
  <sheetData>
    <row r="1" customFormat="false" ht="28.35" hidden="false" customHeight="false" outlineLevel="0" collapsed="false">
      <c r="A1" s="6" t="s">
        <v>30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5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6" t="s">
        <v>18</v>
      </c>
      <c r="P1" s="6" t="s">
        <v>19</v>
      </c>
      <c r="Q1" s="6" t="s">
        <v>20</v>
      </c>
      <c r="R1" s="6" t="s">
        <v>21</v>
      </c>
      <c r="S1" s="6" t="s">
        <v>22</v>
      </c>
    </row>
    <row r="2" customFormat="false" ht="13.8" hidden="false" customHeight="false" outlineLevel="0" collapsed="false">
      <c r="A2" s="19" t="s">
        <v>34</v>
      </c>
      <c r="B2" s="20" t="n">
        <v>57.1742695970549</v>
      </c>
      <c r="C2" s="21" t="n">
        <v>1.83338222352596</v>
      </c>
      <c r="D2" s="21" t="n">
        <v>0.0698086443351288</v>
      </c>
      <c r="E2" s="21" t="n">
        <v>9.31506849315069</v>
      </c>
      <c r="F2" s="21" t="n">
        <v>22.9820357101625</v>
      </c>
      <c r="G2" s="21" t="n">
        <v>1.9</v>
      </c>
      <c r="H2" s="19" t="n">
        <v>20.93</v>
      </c>
      <c r="I2" s="19" t="n">
        <v>36.34</v>
      </c>
      <c r="J2" s="19" t="n">
        <v>2.28</v>
      </c>
      <c r="K2" s="19" t="n">
        <v>1</v>
      </c>
      <c r="L2" s="19" t="n">
        <v>2</v>
      </c>
      <c r="M2" s="22" t="n">
        <v>0.43</v>
      </c>
      <c r="N2" s="22" t="n">
        <v>906.9</v>
      </c>
      <c r="O2" s="22" t="n">
        <v>1.17</v>
      </c>
      <c r="P2" s="22" t="n">
        <v>0.55</v>
      </c>
      <c r="Q2" s="22" t="n">
        <v>22.9</v>
      </c>
      <c r="R2" s="22" t="n">
        <v>124</v>
      </c>
      <c r="S2" s="22" t="n">
        <f aca="false">290+60+60+30</f>
        <v>440</v>
      </c>
    </row>
    <row r="3" customFormat="false" ht="13.8" hidden="false" customHeight="false" outlineLevel="0" collapsed="false">
      <c r="A3" s="19" t="s">
        <v>38</v>
      </c>
      <c r="B3" s="20" t="n">
        <v>68.4574145546807</v>
      </c>
      <c r="C3" s="21" t="n">
        <v>1.74532253560458</v>
      </c>
      <c r="D3" s="21" t="n">
        <v>0.0310300793394867</v>
      </c>
      <c r="E3" s="21" t="n">
        <v>6.34933774834437</v>
      </c>
      <c r="F3" s="21" t="n">
        <v>3.34241581357619</v>
      </c>
      <c r="G3" s="21" t="n">
        <v>1.9</v>
      </c>
      <c r="H3" s="19" t="n">
        <v>20.93</v>
      </c>
      <c r="I3" s="19" t="n">
        <v>36.34</v>
      </c>
      <c r="J3" s="19" t="n">
        <v>2.28</v>
      </c>
      <c r="K3" s="19" t="n">
        <v>1</v>
      </c>
      <c r="L3" s="19" t="n">
        <v>1.92</v>
      </c>
      <c r="M3" s="22" t="n">
        <v>0.49</v>
      </c>
      <c r="N3" s="22" t="n">
        <v>903.1</v>
      </c>
      <c r="O3" s="22" t="n">
        <v>1.53</v>
      </c>
      <c r="P3" s="22" t="n">
        <v>0.57</v>
      </c>
      <c r="Q3" s="22" t="n">
        <v>20.3</v>
      </c>
      <c r="R3" s="22" t="n">
        <v>119</v>
      </c>
      <c r="S3" s="22" t="n">
        <v>440</v>
      </c>
    </row>
    <row r="4" customFormat="false" ht="13.8" hidden="false" customHeight="false" outlineLevel="0" collapsed="false">
      <c r="A4" s="19" t="s">
        <v>39</v>
      </c>
      <c r="B4" s="20" t="n">
        <v>64.1585493881654</v>
      </c>
      <c r="C4" s="21" t="n">
        <v>1.83553597650514</v>
      </c>
      <c r="D4" s="21" t="n">
        <v>0.0709513831589861</v>
      </c>
      <c r="E4" s="21" t="n">
        <v>7.01086956521738</v>
      </c>
      <c r="F4" s="21" t="n">
        <v>6.19890148567129</v>
      </c>
      <c r="G4" s="21" t="n">
        <v>1.9</v>
      </c>
      <c r="H4" s="19" t="n">
        <v>20.93</v>
      </c>
      <c r="I4" s="19" t="n">
        <v>36.34</v>
      </c>
      <c r="J4" s="19" t="n">
        <v>2.28</v>
      </c>
      <c r="K4" s="19" t="n">
        <v>1</v>
      </c>
      <c r="L4" s="19" t="n">
        <v>1.92</v>
      </c>
      <c r="M4" s="22" t="n">
        <v>0.49</v>
      </c>
      <c r="N4" s="22" t="n">
        <v>900.8</v>
      </c>
      <c r="O4" s="22" t="n">
        <v>1.53</v>
      </c>
      <c r="P4" s="22" t="n">
        <v>0.57</v>
      </c>
      <c r="Q4" s="22" t="n">
        <v>21.1</v>
      </c>
      <c r="R4" s="22" t="n">
        <v>161</v>
      </c>
      <c r="S4" s="22" t="n">
        <v>440</v>
      </c>
    </row>
    <row r="5" customFormat="false" ht="13.8" hidden="false" customHeight="false" outlineLevel="0" collapsed="false">
      <c r="A5" s="19" t="s">
        <v>40</v>
      </c>
      <c r="B5" s="20" t="n">
        <v>40.0893255720799</v>
      </c>
      <c r="C5" s="21" t="n">
        <v>2.39142911804094</v>
      </c>
      <c r="D5" s="21" t="n">
        <v>0.676111754157075</v>
      </c>
      <c r="E5" s="21" t="n">
        <v>15.4268292682927</v>
      </c>
      <c r="F5" s="21" t="n">
        <v>118.934707472223</v>
      </c>
      <c r="G5" s="21" t="n">
        <v>2.5</v>
      </c>
      <c r="H5" s="19" t="n">
        <v>10</v>
      </c>
      <c r="I5" s="19" t="n">
        <v>24</v>
      </c>
      <c r="J5" s="19" t="n">
        <v>3.55</v>
      </c>
      <c r="K5" s="19" t="n">
        <v>1</v>
      </c>
      <c r="L5" s="19" t="n">
        <v>1.94</v>
      </c>
      <c r="M5" s="22" t="n">
        <v>0.6</v>
      </c>
      <c r="N5" s="22" t="n">
        <v>578.5</v>
      </c>
      <c r="O5" s="22" t="n">
        <v>0.94</v>
      </c>
      <c r="P5" s="22" t="n">
        <v>0.66</v>
      </c>
      <c r="Q5" s="22" t="n">
        <v>16.3</v>
      </c>
      <c r="R5" s="22" t="n">
        <f aca="false">13*60+10</f>
        <v>790</v>
      </c>
      <c r="S5" s="22" t="n">
        <v>286</v>
      </c>
    </row>
    <row r="6" customFormat="false" ht="13.8" hidden="false" customHeight="false" outlineLevel="0" collapsed="false">
      <c r="A6" s="19" t="s">
        <v>41</v>
      </c>
      <c r="B6" s="20" t="n">
        <v>53.5270902997041</v>
      </c>
      <c r="C6" s="21" t="n">
        <v>1.99425654116145</v>
      </c>
      <c r="D6" s="21" t="n">
        <v>0.180699444758961</v>
      </c>
      <c r="E6" s="21" t="n">
        <v>8.89121338912134</v>
      </c>
      <c r="F6" s="21" t="n">
        <v>19.097801513186</v>
      </c>
      <c r="G6" s="21" t="n">
        <v>2.5</v>
      </c>
      <c r="H6" s="19" t="n">
        <v>20</v>
      </c>
      <c r="I6" s="19" t="n">
        <v>24</v>
      </c>
      <c r="J6" s="19" t="n">
        <v>2.99</v>
      </c>
      <c r="K6" s="19" t="n">
        <v>1</v>
      </c>
      <c r="L6" s="19" t="n">
        <v>1.95</v>
      </c>
      <c r="M6" s="22" t="n">
        <v>0.5</v>
      </c>
      <c r="N6" s="22" t="n">
        <v>688.9</v>
      </c>
      <c r="O6" s="22" t="n">
        <v>1.34</v>
      </c>
      <c r="P6" s="22" t="n">
        <v>0.59</v>
      </c>
      <c r="Q6" s="22" t="n">
        <v>18.1</v>
      </c>
      <c r="R6" s="22" t="n">
        <f aca="false">4*60+25</f>
        <v>265</v>
      </c>
      <c r="S6" s="22" t="n">
        <v>374</v>
      </c>
    </row>
    <row r="7" customFormat="false" ht="13.8" hidden="false" customHeight="false" outlineLevel="0" collapsed="false">
      <c r="A7" s="19" t="s">
        <v>42</v>
      </c>
      <c r="B7" s="20" t="n">
        <v>42.05920510785</v>
      </c>
      <c r="C7" s="21" t="n">
        <v>2.42530073729142</v>
      </c>
      <c r="D7" s="21" t="n">
        <v>0.732961606194033</v>
      </c>
      <c r="E7" s="21" t="n">
        <v>13.8449367088608</v>
      </c>
      <c r="F7" s="21" t="n">
        <v>86.9337399771064</v>
      </c>
      <c r="G7" s="21" t="n">
        <v>2.5</v>
      </c>
      <c r="H7" s="19" t="n">
        <v>10</v>
      </c>
      <c r="I7" s="19" t="n">
        <v>36</v>
      </c>
      <c r="J7" s="19" t="n">
        <v>2.88</v>
      </c>
      <c r="K7" s="19" t="n">
        <v>1</v>
      </c>
      <c r="L7" s="19" t="n">
        <v>2</v>
      </c>
      <c r="M7" s="22" t="n">
        <v>0.6</v>
      </c>
      <c r="N7" s="22" t="n">
        <v>700.2</v>
      </c>
      <c r="O7" s="22" t="n">
        <v>1.13</v>
      </c>
      <c r="P7" s="22" t="n">
        <v>0.62</v>
      </c>
      <c r="Q7" s="22" t="n">
        <v>18.4</v>
      </c>
      <c r="R7" s="22" t="n">
        <f aca="false">60*9+5</f>
        <v>545</v>
      </c>
      <c r="S7" s="22" t="n">
        <v>326</v>
      </c>
    </row>
    <row r="8" customFormat="false" ht="13.8" hidden="false" customHeight="false" outlineLevel="0" collapsed="false">
      <c r="A8" s="19" t="s">
        <v>43</v>
      </c>
      <c r="B8" s="20" t="n">
        <v>49.1761321383824</v>
      </c>
      <c r="C8" s="21" t="n">
        <v>2.11577522004062</v>
      </c>
      <c r="D8" s="21" t="n">
        <v>0.298778394644739</v>
      </c>
      <c r="E8" s="21" t="n">
        <v>9.64980544747082</v>
      </c>
      <c r="F8" s="21" t="n">
        <v>26.3035145067538</v>
      </c>
      <c r="G8" s="21" t="n">
        <v>2.5</v>
      </c>
      <c r="H8" s="19" t="n">
        <v>15</v>
      </c>
      <c r="I8" s="19" t="n">
        <v>30</v>
      </c>
      <c r="J8" s="19" t="n">
        <v>2.94</v>
      </c>
      <c r="K8" s="19" t="n">
        <v>1</v>
      </c>
      <c r="L8" s="19" t="n">
        <v>1.98</v>
      </c>
      <c r="M8" s="22" t="n">
        <v>0.5</v>
      </c>
      <c r="N8" s="22" t="n">
        <v>701.5</v>
      </c>
      <c r="O8" s="22" t="n">
        <v>0.61</v>
      </c>
      <c r="P8" s="22" t="n">
        <v>0.66</v>
      </c>
      <c r="Q8" s="22" t="n">
        <v>20.3</v>
      </c>
      <c r="R8" s="22" t="n">
        <f aca="false">6*60+17</f>
        <v>377</v>
      </c>
      <c r="S8" s="22" t="n">
        <v>400</v>
      </c>
    </row>
    <row r="9" customFormat="false" ht="14.9" hidden="false" customHeight="false" outlineLevel="0" collapsed="false">
      <c r="A9" s="19" t="s">
        <v>44</v>
      </c>
      <c r="B9" s="20" t="n">
        <v>42.0491120529613</v>
      </c>
      <c r="C9" s="23" t="n">
        <v>2.51077070368597</v>
      </c>
      <c r="D9" s="24" t="n">
        <v>0.886613828431238</v>
      </c>
      <c r="E9" s="24" t="n">
        <v>13.0890052356021</v>
      </c>
      <c r="F9" s="21" t="n">
        <v>73.4088246149341</v>
      </c>
      <c r="G9" s="21" t="n">
        <v>2.5</v>
      </c>
      <c r="H9" s="19" t="n">
        <v>20</v>
      </c>
      <c r="I9" s="19" t="n">
        <v>36</v>
      </c>
      <c r="J9" s="19" t="n">
        <v>2.28</v>
      </c>
      <c r="K9" s="19" t="n">
        <v>1</v>
      </c>
      <c r="L9" s="19" t="n">
        <v>1.88</v>
      </c>
      <c r="M9" s="22" t="n">
        <v>0.46</v>
      </c>
      <c r="N9" s="22" t="n">
        <v>902.7</v>
      </c>
      <c r="O9" s="22" t="n">
        <v>1.23</v>
      </c>
      <c r="P9" s="22" t="n">
        <v>0.53</v>
      </c>
      <c r="Q9" s="22" t="n">
        <v>19.6</v>
      </c>
      <c r="R9" s="22" t="n">
        <v>145</v>
      </c>
      <c r="S9" s="22" t="n">
        <v>500</v>
      </c>
    </row>
    <row r="10" customFormat="false" ht="14.9" hidden="false" customHeight="false" outlineLevel="0" collapsed="false">
      <c r="A10" s="19" t="s">
        <v>45</v>
      </c>
      <c r="B10" s="20" t="n">
        <v>38.6919072287072</v>
      </c>
      <c r="C10" s="23" t="n">
        <v>2.64101212440696</v>
      </c>
      <c r="D10" s="23" t="n">
        <v>1.14884775169101</v>
      </c>
      <c r="E10" s="23" t="n">
        <v>18.8253968253968</v>
      </c>
      <c r="F10" s="21" t="n">
        <v>204.612614649164</v>
      </c>
      <c r="G10" s="21" t="n">
        <v>2.5</v>
      </c>
      <c r="H10" s="19" t="n">
        <v>20</v>
      </c>
      <c r="I10" s="19" t="n">
        <v>36</v>
      </c>
      <c r="J10" s="19" t="n">
        <v>2.28</v>
      </c>
      <c r="K10" s="19" t="n">
        <v>1</v>
      </c>
      <c r="L10" s="19" t="n">
        <v>1.96</v>
      </c>
      <c r="M10" s="22" t="n">
        <v>0.55</v>
      </c>
      <c r="N10" s="22" t="n">
        <v>907.5</v>
      </c>
      <c r="O10" s="22" t="n">
        <v>1.65</v>
      </c>
      <c r="P10" s="22" t="n">
        <v>0.57</v>
      </c>
      <c r="Q10" s="22" t="n">
        <v>21.3</v>
      </c>
      <c r="R10" s="22" t="n">
        <f aca="false">11*60+30</f>
        <v>690</v>
      </c>
      <c r="S10" s="22" t="n">
        <v>500</v>
      </c>
    </row>
    <row r="11" customFormat="false" ht="13.8" hidden="false" customHeight="false" outlineLevel="0" collapsed="false">
      <c r="B11" s="26"/>
      <c r="C11" s="27"/>
      <c r="D11" s="27"/>
    </row>
    <row r="12" customFormat="false" ht="13.8" hidden="false" customHeight="false" outlineLevel="0" collapsed="false">
      <c r="B12" s="26"/>
      <c r="C12" s="27"/>
      <c r="D12" s="27"/>
    </row>
    <row r="13" customFormat="false" ht="13.8" hidden="false" customHeight="false" outlineLevel="0" collapsed="false">
      <c r="B13" s="26"/>
      <c r="C13" s="27"/>
      <c r="D13" s="27"/>
    </row>
    <row r="14" customFormat="false" ht="13.8" hidden="false" customHeight="false" outlineLevel="0" collapsed="false">
      <c r="B14" s="26"/>
      <c r="C14" s="27"/>
      <c r="D14" s="27"/>
    </row>
    <row r="15" customFormat="false" ht="13.8" hidden="false" customHeight="false" outlineLevel="0" collapsed="false">
      <c r="B15" s="26"/>
      <c r="C15" s="27"/>
      <c r="D15" s="27"/>
    </row>
    <row r="16" customFormat="false" ht="14.5" hidden="false" customHeight="true" outlineLevel="0" collapsed="false">
      <c r="B16" s="28"/>
      <c r="C16" s="28"/>
      <c r="D16" s="28"/>
      <c r="E16" s="28"/>
    </row>
    <row r="17" customFormat="false" ht="14.5" hidden="false" customHeight="true" outlineLevel="0" collapsed="false">
      <c r="B17" s="29"/>
      <c r="C17" s="29"/>
      <c r="D17" s="29"/>
      <c r="E17" s="29"/>
    </row>
  </sheetData>
  <mergeCells count="2">
    <mergeCell ref="B16:E16"/>
    <mergeCell ref="B17:E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9.14453125" defaultRowHeight="13.8" zeroHeight="false" outlineLevelRow="0" outlineLevelCol="0"/>
  <cols>
    <col collapsed="false" customWidth="true" hidden="false" outlineLevel="0" max="3" min="3" style="0" width="12.13"/>
    <col collapsed="false" customWidth="true" hidden="false" outlineLevel="0" max="5" min="5" style="0" width="16.2"/>
  </cols>
  <sheetData>
    <row r="1" customFormat="false" ht="13.8" hidden="false" customHeight="false" outlineLevel="0" collapsed="false">
      <c r="A1" s="0" t="s">
        <v>70</v>
      </c>
      <c r="B1" s="0" t="s">
        <v>71</v>
      </c>
      <c r="C1" s="0" t="s">
        <v>72</v>
      </c>
      <c r="D1" s="0" t="s">
        <v>12</v>
      </c>
      <c r="E1" s="0" t="s">
        <v>73</v>
      </c>
      <c r="F1" s="0" t="s">
        <v>74</v>
      </c>
    </row>
    <row r="2" customFormat="false" ht="13.8" hidden="false" customHeight="false" outlineLevel="0" collapsed="false">
      <c r="A2" s="0" t="n">
        <v>49</v>
      </c>
      <c r="B2" s="0" t="n">
        <v>-1</v>
      </c>
      <c r="C2" s="0" t="n">
        <v>-1</v>
      </c>
      <c r="D2" s="0" t="n">
        <v>24</v>
      </c>
      <c r="E2" s="0" t="n">
        <v>10</v>
      </c>
      <c r="F2" s="0" t="n">
        <v>40.0893255720799</v>
      </c>
    </row>
    <row r="3" customFormat="false" ht="13.8" hidden="false" customHeight="false" outlineLevel="0" collapsed="false">
      <c r="A3" s="0" t="n">
        <v>50</v>
      </c>
      <c r="B3" s="0" t="n">
        <v>-1</v>
      </c>
      <c r="C3" s="0" t="n">
        <v>1</v>
      </c>
      <c r="D3" s="0" t="n">
        <v>24</v>
      </c>
      <c r="E3" s="0" t="n">
        <v>20</v>
      </c>
      <c r="F3" s="0" t="n">
        <v>53.5270902997041</v>
      </c>
    </row>
    <row r="4" customFormat="false" ht="13.8" hidden="false" customHeight="false" outlineLevel="0" collapsed="false">
      <c r="A4" s="0" t="n">
        <v>51</v>
      </c>
      <c r="B4" s="0" t="n">
        <v>1</v>
      </c>
      <c r="C4" s="0" t="n">
        <v>-1</v>
      </c>
      <c r="D4" s="0" t="n">
        <v>36</v>
      </c>
      <c r="E4" s="0" t="n">
        <v>10</v>
      </c>
      <c r="F4" s="0" t="n">
        <v>42.05920510785</v>
      </c>
    </row>
    <row r="5" customFormat="false" ht="13.8" hidden="false" customHeight="false" outlineLevel="0" collapsed="false">
      <c r="A5" s="0" t="n">
        <v>41</v>
      </c>
      <c r="B5" s="0" t="n">
        <v>1</v>
      </c>
      <c r="C5" s="0" t="n">
        <v>1</v>
      </c>
      <c r="D5" s="0" t="n">
        <v>36</v>
      </c>
      <c r="E5" s="0" t="n">
        <v>20</v>
      </c>
      <c r="F5" s="0" t="n">
        <v>57.1742695970549</v>
      </c>
    </row>
    <row r="6" customFormat="false" ht="13.8" hidden="false" customHeight="false" outlineLevel="0" collapsed="false">
      <c r="A6" s="0" t="n">
        <v>52</v>
      </c>
      <c r="B6" s="0" t="n">
        <v>0</v>
      </c>
      <c r="C6" s="0" t="n">
        <v>0</v>
      </c>
      <c r="D6" s="0" t="n">
        <v>30</v>
      </c>
      <c r="E6" s="0" t="n">
        <v>15</v>
      </c>
      <c r="F6" s="0" t="n">
        <v>49.1761321383824</v>
      </c>
    </row>
    <row r="7" customFormat="false" ht="13.8" hidden="false" customHeight="false" outlineLevel="0" collapsed="false">
      <c r="A7" s="0" t="n">
        <v>48</v>
      </c>
      <c r="B7" s="0" t="n">
        <v>1</v>
      </c>
      <c r="C7" s="0" t="n">
        <v>1</v>
      </c>
      <c r="D7" s="0" t="n">
        <v>36</v>
      </c>
      <c r="E7" s="0" t="n">
        <v>20</v>
      </c>
      <c r="F7" s="0" t="n">
        <v>63.08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Guilherme Henrique Gregorio</dc:creator>
  <dc:description/>
  <dc:language>en-US</dc:language>
  <cp:lastModifiedBy/>
  <dcterms:modified xsi:type="dcterms:W3CDTF">2024-10-03T11:10:16Z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