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P&amp;D Hynova\Farmacotécnico\ESTAGIÁRIA(O)\Guilherme\Projeto Estágio\Execução\"/>
    </mc:Choice>
  </mc:AlternateContent>
  <xr:revisionPtr revIDLastSave="0" documentId="13_ncr:1_{D9F8E171-4DD0-4C2D-A640-ED57536906E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culo f2 sem dumping" sheetId="5" r:id="rId1"/>
    <sheet name="calculo f2" sheetId="1" r:id="rId2"/>
    <sheet name="variaveis dumping" sheetId="2" r:id="rId3"/>
    <sheet name="variaveis sem dumping" sheetId="4" r:id="rId4"/>
    <sheet name="formula proposta" sheetId="3" r:id="rId5"/>
  </sheets>
  <definedNames>
    <definedName name="_xlnm._FilterDatabase" localSheetId="1" hidden="1">'calculo f2'!$A$1:$AB$29</definedName>
    <definedName name="_xlnm._FilterDatabase" localSheetId="2" hidden="1">'variaveis dumping'!$A$1:$H$19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27" i="1"/>
  <c r="O26" i="1"/>
  <c r="O25" i="1"/>
  <c r="O20" i="1"/>
  <c r="O19" i="1"/>
  <c r="O18" i="1"/>
  <c r="O17" i="1"/>
  <c r="O8" i="1"/>
  <c r="O7" i="1"/>
  <c r="O2" i="1"/>
  <c r="P27" i="1" s="1"/>
  <c r="O6" i="1"/>
  <c r="O5" i="1"/>
  <c r="O4" i="1"/>
  <c r="O3" i="1"/>
  <c r="O9" i="1"/>
  <c r="O10" i="1"/>
  <c r="O11" i="1"/>
  <c r="O12" i="1"/>
  <c r="O13" i="1"/>
  <c r="O14" i="1"/>
  <c r="O15" i="1"/>
  <c r="O16" i="1"/>
  <c r="O21" i="1"/>
  <c r="O22" i="1"/>
  <c r="O23" i="1"/>
  <c r="O24" i="1"/>
  <c r="O28" i="1"/>
  <c r="M25" i="1"/>
  <c r="M26" i="1"/>
  <c r="M4" i="1"/>
  <c r="M5" i="1"/>
  <c r="M6" i="1"/>
  <c r="M7" i="1"/>
  <c r="M8" i="1"/>
  <c r="M9" i="1"/>
  <c r="M10" i="1"/>
  <c r="M11" i="1"/>
  <c r="M12" i="1"/>
  <c r="M13" i="1"/>
  <c r="N13" i="1" s="1"/>
  <c r="M14" i="1"/>
  <c r="M15" i="1"/>
  <c r="M16" i="1"/>
  <c r="M17" i="1"/>
  <c r="M18" i="1"/>
  <c r="M19" i="1"/>
  <c r="M20" i="1"/>
  <c r="M21" i="1"/>
  <c r="N21" i="1" s="1"/>
  <c r="M22" i="1"/>
  <c r="M23" i="1"/>
  <c r="M24" i="1"/>
  <c r="M27" i="1"/>
  <c r="M28" i="1"/>
  <c r="M29" i="1"/>
  <c r="M2" i="1"/>
  <c r="N2" i="1" s="1"/>
  <c r="M3" i="1"/>
  <c r="N3" i="1" s="1"/>
  <c r="P9" i="1" l="1"/>
  <c r="P16" i="1"/>
  <c r="P7" i="1"/>
  <c r="P8" i="1"/>
  <c r="P26" i="1"/>
  <c r="N5" i="1"/>
  <c r="P29" i="1"/>
  <c r="N26" i="1"/>
  <c r="P25" i="1"/>
  <c r="P28" i="1"/>
  <c r="P13" i="1"/>
  <c r="P20" i="1"/>
  <c r="P3" i="1"/>
  <c r="P21" i="1"/>
  <c r="P24" i="1"/>
  <c r="P12" i="1"/>
  <c r="P18" i="1"/>
  <c r="P4" i="1"/>
  <c r="P23" i="1"/>
  <c r="P11" i="1"/>
  <c r="P17" i="1"/>
  <c r="P5" i="1"/>
  <c r="P14" i="1"/>
  <c r="P22" i="1"/>
  <c r="P10" i="1"/>
  <c r="N20" i="1"/>
  <c r="N29" i="1"/>
  <c r="N24" i="1"/>
  <c r="P19" i="1"/>
  <c r="N4" i="1"/>
  <c r="N11" i="1"/>
  <c r="N28" i="1"/>
  <c r="N10" i="1"/>
  <c r="N9" i="1"/>
  <c r="N8" i="1"/>
  <c r="P15" i="1"/>
  <c r="P6" i="1"/>
  <c r="N12" i="1"/>
  <c r="N19" i="1"/>
  <c r="N18" i="1"/>
  <c r="N23" i="1"/>
  <c r="N27" i="1"/>
  <c r="N17" i="1"/>
  <c r="N16" i="1"/>
  <c r="N15" i="1"/>
  <c r="N22" i="1"/>
  <c r="N14" i="1"/>
  <c r="N6" i="1"/>
  <c r="N7" i="1"/>
  <c r="P2" i="1"/>
  <c r="N25" i="1"/>
  <c r="S10" i="1" l="1"/>
  <c r="T3" i="1" l="1"/>
  <c r="M9" i="5"/>
  <c r="U9" i="5"/>
  <c r="V9" i="5" s="1"/>
  <c r="L9" i="5" s="1"/>
  <c r="T9" i="5"/>
  <c r="S9" i="5"/>
  <c r="R9" i="5"/>
  <c r="Q9" i="5"/>
  <c r="P9" i="5"/>
  <c r="O9" i="5"/>
  <c r="N9" i="5"/>
  <c r="R8" i="5"/>
  <c r="M8" i="5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N8" i="5"/>
  <c r="O8" i="5"/>
  <c r="P8" i="5"/>
  <c r="Q8" i="5"/>
  <c r="S8" i="5"/>
  <c r="T8" i="5"/>
  <c r="U8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3" i="5"/>
  <c r="U3" i="5"/>
  <c r="T3" i="5"/>
  <c r="S3" i="5"/>
  <c r="R3" i="5"/>
  <c r="Q3" i="5"/>
  <c r="P3" i="5"/>
  <c r="O3" i="5"/>
  <c r="N3" i="5"/>
  <c r="L2" i="5"/>
  <c r="V6" i="5" l="1"/>
  <c r="L6" i="5" s="1"/>
  <c r="V3" i="5"/>
  <c r="L3" i="5" s="1"/>
  <c r="V11" i="5"/>
  <c r="L11" i="5" s="1"/>
  <c r="V7" i="5"/>
  <c r="L7" i="5" s="1"/>
  <c r="V8" i="5"/>
  <c r="L8" i="5" s="1"/>
  <c r="V10" i="5"/>
  <c r="L10" i="5" s="1"/>
  <c r="V4" i="5"/>
  <c r="L4" i="5" s="1"/>
  <c r="V5" i="5"/>
  <c r="L5" i="5" s="1"/>
  <c r="S3" i="1"/>
  <c r="AA29" i="1"/>
  <c r="Z29" i="1"/>
  <c r="Y29" i="1"/>
  <c r="X29" i="1"/>
  <c r="W29" i="1"/>
  <c r="V29" i="1"/>
  <c r="U29" i="1"/>
  <c r="T29" i="1"/>
  <c r="S29" i="1"/>
  <c r="C2" i="3"/>
  <c r="C11" i="3" s="1"/>
  <c r="AB29" i="1" l="1"/>
  <c r="L29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W4" i="1"/>
  <c r="T4" i="1"/>
  <c r="U4" i="1"/>
  <c r="V4" i="1"/>
  <c r="X4" i="1"/>
  <c r="Y4" i="1"/>
  <c r="Z4" i="1"/>
  <c r="AA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U3" i="1"/>
  <c r="V3" i="1"/>
  <c r="W3" i="1"/>
  <c r="X3" i="1"/>
  <c r="Y3" i="1"/>
  <c r="Z3" i="1"/>
  <c r="AA3" i="1"/>
  <c r="L2" i="1"/>
  <c r="AB3" i="1" l="1"/>
  <c r="L3" i="1" s="1"/>
  <c r="AB17" i="1"/>
  <c r="L17" i="1" s="1"/>
  <c r="AB9" i="1"/>
  <c r="L9" i="1" s="1"/>
  <c r="AB25" i="1"/>
  <c r="L25" i="1" s="1"/>
  <c r="AB18" i="1"/>
  <c r="L18" i="1" s="1"/>
  <c r="AB7" i="1"/>
  <c r="L7" i="1" s="1"/>
  <c r="AB26" i="1"/>
  <c r="L26" i="1" s="1"/>
  <c r="AB10" i="1"/>
  <c r="L10" i="1" s="1"/>
  <c r="AB15" i="1"/>
  <c r="L15" i="1" s="1"/>
  <c r="AB21" i="1"/>
  <c r="L21" i="1" s="1"/>
  <c r="AB16" i="1"/>
  <c r="L16" i="1" s="1"/>
  <c r="AB28" i="1"/>
  <c r="L28" i="1" s="1"/>
  <c r="AB20" i="1"/>
  <c r="L20" i="1" s="1"/>
  <c r="AB12" i="1"/>
  <c r="L12" i="1" s="1"/>
  <c r="AB4" i="1"/>
  <c r="L4" i="1" s="1"/>
  <c r="AB5" i="1"/>
  <c r="L5" i="1" s="1"/>
  <c r="AB8" i="1"/>
  <c r="L8" i="1" s="1"/>
  <c r="AB27" i="1"/>
  <c r="L27" i="1" s="1"/>
  <c r="AB19" i="1"/>
  <c r="L19" i="1" s="1"/>
  <c r="AB11" i="1"/>
  <c r="L11" i="1" s="1"/>
  <c r="AB14" i="1"/>
  <c r="L14" i="1" s="1"/>
  <c r="AB6" i="1"/>
  <c r="L6" i="1" s="1"/>
  <c r="AB23" i="1"/>
  <c r="L23" i="1" s="1"/>
  <c r="AB13" i="1"/>
  <c r="L13" i="1" s="1"/>
  <c r="AB24" i="1"/>
  <c r="L24" i="1" s="1"/>
  <c r="AB22" i="1"/>
  <c r="L22" i="1" s="1"/>
</calcChain>
</file>

<file path=xl/sharedStrings.xml><?xml version="1.0" encoding="utf-8"?>
<sst xmlns="http://schemas.openxmlformats.org/spreadsheetml/2006/main" count="215" uniqueCount="60">
  <si>
    <t>LOTES</t>
  </si>
  <si>
    <t>ref</t>
  </si>
  <si>
    <t>SD</t>
  </si>
  <si>
    <t>F2</t>
  </si>
  <si>
    <t>SOMATÓRIO</t>
  </si>
  <si>
    <t>R-T</t>
  </si>
  <si>
    <t>DESCRIÇÃO</t>
  </si>
  <si>
    <t>D</t>
  </si>
  <si>
    <t>DN</t>
  </si>
  <si>
    <t>DA</t>
  </si>
  <si>
    <t>DB</t>
  </si>
  <si>
    <t>DAN</t>
  </si>
  <si>
    <t>DBN</t>
  </si>
  <si>
    <t>SDA</t>
  </si>
  <si>
    <t>SDB</t>
  </si>
  <si>
    <t>L</t>
  </si>
  <si>
    <t>H</t>
  </si>
  <si>
    <t>OBSERVAÇÃO</t>
  </si>
  <si>
    <t>descricao</t>
  </si>
  <si>
    <t>lotes</t>
  </si>
  <si>
    <t>desintegrante</t>
  </si>
  <si>
    <t>lactose</t>
  </si>
  <si>
    <t>pvp</t>
  </si>
  <si>
    <t>granulacao</t>
  </si>
  <si>
    <t>variaveis</t>
  </si>
  <si>
    <t>processo</t>
  </si>
  <si>
    <t>formulacao</t>
  </si>
  <si>
    <t>leito/hs</t>
  </si>
  <si>
    <t>torque</t>
  </si>
  <si>
    <t>taxa de aplicação</t>
  </si>
  <si>
    <t>secagem-ar de entrada</t>
  </si>
  <si>
    <t>umidade granu</t>
  </si>
  <si>
    <t>sol aglutinante</t>
  </si>
  <si>
    <t>densidade granu</t>
  </si>
  <si>
    <t>conclusão</t>
  </si>
  <si>
    <t>em leito, aumentar ao max desintegrante, lactose e pvp</t>
  </si>
  <si>
    <t>desin_int</t>
  </si>
  <si>
    <t>desin_ext</t>
  </si>
  <si>
    <t>Insumo Ativo</t>
  </si>
  <si>
    <t xml:space="preserve">Aglutinante </t>
  </si>
  <si>
    <t>CROSPOVIDONA</t>
  </si>
  <si>
    <t>Desintegrante</t>
  </si>
  <si>
    <t xml:space="preserve">Diluente </t>
  </si>
  <si>
    <t xml:space="preserve">Lubrificante </t>
  </si>
  <si>
    <t>Tensoativo</t>
  </si>
  <si>
    <t xml:space="preserve">Deslizante </t>
  </si>
  <si>
    <t>FENOFIBRATO 2</t>
  </si>
  <si>
    <t>CELULOSE MICROCRISTALINA MC102 NEO</t>
  </si>
  <si>
    <t>Compensador</t>
  </si>
  <si>
    <t>PVP K30 POLIVINILPIRROLIDONA NEO</t>
  </si>
  <si>
    <t>LACTOSE ANIDRA NEO</t>
  </si>
  <si>
    <t>ESTEARIL FUMARATO DE SODIO PRUV NEO</t>
  </si>
  <si>
    <t>LAURIL SULFATO DE SODIO PO NEO</t>
  </si>
  <si>
    <t>DIOXIDO SILICIO COLOID AEROSIL200PHA NEO</t>
  </si>
  <si>
    <t/>
  </si>
  <si>
    <t>NA</t>
  </si>
  <si>
    <t>tempo_50</t>
  </si>
  <si>
    <t>dif_tempo50</t>
  </si>
  <si>
    <t>tempo_90</t>
  </si>
  <si>
    <t>dif_tempo_90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</si>
</sst>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1" applyNumberFormat="1" applyFont="1" applyBorder="1"/>
    <xf numFmtId="0" fontId="0" fillId="0" borderId="1" xfId="0" applyBorder="1"/>
    <xf numFmtId="0" fontId="0" fillId="3" borderId="0" xfId="0" applyFill="1"/>
    <xf numFmtId="164" fontId="0" fillId="4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NumberFormat="1" applyFont="1" applyBorder="1"/>
    <xf numFmtId="0" fontId="2" fillId="0" borderId="1" xfId="0" applyFont="1" applyBorder="1"/>
    <xf numFmtId="164" fontId="2" fillId="4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2" fontId="0" fillId="0" borderId="3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65" fontId="0" fillId="0" borderId="0" xfId="0" applyNumberFormat="1"/>
    <xf numFmtId="0" fontId="0" fillId="0" borderId="5" xfId="0" applyBorder="1"/>
    <xf numFmtId="0" fontId="0" fillId="0" borderId="1" xfId="0" quotePrefix="1" applyBorder="1"/>
    <xf numFmtId="0" fontId="4" fillId="0" borderId="1" xfId="0" applyFont="1" applyBorder="1"/>
    <xf numFmtId="164" fontId="4" fillId="4" borderId="1" xfId="0" applyNumberFormat="1" applyFont="1" applyFill="1" applyBorder="1"/>
    <xf numFmtId="0" fontId="4" fillId="0" borderId="0" xfId="0" applyFont="1"/>
    <xf numFmtId="164" fontId="5" fillId="4" borderId="1" xfId="0" applyNumberFormat="1" applyFont="1" applyFill="1" applyBorder="1"/>
    <xf numFmtId="164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164" fontId="5" fillId="0" borderId="1" xfId="0" applyNumberFormat="1" applyFont="1" applyBorder="1"/>
    <xf numFmtId="0" fontId="4" fillId="3" borderId="0" xfId="0" applyFont="1" applyFill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A32C-6576-4E7A-A525-B26F9F62B380}">
  <dimension ref="A1:V11"/>
  <sheetViews>
    <sheetView workbookViewId="0">
      <selection activeCell="O9" sqref="O9"/>
    </sheetView>
  </sheetViews>
  <sheetFormatPr defaultRowHeight="14.5" x14ac:dyDescent="0.35"/>
  <sheetData>
    <row r="1" spans="1:22" s="6" customFormat="1" x14ac:dyDescent="0.35">
      <c r="A1" s="5" t="s">
        <v>0</v>
      </c>
      <c r="B1" s="5" t="s">
        <v>6</v>
      </c>
      <c r="C1" s="5">
        <v>2.5</v>
      </c>
      <c r="D1" s="5">
        <v>5</v>
      </c>
      <c r="E1" s="5">
        <v>7.5</v>
      </c>
      <c r="F1" s="5">
        <v>10</v>
      </c>
      <c r="G1" s="5">
        <v>15</v>
      </c>
      <c r="H1" s="5">
        <v>20</v>
      </c>
      <c r="I1" s="5">
        <v>30</v>
      </c>
      <c r="J1" s="5">
        <v>45</v>
      </c>
      <c r="K1" s="5">
        <v>60</v>
      </c>
      <c r="L1" s="5" t="s">
        <v>3</v>
      </c>
      <c r="M1" s="5" t="s">
        <v>5</v>
      </c>
      <c r="N1" s="5" t="s">
        <v>5</v>
      </c>
      <c r="O1" s="5" t="s">
        <v>5</v>
      </c>
      <c r="P1" s="5" t="s">
        <v>5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4</v>
      </c>
    </row>
    <row r="2" spans="1:22" x14ac:dyDescent="0.35">
      <c r="A2" s="2" t="s">
        <v>1</v>
      </c>
      <c r="B2" s="2" t="s">
        <v>2</v>
      </c>
      <c r="C2" s="2">
        <v>1.98</v>
      </c>
      <c r="D2" s="2">
        <v>12.69</v>
      </c>
      <c r="E2" s="2">
        <v>27.44</v>
      </c>
      <c r="F2" s="2">
        <v>44.15</v>
      </c>
      <c r="G2" s="2">
        <v>75.63</v>
      </c>
      <c r="H2" s="2">
        <v>95.11</v>
      </c>
      <c r="I2" s="2">
        <v>101.54</v>
      </c>
      <c r="J2" s="2">
        <v>102.03</v>
      </c>
      <c r="K2" s="2">
        <v>101.9</v>
      </c>
      <c r="L2" s="9">
        <f>50*LOG((1+(1/9)*N2)^(-0.5)*100)</f>
        <v>100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2">
        <v>49</v>
      </c>
      <c r="B3" s="2" t="s">
        <v>2</v>
      </c>
      <c r="C3" s="2">
        <v>2.4</v>
      </c>
      <c r="D3" s="2">
        <v>11.38</v>
      </c>
      <c r="E3" s="2">
        <v>23.21</v>
      </c>
      <c r="F3" s="2">
        <v>36.01</v>
      </c>
      <c r="G3" s="2">
        <v>59.81</v>
      </c>
      <c r="H3" s="2">
        <v>75.650000000000006</v>
      </c>
      <c r="I3" s="2">
        <v>89.03</v>
      </c>
      <c r="J3" s="2">
        <v>97.64</v>
      </c>
      <c r="K3" s="2">
        <v>101.51</v>
      </c>
      <c r="L3" s="4">
        <f>50*LOG((1+(1/9)*V3)^(-0.5)*100)</f>
        <v>50.000804680983357</v>
      </c>
      <c r="M3" s="2">
        <f>(C$2-C3)^2</f>
        <v>0.17639999999999995</v>
      </c>
      <c r="N3" s="2">
        <f t="shared" ref="N3:U3" si="0">(D$2-D3)^2</f>
        <v>1.7160999999999966</v>
      </c>
      <c r="O3" s="2">
        <f t="shared" si="0"/>
        <v>17.892900000000004</v>
      </c>
      <c r="P3" s="2">
        <f t="shared" si="0"/>
        <v>66.259600000000006</v>
      </c>
      <c r="Q3" s="2">
        <f t="shared" si="0"/>
        <v>250.27239999999978</v>
      </c>
      <c r="R3" s="2">
        <f t="shared" si="0"/>
        <v>378.69159999999977</v>
      </c>
      <c r="S3" s="2">
        <f t="shared" si="0"/>
        <v>156.50010000000012</v>
      </c>
      <c r="T3" s="2">
        <f t="shared" si="0"/>
        <v>19.272100000000005</v>
      </c>
      <c r="U3" s="2">
        <f t="shared" si="0"/>
        <v>0.15210000000000046</v>
      </c>
      <c r="V3" s="2">
        <f>SUM(M3:U3)</f>
        <v>890.93329999999969</v>
      </c>
    </row>
    <row r="4" spans="1:22" x14ac:dyDescent="0.35">
      <c r="A4" s="2">
        <v>50</v>
      </c>
      <c r="B4" s="2" t="s">
        <v>2</v>
      </c>
      <c r="C4" s="2">
        <v>8.8000000000000007</v>
      </c>
      <c r="D4" s="2">
        <v>34.29</v>
      </c>
      <c r="E4" s="2">
        <v>59.68</v>
      </c>
      <c r="F4" s="2">
        <v>75.36</v>
      </c>
      <c r="G4" s="2">
        <v>89.03</v>
      </c>
      <c r="H4" s="2">
        <v>94.85</v>
      </c>
      <c r="I4" s="2">
        <v>99.36</v>
      </c>
      <c r="J4" s="2">
        <v>101.69</v>
      </c>
      <c r="K4" s="2">
        <v>102.88</v>
      </c>
      <c r="L4" s="4">
        <f t="shared" ref="L4:L10" si="1">50*LOG((1+(1/9)*V4)^(-0.5)*100)</f>
        <v>37.987808890440611</v>
      </c>
      <c r="M4" s="2">
        <f>(C$2-C4)^2</f>
        <v>46.512400000000007</v>
      </c>
      <c r="N4" s="2">
        <f t="shared" ref="N4:N11" si="2">(D$2-D4)^2</f>
        <v>466.56000000000006</v>
      </c>
      <c r="O4" s="2">
        <f t="shared" ref="O4:O11" si="3">(E$2-E4)^2</f>
        <v>1039.4175999999998</v>
      </c>
      <c r="P4" s="2">
        <f t="shared" ref="P4:P11" si="4">(F$2-F4)^2</f>
        <v>974.06410000000005</v>
      </c>
      <c r="Q4" s="2">
        <f t="shared" ref="Q4:Q11" si="5">(G$2-G4)^2</f>
        <v>179.56000000000014</v>
      </c>
      <c r="R4" s="2">
        <f t="shared" ref="R4:R11" si="6">(H$2-H4)^2</f>
        <v>6.7600000000002658E-2</v>
      </c>
      <c r="S4" s="2">
        <f t="shared" ref="S4:S11" si="7">(I$2-I4)^2</f>
        <v>4.7524000000000299</v>
      </c>
      <c r="T4" s="2">
        <f t="shared" ref="T4:T11" si="8">(J$2-J4)^2</f>
        <v>0.11560000000000233</v>
      </c>
      <c r="U4" s="2">
        <f t="shared" ref="U4:U11" si="9">(K$2-K4)^2</f>
        <v>0.96039999999997994</v>
      </c>
      <c r="V4" s="2">
        <f t="shared" ref="V4:V11" si="10">SUM(M4:U4)</f>
        <v>2712.0100999999995</v>
      </c>
    </row>
    <row r="5" spans="1:22" x14ac:dyDescent="0.35">
      <c r="A5" s="2">
        <v>51</v>
      </c>
      <c r="B5" s="2" t="s">
        <v>2</v>
      </c>
      <c r="C5" s="2">
        <v>3.52</v>
      </c>
      <c r="D5" s="2">
        <v>17.78</v>
      </c>
      <c r="E5" s="2">
        <v>34.83</v>
      </c>
      <c r="F5" s="2">
        <v>53.14</v>
      </c>
      <c r="G5" s="2">
        <v>74.930000000000007</v>
      </c>
      <c r="H5" s="2">
        <v>84.7</v>
      </c>
      <c r="I5" s="2">
        <v>92.02</v>
      </c>
      <c r="J5" s="2">
        <v>96</v>
      </c>
      <c r="K5" s="2">
        <v>97.55</v>
      </c>
      <c r="L5" s="4">
        <f t="shared" si="1"/>
        <v>58.08307120405177</v>
      </c>
      <c r="M5" s="2">
        <f t="shared" ref="M5:M11" si="11">(C$2-C5)^2</f>
        <v>2.3715999999999999</v>
      </c>
      <c r="N5" s="2">
        <f t="shared" si="2"/>
        <v>25.908100000000015</v>
      </c>
      <c r="O5" s="2">
        <f t="shared" si="3"/>
        <v>54.612099999999955</v>
      </c>
      <c r="P5" s="2">
        <f t="shared" si="4"/>
        <v>80.820100000000039</v>
      </c>
      <c r="Q5" s="2">
        <f t="shared" si="5"/>
        <v>0.48999999999998406</v>
      </c>
      <c r="R5" s="2">
        <f t="shared" si="6"/>
        <v>108.36809999999993</v>
      </c>
      <c r="S5" s="2">
        <f t="shared" si="7"/>
        <v>90.630400000000193</v>
      </c>
      <c r="T5" s="2">
        <f t="shared" si="8"/>
        <v>36.360900000000015</v>
      </c>
      <c r="U5" s="2">
        <f t="shared" si="9"/>
        <v>18.922500000000074</v>
      </c>
      <c r="V5" s="2">
        <f t="shared" si="10"/>
        <v>418.4838000000002</v>
      </c>
    </row>
    <row r="6" spans="1:22" x14ac:dyDescent="0.35">
      <c r="A6" s="2">
        <v>52</v>
      </c>
      <c r="B6" s="2" t="s">
        <v>2</v>
      </c>
      <c r="C6" s="2">
        <v>4.8499999999999996</v>
      </c>
      <c r="D6" s="2">
        <v>21.29</v>
      </c>
      <c r="E6" s="2">
        <v>40.78</v>
      </c>
      <c r="F6" s="2">
        <v>59.7</v>
      </c>
      <c r="G6" s="2">
        <v>83.13</v>
      </c>
      <c r="H6" s="2">
        <v>93.02</v>
      </c>
      <c r="I6" s="2">
        <v>100.32</v>
      </c>
      <c r="J6" s="2">
        <v>103.85</v>
      </c>
      <c r="K6" s="2">
        <v>105.16</v>
      </c>
      <c r="L6" s="4">
        <f t="shared" si="1"/>
        <v>54.64008246029146</v>
      </c>
      <c r="M6" s="2">
        <f t="shared" si="11"/>
        <v>8.2368999999999986</v>
      </c>
      <c r="N6" s="2">
        <f t="shared" si="2"/>
        <v>73.959999999999994</v>
      </c>
      <c r="O6" s="2">
        <f t="shared" si="3"/>
        <v>177.9556</v>
      </c>
      <c r="P6" s="2">
        <f t="shared" si="4"/>
        <v>241.80250000000012</v>
      </c>
      <c r="Q6" s="2">
        <f t="shared" si="5"/>
        <v>56.25</v>
      </c>
      <c r="R6" s="2">
        <f t="shared" si="6"/>
        <v>4.3681000000000143</v>
      </c>
      <c r="S6" s="2">
        <f t="shared" si="7"/>
        <v>1.4884000000000319</v>
      </c>
      <c r="T6" s="2">
        <f t="shared" si="8"/>
        <v>3.3123999999999754</v>
      </c>
      <c r="U6" s="2">
        <f t="shared" si="9"/>
        <v>10.627599999999941</v>
      </c>
      <c r="V6" s="2">
        <f t="shared" si="10"/>
        <v>578.00150000000019</v>
      </c>
    </row>
    <row r="7" spans="1:22" x14ac:dyDescent="0.35">
      <c r="A7" s="2">
        <v>53</v>
      </c>
      <c r="B7" s="2" t="s">
        <v>2</v>
      </c>
      <c r="C7" s="2">
        <v>13.3</v>
      </c>
      <c r="D7" s="2">
        <v>49.57</v>
      </c>
      <c r="E7" s="2">
        <v>70.010000000000005</v>
      </c>
      <c r="F7" s="2">
        <v>80.349999999999994</v>
      </c>
      <c r="G7" s="2">
        <v>89.77</v>
      </c>
      <c r="H7" s="2">
        <v>93.86</v>
      </c>
      <c r="I7" s="2">
        <v>97.5</v>
      </c>
      <c r="J7" s="2">
        <v>99.71</v>
      </c>
      <c r="K7" s="2">
        <v>101.07</v>
      </c>
      <c r="L7" s="4">
        <f t="shared" si="1"/>
        <v>31.7263702313751</v>
      </c>
      <c r="M7" s="2">
        <f t="shared" si="11"/>
        <v>128.14240000000001</v>
      </c>
      <c r="N7" s="2">
        <f t="shared" si="2"/>
        <v>1360.1344000000001</v>
      </c>
      <c r="O7" s="2">
        <f t="shared" si="3"/>
        <v>1812.2049000000006</v>
      </c>
      <c r="P7" s="2">
        <f t="shared" si="4"/>
        <v>1310.4399999999996</v>
      </c>
      <c r="Q7" s="2">
        <f t="shared" si="5"/>
        <v>199.93960000000001</v>
      </c>
      <c r="R7" s="2">
        <f t="shared" si="6"/>
        <v>1.5625</v>
      </c>
      <c r="S7" s="2">
        <f t="shared" si="7"/>
        <v>16.32160000000005</v>
      </c>
      <c r="T7" s="2">
        <f t="shared" si="8"/>
        <v>5.3824000000000343</v>
      </c>
      <c r="U7" s="2">
        <f t="shared" si="9"/>
        <v>0.68890000000002072</v>
      </c>
      <c r="V7" s="2">
        <f t="shared" si="10"/>
        <v>4834.8167000000012</v>
      </c>
    </row>
    <row r="8" spans="1:22" x14ac:dyDescent="0.35">
      <c r="A8" s="2">
        <v>54</v>
      </c>
      <c r="B8" s="2" t="s">
        <v>2</v>
      </c>
      <c r="C8" s="2">
        <v>4.0199999999999996</v>
      </c>
      <c r="D8" s="2">
        <v>16.010000000000002</v>
      </c>
      <c r="E8" s="2">
        <v>30.2</v>
      </c>
      <c r="F8" s="2">
        <v>44.35</v>
      </c>
      <c r="G8" s="2">
        <v>68.66</v>
      </c>
      <c r="H8" s="2">
        <v>88.88</v>
      </c>
      <c r="I8" s="2">
        <v>101.9</v>
      </c>
      <c r="J8" s="2">
        <v>106.86</v>
      </c>
      <c r="K8" s="2">
        <v>108.79</v>
      </c>
      <c r="L8" s="4">
        <f>50*LOG((1+(1/9)*V8)^(-0.5)*100)</f>
        <v>66.877740947804483</v>
      </c>
      <c r="M8" s="2">
        <f>(C$2-C8)^2</f>
        <v>4.1615999999999982</v>
      </c>
      <c r="N8" s="2">
        <f t="shared" si="2"/>
        <v>11.022400000000014</v>
      </c>
      <c r="O8" s="2">
        <f t="shared" si="3"/>
        <v>7.6175999999999888</v>
      </c>
      <c r="P8" s="2">
        <f t="shared" si="4"/>
        <v>4.0000000000001139E-2</v>
      </c>
      <c r="Q8" s="2">
        <f t="shared" si="5"/>
        <v>48.580899999999986</v>
      </c>
      <c r="R8" s="2">
        <f>(H$2-H8)^2</f>
        <v>38.812900000000049</v>
      </c>
      <c r="S8" s="2">
        <f t="shared" si="7"/>
        <v>0.1295999999999996</v>
      </c>
      <c r="T8" s="2">
        <f t="shared" si="8"/>
        <v>23.328899999999983</v>
      </c>
      <c r="U8" s="2">
        <f t="shared" si="9"/>
        <v>47.472100000000005</v>
      </c>
      <c r="V8" s="2">
        <f t="shared" si="10"/>
        <v>181.16600000000003</v>
      </c>
    </row>
    <row r="9" spans="1:22" x14ac:dyDescent="0.35">
      <c r="A9" s="2">
        <v>55</v>
      </c>
      <c r="B9" s="2" t="s">
        <v>2</v>
      </c>
      <c r="C9" s="2">
        <v>5.91</v>
      </c>
      <c r="D9" s="2">
        <v>20.99</v>
      </c>
      <c r="E9" s="2">
        <v>38.75</v>
      </c>
      <c r="F9" s="2">
        <v>56.51</v>
      </c>
      <c r="G9" s="2">
        <v>81.180000000000007</v>
      </c>
      <c r="H9" s="2">
        <v>93.36</v>
      </c>
      <c r="I9" s="2">
        <v>100.95</v>
      </c>
      <c r="J9" s="2">
        <v>103.85</v>
      </c>
      <c r="K9" s="2">
        <v>104.92</v>
      </c>
      <c r="L9" s="4">
        <f>50*LOG((1+(1/9)*V9)^(-0.5)*100)</f>
        <v>58.257614532921643</v>
      </c>
      <c r="M9" s="2">
        <f>(C$2-C9)^2</f>
        <v>15.444900000000001</v>
      </c>
      <c r="N9" s="2">
        <f t="shared" si="2"/>
        <v>68.889999999999986</v>
      </c>
      <c r="O9" s="2">
        <f t="shared" si="3"/>
        <v>127.91609999999997</v>
      </c>
      <c r="P9" s="2">
        <f t="shared" si="4"/>
        <v>152.7696</v>
      </c>
      <c r="Q9" s="2">
        <f t="shared" si="5"/>
        <v>30.802500000000126</v>
      </c>
      <c r="R9" s="2">
        <f>(H$2-H9)^2</f>
        <v>3.0625</v>
      </c>
      <c r="S9" s="2">
        <f t="shared" si="7"/>
        <v>0.34810000000000402</v>
      </c>
      <c r="T9" s="2">
        <f t="shared" si="8"/>
        <v>3.3123999999999754</v>
      </c>
      <c r="U9" s="2">
        <f t="shared" si="9"/>
        <v>9.1203999999999752</v>
      </c>
      <c r="V9" s="2">
        <f t="shared" si="10"/>
        <v>411.66649999999998</v>
      </c>
    </row>
    <row r="10" spans="1:22" x14ac:dyDescent="0.35">
      <c r="A10" s="2">
        <v>48</v>
      </c>
      <c r="B10" s="2" t="s">
        <v>13</v>
      </c>
      <c r="C10" s="2">
        <v>19.91</v>
      </c>
      <c r="D10" s="2">
        <v>62.77</v>
      </c>
      <c r="E10" s="2">
        <v>82.55</v>
      </c>
      <c r="F10" s="2">
        <v>90.18</v>
      </c>
      <c r="G10" s="2">
        <v>95.87</v>
      </c>
      <c r="H10" s="2">
        <v>97.71</v>
      </c>
      <c r="I10" s="2">
        <v>99.45</v>
      </c>
      <c r="J10" s="2">
        <v>100.37</v>
      </c>
      <c r="K10" s="2">
        <v>100.74</v>
      </c>
      <c r="L10" s="4">
        <f t="shared" si="1"/>
        <v>25.72422604875641</v>
      </c>
      <c r="M10" s="2">
        <f t="shared" si="11"/>
        <v>321.48489999999998</v>
      </c>
      <c r="N10" s="2">
        <f t="shared" si="2"/>
        <v>2508.0064000000007</v>
      </c>
      <c r="O10" s="2">
        <f t="shared" si="3"/>
        <v>3037.1120999999998</v>
      </c>
      <c r="P10" s="2">
        <f t="shared" si="4"/>
        <v>2118.7609000000007</v>
      </c>
      <c r="Q10" s="2">
        <f t="shared" si="5"/>
        <v>409.65760000000034</v>
      </c>
      <c r="R10" s="2">
        <f t="shared" si="6"/>
        <v>6.7599999999999705</v>
      </c>
      <c r="S10" s="2">
        <f t="shared" si="7"/>
        <v>4.3681000000000143</v>
      </c>
      <c r="T10" s="2">
        <f t="shared" si="8"/>
        <v>2.7555999999999887</v>
      </c>
      <c r="U10" s="2">
        <f t="shared" si="9"/>
        <v>1.345600000000025</v>
      </c>
      <c r="V10" s="2">
        <f t="shared" si="10"/>
        <v>8410.2512000000024</v>
      </c>
    </row>
    <row r="11" spans="1:22" x14ac:dyDescent="0.35">
      <c r="A11" s="2">
        <v>48</v>
      </c>
      <c r="B11" s="2" t="s">
        <v>14</v>
      </c>
      <c r="C11" s="2">
        <v>14.5</v>
      </c>
      <c r="D11" s="2">
        <v>51.48</v>
      </c>
      <c r="E11" s="2">
        <v>77.38</v>
      </c>
      <c r="F11" s="2">
        <v>88.41</v>
      </c>
      <c r="G11" s="2">
        <v>96.71</v>
      </c>
      <c r="H11" s="2">
        <v>99.61</v>
      </c>
      <c r="I11" s="2">
        <v>101.69</v>
      </c>
      <c r="J11" s="2">
        <v>102.83</v>
      </c>
      <c r="K11" s="2">
        <v>103.33</v>
      </c>
      <c r="L11" s="4">
        <f>50*LOG((1+(1/9)*V11)^(-0.5)*100)</f>
        <v>28.382791444042166</v>
      </c>
      <c r="M11" s="2">
        <f t="shared" si="11"/>
        <v>156.75039999999998</v>
      </c>
      <c r="N11" s="2">
        <f t="shared" si="2"/>
        <v>1504.6641</v>
      </c>
      <c r="O11" s="2">
        <f t="shared" si="3"/>
        <v>2494.0035999999996</v>
      </c>
      <c r="P11" s="2">
        <f t="shared" si="4"/>
        <v>1958.9475999999997</v>
      </c>
      <c r="Q11" s="2">
        <f t="shared" si="5"/>
        <v>444.36639999999994</v>
      </c>
      <c r="R11" s="2">
        <f t="shared" si="6"/>
        <v>20.25</v>
      </c>
      <c r="S11" s="2">
        <f t="shared" si="7"/>
        <v>2.2499999999997442E-2</v>
      </c>
      <c r="T11" s="2">
        <f t="shared" si="8"/>
        <v>0.63999999999999546</v>
      </c>
      <c r="U11" s="2">
        <f t="shared" si="9"/>
        <v>2.0448999999999788</v>
      </c>
      <c r="V11" s="2">
        <f t="shared" si="10"/>
        <v>6581.6894999999986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workbookViewId="0">
      <pane xSplit="1" topLeftCell="R1" activePane="topRight" state="frozen"/>
      <selection pane="topRight" activeCell="AC16" sqref="AC16"/>
    </sheetView>
  </sheetViews>
  <sheetFormatPr defaultRowHeight="14.5" x14ac:dyDescent="0.35"/>
  <cols>
    <col min="2" max="2" width="10.36328125" bestFit="1" customWidth="1"/>
    <col min="12" max="12" width="8.7265625" style="3"/>
    <col min="13" max="13" width="13.81640625" style="3" bestFit="1" customWidth="1"/>
    <col min="14" max="14" width="16" style="3" bestFit="1" customWidth="1"/>
    <col min="15" max="16" width="13.81640625" style="33" bestFit="1" customWidth="1"/>
    <col min="17" max="18" width="8.7265625" style="3"/>
    <col min="20" max="20" width="11.36328125" bestFit="1" customWidth="1"/>
    <col min="28" max="28" width="11.36328125" bestFit="1" customWidth="1"/>
    <col min="33" max="33" width="12.90625" customWidth="1"/>
  </cols>
  <sheetData>
    <row r="1" spans="1:34" s="6" customFormat="1" ht="18.5" customHeight="1" x14ac:dyDescent="0.35">
      <c r="A1" s="5" t="s">
        <v>0</v>
      </c>
      <c r="B1" s="5" t="s">
        <v>6</v>
      </c>
      <c r="C1" s="5">
        <v>2.5</v>
      </c>
      <c r="D1" s="5">
        <v>5</v>
      </c>
      <c r="E1" s="5">
        <v>7.5</v>
      </c>
      <c r="F1" s="5">
        <v>10</v>
      </c>
      <c r="G1" s="5">
        <v>15</v>
      </c>
      <c r="H1" s="5">
        <v>20</v>
      </c>
      <c r="I1" s="5">
        <v>30</v>
      </c>
      <c r="J1" s="5">
        <v>45</v>
      </c>
      <c r="K1" s="5">
        <v>60</v>
      </c>
      <c r="L1" s="5" t="s">
        <v>3</v>
      </c>
      <c r="M1" s="5" t="s">
        <v>56</v>
      </c>
      <c r="N1" s="5" t="s">
        <v>57</v>
      </c>
      <c r="O1" s="31" t="s">
        <v>58</v>
      </c>
      <c r="P1" s="31" t="s">
        <v>59</v>
      </c>
      <c r="Q1" s="5"/>
      <c r="R1" s="5"/>
      <c r="S1" s="5" t="s">
        <v>5</v>
      </c>
      <c r="T1" s="5" t="s">
        <v>5</v>
      </c>
      <c r="U1" s="5" t="s">
        <v>5</v>
      </c>
      <c r="V1" s="5" t="s">
        <v>5</v>
      </c>
      <c r="W1" s="5" t="s">
        <v>5</v>
      </c>
      <c r="X1" s="5" t="s">
        <v>5</v>
      </c>
      <c r="Y1" s="5" t="s">
        <v>5</v>
      </c>
      <c r="Z1" s="5" t="s">
        <v>5</v>
      </c>
      <c r="AA1" s="5" t="s">
        <v>5</v>
      </c>
      <c r="AB1" s="5" t="s">
        <v>4</v>
      </c>
      <c r="AC1" s="15" t="s">
        <v>37</v>
      </c>
      <c r="AD1" s="18" t="s">
        <v>36</v>
      </c>
      <c r="AE1" s="18" t="s">
        <v>21</v>
      </c>
      <c r="AF1" s="18" t="s">
        <v>22</v>
      </c>
      <c r="AG1" s="18" t="s">
        <v>23</v>
      </c>
      <c r="AH1" s="18" t="s">
        <v>28</v>
      </c>
    </row>
    <row r="2" spans="1:34" x14ac:dyDescent="0.35">
      <c r="A2" s="7" t="s">
        <v>1</v>
      </c>
      <c r="B2" s="7" t="s">
        <v>7</v>
      </c>
      <c r="C2" s="8">
        <v>79.66</v>
      </c>
      <c r="D2" s="8">
        <v>92.45</v>
      </c>
      <c r="E2" s="8">
        <v>96.87</v>
      </c>
      <c r="F2" s="8">
        <v>98.8</v>
      </c>
      <c r="G2" s="8">
        <v>100.16</v>
      </c>
      <c r="H2" s="8">
        <v>99.98</v>
      </c>
      <c r="I2" s="8">
        <v>99.93</v>
      </c>
      <c r="J2" s="8">
        <v>99.6</v>
      </c>
      <c r="K2" s="8">
        <v>99.62</v>
      </c>
      <c r="L2" s="8">
        <f>50*LOG((1+(1/9)*T2)^(-0.5)*100)</f>
        <v>100</v>
      </c>
      <c r="M2" s="30">
        <f>0+(50-0)/(C2-0)*$C$1</f>
        <v>1.5691689681144867</v>
      </c>
      <c r="N2" s="30">
        <f>(M2-$M$2)^2</f>
        <v>0</v>
      </c>
      <c r="O2" s="32">
        <f>$C$1+(90-C2)/(D2-C2)*($D$1-$C$1)</f>
        <v>4.5211102423768565</v>
      </c>
      <c r="P2" s="32">
        <f>(O2-$O$2)^2</f>
        <v>0</v>
      </c>
      <c r="Q2" s="30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34" x14ac:dyDescent="0.35">
      <c r="A3" s="1">
        <v>40</v>
      </c>
      <c r="B3" s="1" t="s">
        <v>7</v>
      </c>
      <c r="C3" s="2">
        <v>75.930000000000007</v>
      </c>
      <c r="D3" s="2">
        <v>88.08</v>
      </c>
      <c r="E3" s="2">
        <v>93.13</v>
      </c>
      <c r="F3" s="2">
        <v>96.2</v>
      </c>
      <c r="G3" s="2">
        <v>99.45</v>
      </c>
      <c r="H3" s="2">
        <v>101.25</v>
      </c>
      <c r="I3" s="2">
        <v>102.93</v>
      </c>
      <c r="J3" s="2">
        <v>103.77</v>
      </c>
      <c r="K3" s="2">
        <v>104.25</v>
      </c>
      <c r="L3" s="9">
        <f t="shared" ref="L3:L29" si="0">50*LOG((1+(1/9)*AB3)^(-0.5)*100)</f>
        <v>72.557945567124321</v>
      </c>
      <c r="M3" s="4">
        <f>0+(50-0)/(C3-0)*$C$1</f>
        <v>1.6462531278809429</v>
      </c>
      <c r="N3" s="4">
        <f>(M3-$M$2)^2</f>
        <v>5.9419676869005471E-3</v>
      </c>
      <c r="O3" s="27">
        <f>$D$1+(90-D3)/(E3-D3)*($E$1-$D$1)</f>
        <v>5.9504950495049522</v>
      </c>
      <c r="P3" s="27">
        <f>(O3-$O$2)^2</f>
        <v>2.0431409268486234</v>
      </c>
      <c r="Q3" s="4"/>
      <c r="R3" s="4"/>
      <c r="S3" s="9">
        <f t="shared" ref="S3:S29" si="1">(C$2-C3)^2</f>
        <v>13.912899999999924</v>
      </c>
      <c r="T3" s="9">
        <f t="shared" ref="T3:T29" si="2">(D$2-D3)^2</f>
        <v>19.096900000000041</v>
      </c>
      <c r="U3" s="9">
        <f t="shared" ref="U3:U29" si="3">(E$2-E3)^2</f>
        <v>13.987600000000068</v>
      </c>
      <c r="V3" s="9">
        <f t="shared" ref="V3:V29" si="4">(F$2-F3)^2</f>
        <v>6.7599999999999705</v>
      </c>
      <c r="W3" s="9">
        <f t="shared" ref="W3:W29" si="5">(G$2-G3)^2</f>
        <v>0.50409999999999111</v>
      </c>
      <c r="X3" s="9">
        <f t="shared" ref="X3:X29" si="6">(H$2-H3)^2</f>
        <v>1.6128999999999898</v>
      </c>
      <c r="Y3" s="9">
        <f t="shared" ref="Y3:Y29" si="7">(I$2-I3)^2</f>
        <v>9</v>
      </c>
      <c r="Z3" s="9">
        <f t="shared" ref="Z3:Z29" si="8">(J$2-J3)^2</f>
        <v>17.388900000000014</v>
      </c>
      <c r="AA3" s="9">
        <f t="shared" ref="AA3:AA29" si="9">(K$2-K3)^2</f>
        <v>21.436899999999959</v>
      </c>
      <c r="AB3" s="9">
        <f t="shared" ref="AB3:AB29" si="10">SUM(S3:AA3)</f>
        <v>103.70019999999994</v>
      </c>
      <c r="AC3" s="10">
        <v>0</v>
      </c>
      <c r="AD3" s="2">
        <v>10.32</v>
      </c>
      <c r="AE3" s="2">
        <v>36.57</v>
      </c>
      <c r="AF3" s="2">
        <v>17.78</v>
      </c>
      <c r="AG3" s="2" t="s">
        <v>15</v>
      </c>
      <c r="AH3" s="2" t="s">
        <v>55</v>
      </c>
    </row>
    <row r="4" spans="1:34" x14ac:dyDescent="0.35">
      <c r="A4" s="1">
        <v>41</v>
      </c>
      <c r="B4" s="1" t="s">
        <v>7</v>
      </c>
      <c r="C4" s="2">
        <v>70.209999999999994</v>
      </c>
      <c r="D4" s="2">
        <v>84.83</v>
      </c>
      <c r="E4" s="2">
        <v>90.5</v>
      </c>
      <c r="F4" s="2">
        <v>93.51</v>
      </c>
      <c r="G4" s="2">
        <v>96.68</v>
      </c>
      <c r="H4" s="2">
        <v>98.18</v>
      </c>
      <c r="I4" s="2">
        <v>99.6</v>
      </c>
      <c r="J4" s="2">
        <v>100.58</v>
      </c>
      <c r="K4" s="2">
        <v>100.93</v>
      </c>
      <c r="L4" s="9">
        <f t="shared" si="0"/>
        <v>64.213060121011097</v>
      </c>
      <c r="M4" s="4">
        <f t="shared" ref="M4:M29" si="11">0+(50-0)/(C4-0)*$C$1</f>
        <v>1.7803731662156388</v>
      </c>
      <c r="N4" s="4">
        <f t="shared" ref="N4:N29" si="12">(M4-$M$2)^2</f>
        <v>4.4607213295550702E-2</v>
      </c>
      <c r="O4" s="27">
        <f>$E$1+(90-E4)/(F4-E4)*($F$1-$E$1)</f>
        <v>7.0847176079734222</v>
      </c>
      <c r="P4" s="27">
        <f t="shared" ref="P4:P29" si="13">(O4-$O$2)^2</f>
        <v>6.5720827249409632</v>
      </c>
      <c r="Q4" s="4"/>
      <c r="R4" s="4"/>
      <c r="S4" s="9">
        <f t="shared" si="1"/>
        <v>89.302500000000052</v>
      </c>
      <c r="T4" s="9">
        <f t="shared" si="2"/>
        <v>58.06440000000007</v>
      </c>
      <c r="U4" s="9">
        <f t="shared" si="3"/>
        <v>40.576900000000059</v>
      </c>
      <c r="V4" s="9">
        <f t="shared" si="4"/>
        <v>27.984099999999916</v>
      </c>
      <c r="W4" s="9">
        <f t="shared" si="5"/>
        <v>12.110399999999929</v>
      </c>
      <c r="X4" s="9">
        <f t="shared" si="6"/>
        <v>3.2399999999999896</v>
      </c>
      <c r="Y4" s="9">
        <f t="shared" si="7"/>
        <v>0.10890000000000825</v>
      </c>
      <c r="Z4" s="9">
        <f t="shared" si="8"/>
        <v>0.9604000000000078</v>
      </c>
      <c r="AA4" s="9">
        <f t="shared" si="9"/>
        <v>1.716100000000006</v>
      </c>
      <c r="AB4" s="9">
        <f t="shared" si="10"/>
        <v>234.06370000000007</v>
      </c>
      <c r="AC4" s="10">
        <v>1.9</v>
      </c>
      <c r="AD4" s="2">
        <v>20.93</v>
      </c>
      <c r="AE4" s="2">
        <v>36.340000000000003</v>
      </c>
      <c r="AF4" s="2">
        <v>2.2799999999999998</v>
      </c>
      <c r="AG4" s="2" t="s">
        <v>16</v>
      </c>
      <c r="AH4" s="2">
        <v>2</v>
      </c>
    </row>
    <row r="5" spans="1:34" x14ac:dyDescent="0.35">
      <c r="A5" s="2">
        <v>40</v>
      </c>
      <c r="B5" s="2" t="s">
        <v>8</v>
      </c>
      <c r="C5" s="2">
        <v>71.69</v>
      </c>
      <c r="D5" s="2">
        <v>83.16</v>
      </c>
      <c r="E5" s="2">
        <v>87.93</v>
      </c>
      <c r="F5" s="2">
        <v>90.82</v>
      </c>
      <c r="G5" s="2">
        <v>93.9</v>
      </c>
      <c r="H5" s="2">
        <v>95.59</v>
      </c>
      <c r="I5" s="2">
        <v>97.17</v>
      </c>
      <c r="J5" s="2">
        <v>97.97</v>
      </c>
      <c r="K5" s="2">
        <v>98.43</v>
      </c>
      <c r="L5" s="9">
        <f t="shared" si="0"/>
        <v>59.575594675513756</v>
      </c>
      <c r="M5" s="4">
        <f t="shared" si="11"/>
        <v>1.7436183568140606</v>
      </c>
      <c r="N5" s="4">
        <f t="shared" si="12"/>
        <v>3.0432589217655036E-2</v>
      </c>
      <c r="O5" s="27">
        <f>$E$1+(90-E5)/(F5-E5)*($F$1-$E$1)</f>
        <v>9.2906574394463686</v>
      </c>
      <c r="P5" s="27">
        <f t="shared" si="13"/>
        <v>22.748580465073637</v>
      </c>
      <c r="Q5" s="4"/>
      <c r="R5" s="4"/>
      <c r="S5" s="9">
        <f t="shared" si="1"/>
        <v>63.520899999999983</v>
      </c>
      <c r="T5" s="9">
        <f t="shared" si="2"/>
        <v>86.304100000000119</v>
      </c>
      <c r="U5" s="9">
        <f t="shared" si="3"/>
        <v>79.923599999999965</v>
      </c>
      <c r="V5" s="9">
        <f t="shared" si="4"/>
        <v>63.680400000000063</v>
      </c>
      <c r="W5" s="9">
        <f t="shared" si="5"/>
        <v>39.18759999999989</v>
      </c>
      <c r="X5" s="9">
        <f t="shared" si="6"/>
        <v>19.272100000000005</v>
      </c>
      <c r="Y5" s="9">
        <f t="shared" si="7"/>
        <v>7.6176000000000279</v>
      </c>
      <c r="Z5" s="9">
        <f t="shared" si="8"/>
        <v>2.6568999999999852</v>
      </c>
      <c r="AA5" s="9">
        <f t="shared" si="9"/>
        <v>1.4160999999999946</v>
      </c>
      <c r="AB5" s="9">
        <f t="shared" si="10"/>
        <v>363.5793000000001</v>
      </c>
      <c r="AC5" s="10">
        <v>0</v>
      </c>
      <c r="AD5" s="2">
        <v>10.32</v>
      </c>
      <c r="AE5" s="2">
        <v>36.57</v>
      </c>
      <c r="AF5" s="2">
        <v>17.78</v>
      </c>
      <c r="AG5" s="2" t="s">
        <v>15</v>
      </c>
      <c r="AH5" s="2" t="s">
        <v>55</v>
      </c>
    </row>
    <row r="6" spans="1:34" x14ac:dyDescent="0.35">
      <c r="A6" s="2">
        <v>41</v>
      </c>
      <c r="B6" s="2" t="s">
        <v>8</v>
      </c>
      <c r="C6" s="2">
        <v>68.180000000000007</v>
      </c>
      <c r="D6" s="2">
        <v>82.37</v>
      </c>
      <c r="E6" s="2">
        <v>87.88</v>
      </c>
      <c r="F6" s="2">
        <v>90.8</v>
      </c>
      <c r="G6" s="2">
        <v>93.88</v>
      </c>
      <c r="H6" s="2">
        <v>95.34</v>
      </c>
      <c r="I6" s="2">
        <v>96.72</v>
      </c>
      <c r="J6" s="2">
        <v>97.67</v>
      </c>
      <c r="K6" s="2">
        <v>98.01</v>
      </c>
      <c r="L6" s="9">
        <f t="shared" si="0"/>
        <v>57.174269597054874</v>
      </c>
      <c r="M6" s="4">
        <f t="shared" si="11"/>
        <v>1.8333822235259607</v>
      </c>
      <c r="N6" s="4">
        <f t="shared" si="12"/>
        <v>6.9808644335128803E-2</v>
      </c>
      <c r="O6" s="27">
        <f>$E$1+(90-E6)/(F6-E6)*($F$1-$E$1)</f>
        <v>9.3150684931506884</v>
      </c>
      <c r="P6" s="27">
        <f t="shared" si="13"/>
        <v>22.982035710162499</v>
      </c>
      <c r="Q6" s="4"/>
      <c r="R6" s="4"/>
      <c r="S6" s="9">
        <f t="shared" si="1"/>
        <v>131.79039999999978</v>
      </c>
      <c r="T6" s="9">
        <f t="shared" si="2"/>
        <v>101.60639999999997</v>
      </c>
      <c r="U6" s="9">
        <f t="shared" si="3"/>
        <v>80.820100000000167</v>
      </c>
      <c r="V6" s="9">
        <f t="shared" si="4"/>
        <v>64</v>
      </c>
      <c r="W6" s="9">
        <f t="shared" si="5"/>
        <v>39.438400000000016</v>
      </c>
      <c r="X6" s="9">
        <f t="shared" si="6"/>
        <v>21.529600000000006</v>
      </c>
      <c r="Y6" s="9">
        <f t="shared" si="7"/>
        <v>10.304100000000052</v>
      </c>
      <c r="Z6" s="9">
        <f t="shared" si="8"/>
        <v>3.7248999999999715</v>
      </c>
      <c r="AA6" s="9">
        <f t="shared" si="9"/>
        <v>2.5920999999999981</v>
      </c>
      <c r="AB6" s="9">
        <f t="shared" si="10"/>
        <v>455.80599999999998</v>
      </c>
      <c r="AC6" s="10">
        <v>1.9</v>
      </c>
      <c r="AD6" s="2">
        <v>20.93</v>
      </c>
      <c r="AE6" s="2">
        <v>36.340000000000003</v>
      </c>
      <c r="AF6" s="2">
        <v>2.2799999999999998</v>
      </c>
      <c r="AG6" s="2" t="s">
        <v>16</v>
      </c>
      <c r="AH6" s="2">
        <v>2</v>
      </c>
    </row>
    <row r="7" spans="1:34" x14ac:dyDescent="0.35">
      <c r="A7" s="2">
        <v>47</v>
      </c>
      <c r="B7" s="2" t="s">
        <v>7</v>
      </c>
      <c r="C7" s="2">
        <v>78.959999999999994</v>
      </c>
      <c r="D7" s="2">
        <v>99.23</v>
      </c>
      <c r="E7" s="2">
        <v>106.37</v>
      </c>
      <c r="F7" s="2">
        <v>109.5</v>
      </c>
      <c r="G7" s="2">
        <v>111.53</v>
      </c>
      <c r="H7" s="2">
        <v>111.89</v>
      </c>
      <c r="I7" s="2">
        <v>111.74</v>
      </c>
      <c r="J7" s="2">
        <v>111.86</v>
      </c>
      <c r="K7" s="2">
        <v>111.71</v>
      </c>
      <c r="L7" s="9">
        <f t="shared" si="0"/>
        <v>49.217311410336116</v>
      </c>
      <c r="M7" s="4">
        <f t="shared" si="11"/>
        <v>1.5830800405268493</v>
      </c>
      <c r="N7" s="4">
        <f t="shared" si="12"/>
        <v>1.9351793566199462E-4</v>
      </c>
      <c r="O7" s="27">
        <f>$C$1+(90-C7)/(D7-C7)*($D$1-$C$1)</f>
        <v>3.8616181549087321</v>
      </c>
      <c r="P7" s="27">
        <f t="shared" si="13"/>
        <v>0.43492981343306436</v>
      </c>
      <c r="Q7" s="4"/>
      <c r="R7" s="4"/>
      <c r="S7" s="9">
        <f t="shared" si="1"/>
        <v>0.49000000000000399</v>
      </c>
      <c r="T7" s="9">
        <f t="shared" si="2"/>
        <v>45.968400000000017</v>
      </c>
      <c r="U7" s="9">
        <f t="shared" si="3"/>
        <v>90.25</v>
      </c>
      <c r="V7" s="9">
        <f t="shared" si="4"/>
        <v>114.49000000000007</v>
      </c>
      <c r="W7" s="9">
        <f t="shared" si="5"/>
        <v>129.2769000000001</v>
      </c>
      <c r="X7" s="9">
        <f t="shared" si="6"/>
        <v>141.84809999999993</v>
      </c>
      <c r="Y7" s="9">
        <f t="shared" si="7"/>
        <v>139.47609999999972</v>
      </c>
      <c r="Z7" s="9">
        <f t="shared" si="8"/>
        <v>150.30760000000012</v>
      </c>
      <c r="AA7" s="9">
        <f t="shared" si="9"/>
        <v>146.16809999999973</v>
      </c>
      <c r="AB7" s="9">
        <f t="shared" si="10"/>
        <v>958.2751999999997</v>
      </c>
      <c r="AC7" s="2">
        <v>10.32</v>
      </c>
      <c r="AD7" s="2">
        <v>0</v>
      </c>
      <c r="AE7" s="2">
        <v>36.57</v>
      </c>
      <c r="AF7" s="2">
        <v>17.78</v>
      </c>
      <c r="AG7" s="2" t="s">
        <v>15</v>
      </c>
      <c r="AH7" s="2" t="s">
        <v>55</v>
      </c>
    </row>
    <row r="8" spans="1:34" x14ac:dyDescent="0.35">
      <c r="A8" s="2">
        <v>48</v>
      </c>
      <c r="B8" s="2" t="s">
        <v>9</v>
      </c>
      <c r="C8" s="2">
        <v>69.62</v>
      </c>
      <c r="D8" s="2">
        <v>84.32</v>
      </c>
      <c r="E8" s="2">
        <v>90.19</v>
      </c>
      <c r="F8" s="2">
        <v>93.3</v>
      </c>
      <c r="G8" s="2">
        <v>96.43</v>
      </c>
      <c r="H8" s="2">
        <v>97.77</v>
      </c>
      <c r="I8" s="2">
        <v>99.19</v>
      </c>
      <c r="J8" s="2">
        <v>100.24</v>
      </c>
      <c r="K8" s="2">
        <v>100.65</v>
      </c>
      <c r="L8" s="9">
        <f t="shared" si="0"/>
        <v>63.008378268033695</v>
      </c>
      <c r="M8" s="4">
        <f t="shared" si="11"/>
        <v>1.7954610744039068</v>
      </c>
      <c r="N8" s="4">
        <f t="shared" si="12"/>
        <v>5.1208117368902198E-2</v>
      </c>
      <c r="O8" s="27">
        <f>$D$1+(90-D8)/(E8-D8)*($E$1-$D$1)</f>
        <v>7.4190800681431011</v>
      </c>
      <c r="P8" s="27">
        <f t="shared" si="13"/>
        <v>8.3982291110516378</v>
      </c>
      <c r="Q8" s="4"/>
      <c r="R8" s="4"/>
      <c r="S8" s="9">
        <f t="shared" si="1"/>
        <v>100.80159999999984</v>
      </c>
      <c r="T8" s="9">
        <f t="shared" si="2"/>
        <v>66.096900000000161</v>
      </c>
      <c r="U8" s="9">
        <f t="shared" si="3"/>
        <v>44.622400000000091</v>
      </c>
      <c r="V8" s="9">
        <f t="shared" si="4"/>
        <v>30.25</v>
      </c>
      <c r="W8" s="9">
        <f t="shared" si="5"/>
        <v>13.912899999999924</v>
      </c>
      <c r="X8" s="9">
        <f t="shared" si="6"/>
        <v>4.8841000000000347</v>
      </c>
      <c r="Y8" s="9">
        <f t="shared" si="7"/>
        <v>0.54760000000001341</v>
      </c>
      <c r="Z8" s="9">
        <f t="shared" si="8"/>
        <v>0.40960000000000074</v>
      </c>
      <c r="AA8" s="9">
        <f t="shared" si="9"/>
        <v>1.0609000000000024</v>
      </c>
      <c r="AB8" s="9">
        <f t="shared" si="10"/>
        <v>262.58600000000007</v>
      </c>
      <c r="AC8" s="10">
        <v>1.9</v>
      </c>
      <c r="AD8" s="2">
        <v>20.93</v>
      </c>
      <c r="AE8" s="2">
        <v>36.340000000000003</v>
      </c>
      <c r="AF8" s="2">
        <v>2.2799999999999998</v>
      </c>
      <c r="AG8" s="2" t="s">
        <v>16</v>
      </c>
      <c r="AH8" s="2">
        <v>1.92</v>
      </c>
    </row>
    <row r="9" spans="1:34" x14ac:dyDescent="0.35">
      <c r="A9" s="2">
        <v>48</v>
      </c>
      <c r="B9" s="2" t="s">
        <v>10</v>
      </c>
      <c r="C9" s="2">
        <v>68.63</v>
      </c>
      <c r="D9" s="2">
        <v>84.28</v>
      </c>
      <c r="E9" s="2">
        <v>90.79</v>
      </c>
      <c r="F9" s="2">
        <v>94.17</v>
      </c>
      <c r="G9" s="2">
        <v>97.73</v>
      </c>
      <c r="H9" s="2">
        <v>99.51</v>
      </c>
      <c r="I9" s="2">
        <v>101</v>
      </c>
      <c r="J9" s="2">
        <v>101.99</v>
      </c>
      <c r="K9" s="2">
        <v>102.59</v>
      </c>
      <c r="L9" s="9">
        <f t="shared" si="0"/>
        <v>62.769919137510669</v>
      </c>
      <c r="M9" s="4">
        <f t="shared" si="11"/>
        <v>1.8213609208800818</v>
      </c>
      <c r="N9" s="4">
        <f t="shared" si="12"/>
        <v>6.3600781039724164E-2</v>
      </c>
      <c r="O9" s="27">
        <f t="shared" ref="O9:O28" si="14">$D$1+(90-D9)/(E9-D9)*($E$1-$D$1)</f>
        <v>7.1966205837173556</v>
      </c>
      <c r="P9" s="27">
        <f t="shared" si="13"/>
        <v>7.1583555866199537</v>
      </c>
      <c r="Q9" s="4"/>
      <c r="R9" s="4"/>
      <c r="S9" s="9">
        <f t="shared" si="1"/>
        <v>121.66090000000003</v>
      </c>
      <c r="T9" s="9">
        <f t="shared" si="2"/>
        <v>66.748900000000035</v>
      </c>
      <c r="U9" s="9">
        <f t="shared" si="3"/>
        <v>36.966399999999979</v>
      </c>
      <c r="V9" s="9">
        <f t="shared" si="4"/>
        <v>21.436899999999959</v>
      </c>
      <c r="W9" s="9">
        <f t="shared" si="5"/>
        <v>5.9048999999999641</v>
      </c>
      <c r="X9" s="9">
        <f t="shared" si="6"/>
        <v>0.22089999999999893</v>
      </c>
      <c r="Y9" s="9">
        <f t="shared" si="7"/>
        <v>1.1448999999999854</v>
      </c>
      <c r="Z9" s="9">
        <f t="shared" si="8"/>
        <v>5.7121000000000031</v>
      </c>
      <c r="AA9" s="9">
        <f t="shared" si="9"/>
        <v>8.8208999999999929</v>
      </c>
      <c r="AB9" s="9">
        <f t="shared" si="10"/>
        <v>268.61679999999996</v>
      </c>
      <c r="AC9" s="10">
        <v>1.9</v>
      </c>
      <c r="AD9" s="2">
        <v>20.93</v>
      </c>
      <c r="AE9" s="2">
        <v>36.340000000000003</v>
      </c>
      <c r="AF9" s="2">
        <v>2.2799999999999998</v>
      </c>
      <c r="AG9" s="2" t="s">
        <v>16</v>
      </c>
      <c r="AH9" s="2">
        <v>1.92</v>
      </c>
    </row>
    <row r="10" spans="1:34" x14ac:dyDescent="0.35">
      <c r="A10" s="2">
        <v>47</v>
      </c>
      <c r="B10" s="2" t="s">
        <v>8</v>
      </c>
      <c r="C10" s="2">
        <v>71.02</v>
      </c>
      <c r="D10" s="2">
        <v>89.25</v>
      </c>
      <c r="E10" s="2">
        <v>95.67</v>
      </c>
      <c r="F10" s="2">
        <v>98.49</v>
      </c>
      <c r="G10" s="2">
        <v>100.32</v>
      </c>
      <c r="H10" s="2">
        <v>100.64</v>
      </c>
      <c r="I10" s="2">
        <v>100.51</v>
      </c>
      <c r="J10" s="2">
        <v>100.61</v>
      </c>
      <c r="K10" s="2">
        <v>100.47</v>
      </c>
      <c r="L10" s="9">
        <f t="shared" si="0"/>
        <v>74.079189419938956</v>
      </c>
      <c r="M10" s="4">
        <f t="shared" si="11"/>
        <v>1.7600675865953253</v>
      </c>
      <c r="N10" s="4">
        <f t="shared" si="12"/>
        <v>3.6442282537892758E-2</v>
      </c>
      <c r="O10" s="27">
        <f t="shared" si="14"/>
        <v>5.2920560747663554</v>
      </c>
      <c r="P10" s="27">
        <f t="shared" si="13"/>
        <v>0.59435747647873727</v>
      </c>
      <c r="Q10" s="4"/>
      <c r="R10" s="4"/>
      <c r="S10" s="9">
        <f t="shared" si="1"/>
        <v>74.649600000000007</v>
      </c>
      <c r="T10" s="9">
        <f t="shared" si="2"/>
        <v>10.240000000000018</v>
      </c>
      <c r="U10" s="9">
        <f t="shared" si="3"/>
        <v>1.4400000000000068</v>
      </c>
      <c r="V10" s="9">
        <f t="shared" si="4"/>
        <v>9.6100000000001407E-2</v>
      </c>
      <c r="W10" s="9">
        <f t="shared" si="5"/>
        <v>2.5599999999998908E-2</v>
      </c>
      <c r="X10" s="9">
        <f t="shared" si="6"/>
        <v>0.43559999999999549</v>
      </c>
      <c r="Y10" s="9">
        <f t="shared" si="7"/>
        <v>0.33639999999999803</v>
      </c>
      <c r="Z10" s="9">
        <f t="shared" si="8"/>
        <v>1.0201000000000104</v>
      </c>
      <c r="AA10" s="9">
        <f t="shared" si="9"/>
        <v>0.72249999999999037</v>
      </c>
      <c r="AB10" s="9">
        <f t="shared" si="10"/>
        <v>88.965900000000047</v>
      </c>
      <c r="AC10" s="2">
        <v>0</v>
      </c>
      <c r="AD10" s="2">
        <v>10.32</v>
      </c>
      <c r="AE10" s="2">
        <v>36.57</v>
      </c>
      <c r="AF10" s="2">
        <v>17.78</v>
      </c>
      <c r="AG10" s="2" t="s">
        <v>15</v>
      </c>
      <c r="AH10" s="2" t="s">
        <v>55</v>
      </c>
    </row>
    <row r="11" spans="1:34" x14ac:dyDescent="0.35">
      <c r="A11" s="2">
        <v>48</v>
      </c>
      <c r="B11" s="2" t="s">
        <v>11</v>
      </c>
      <c r="C11" s="2">
        <v>71.62</v>
      </c>
      <c r="D11" s="2">
        <v>86.74</v>
      </c>
      <c r="E11" s="2">
        <v>92.78</v>
      </c>
      <c r="F11" s="2">
        <v>95.98</v>
      </c>
      <c r="G11" s="2">
        <v>99.2</v>
      </c>
      <c r="H11" s="2">
        <v>100.58</v>
      </c>
      <c r="I11" s="2">
        <v>102.04</v>
      </c>
      <c r="J11" s="2">
        <v>103.12</v>
      </c>
      <c r="K11" s="2">
        <v>103.54</v>
      </c>
      <c r="L11" s="9">
        <f t="shared" si="0"/>
        <v>68.457414554680724</v>
      </c>
      <c r="M11" s="4">
        <f t="shared" si="11"/>
        <v>1.7453225356045796</v>
      </c>
      <c r="N11" s="4">
        <f t="shared" si="12"/>
        <v>3.1030079339486722E-2</v>
      </c>
      <c r="O11" s="27">
        <f t="shared" si="14"/>
        <v>6.3493377483443716</v>
      </c>
      <c r="P11" s="27">
        <f t="shared" si="13"/>
        <v>3.3424158135762001</v>
      </c>
      <c r="Q11" s="4"/>
      <c r="R11" s="4"/>
      <c r="S11" s="9">
        <f t="shared" si="1"/>
        <v>64.641599999999869</v>
      </c>
      <c r="T11" s="9">
        <f t="shared" si="2"/>
        <v>32.604100000000088</v>
      </c>
      <c r="U11" s="9">
        <f t="shared" si="3"/>
        <v>16.728100000000026</v>
      </c>
      <c r="V11" s="9">
        <f t="shared" si="4"/>
        <v>7.9523999999999617</v>
      </c>
      <c r="W11" s="9">
        <f t="shared" si="5"/>
        <v>0.92159999999998798</v>
      </c>
      <c r="X11" s="9">
        <f t="shared" si="6"/>
        <v>0.35999999999999316</v>
      </c>
      <c r="Y11" s="9">
        <f t="shared" si="7"/>
        <v>4.4520999999999979</v>
      </c>
      <c r="Z11" s="9">
        <f t="shared" si="8"/>
        <v>12.390400000000072</v>
      </c>
      <c r="AA11" s="9">
        <f t="shared" si="9"/>
        <v>15.366400000000013</v>
      </c>
      <c r="AB11" s="9">
        <f t="shared" si="10"/>
        <v>155.41669999999999</v>
      </c>
      <c r="AC11" s="10">
        <v>1.9</v>
      </c>
      <c r="AD11" s="2">
        <v>20.93</v>
      </c>
      <c r="AE11" s="2">
        <v>36.340000000000003</v>
      </c>
      <c r="AF11" s="2">
        <v>2.2799999999999998</v>
      </c>
      <c r="AG11" s="2" t="s">
        <v>16</v>
      </c>
      <c r="AH11" s="2">
        <v>1.92</v>
      </c>
    </row>
    <row r="12" spans="1:34" x14ac:dyDescent="0.35">
      <c r="A12" s="2">
        <v>48</v>
      </c>
      <c r="B12" s="2" t="s">
        <v>12</v>
      </c>
      <c r="C12" s="2">
        <v>68.099999999999994</v>
      </c>
      <c r="D12" s="2">
        <v>89.63</v>
      </c>
      <c r="E12" s="2">
        <v>90.09</v>
      </c>
      <c r="F12" s="2">
        <v>93.45</v>
      </c>
      <c r="G12" s="2">
        <v>96.97</v>
      </c>
      <c r="H12" s="2">
        <v>98.74</v>
      </c>
      <c r="I12" s="2">
        <v>100.22</v>
      </c>
      <c r="J12" s="2">
        <v>101.2</v>
      </c>
      <c r="K12" s="2">
        <v>101.8</v>
      </c>
      <c r="L12" s="9">
        <f t="shared" si="0"/>
        <v>64.158549388165426</v>
      </c>
      <c r="M12" s="4">
        <f t="shared" si="11"/>
        <v>1.8355359765051396</v>
      </c>
      <c r="N12" s="4">
        <f t="shared" si="12"/>
        <v>7.0951383158986137E-2</v>
      </c>
      <c r="O12" s="27">
        <f t="shared" si="14"/>
        <v>7.0108695652173818</v>
      </c>
      <c r="P12" s="27">
        <f t="shared" si="13"/>
        <v>6.1989014856713105</v>
      </c>
      <c r="Q12" s="4"/>
      <c r="R12" s="4"/>
      <c r="S12" s="9">
        <f t="shared" si="1"/>
        <v>133.63360000000006</v>
      </c>
      <c r="T12" s="9">
        <f t="shared" si="2"/>
        <v>7.9524000000000417</v>
      </c>
      <c r="U12" s="9">
        <f t="shared" si="3"/>
        <v>45.968400000000017</v>
      </c>
      <c r="V12" s="9">
        <f t="shared" si="4"/>
        <v>28.622499999999938</v>
      </c>
      <c r="W12" s="9">
        <f t="shared" si="5"/>
        <v>10.176099999999986</v>
      </c>
      <c r="X12" s="9">
        <f t="shared" si="6"/>
        <v>1.5376000000000225</v>
      </c>
      <c r="Y12" s="9">
        <f t="shared" si="7"/>
        <v>8.4099999999995387E-2</v>
      </c>
      <c r="Z12" s="9">
        <f t="shared" si="8"/>
        <v>2.5600000000000271</v>
      </c>
      <c r="AA12" s="9">
        <f t="shared" si="9"/>
        <v>4.7523999999999678</v>
      </c>
      <c r="AB12" s="9">
        <f t="shared" si="10"/>
        <v>235.28710000000007</v>
      </c>
      <c r="AC12" s="10">
        <v>1.9</v>
      </c>
      <c r="AD12" s="2">
        <v>20.93</v>
      </c>
      <c r="AE12" s="2">
        <v>36.340000000000003</v>
      </c>
      <c r="AF12" s="2">
        <v>2.2799999999999998</v>
      </c>
      <c r="AG12" s="2" t="s">
        <v>16</v>
      </c>
      <c r="AH12" s="2">
        <v>1.92</v>
      </c>
    </row>
    <row r="13" spans="1:34" s="28" customFormat="1" x14ac:dyDescent="0.35">
      <c r="A13" s="26">
        <v>49</v>
      </c>
      <c r="B13" s="26" t="s">
        <v>2</v>
      </c>
      <c r="C13" s="26">
        <v>2.4</v>
      </c>
      <c r="D13" s="26">
        <v>11.38</v>
      </c>
      <c r="E13" s="26">
        <v>23.21</v>
      </c>
      <c r="F13" s="26">
        <v>36.01</v>
      </c>
      <c r="G13" s="26">
        <v>59.81</v>
      </c>
      <c r="H13" s="26">
        <v>75.650000000000006</v>
      </c>
      <c r="I13" s="26">
        <v>89.03</v>
      </c>
      <c r="J13" s="26">
        <v>97.64</v>
      </c>
      <c r="K13" s="26">
        <v>101.51</v>
      </c>
      <c r="L13" s="29">
        <f t="shared" si="0"/>
        <v>14.231498384528942</v>
      </c>
      <c r="M13" s="4">
        <f t="shared" si="11"/>
        <v>52.083333333333343</v>
      </c>
      <c r="N13" s="4">
        <f t="shared" si="12"/>
        <v>2551.680801516346</v>
      </c>
      <c r="O13" s="27">
        <f t="shared" si="14"/>
        <v>21.614539306847</v>
      </c>
      <c r="P13" s="27">
        <f t="shared" si="13"/>
        <v>292.18531718207265</v>
      </c>
      <c r="Q13" s="27"/>
      <c r="R13" s="27"/>
      <c r="S13" s="9">
        <f t="shared" si="1"/>
        <v>5969.1075999999985</v>
      </c>
      <c r="T13" s="9">
        <f t="shared" si="2"/>
        <v>6572.344900000001</v>
      </c>
      <c r="U13" s="9">
        <f t="shared" si="3"/>
        <v>5425.7955999999995</v>
      </c>
      <c r="V13" s="9">
        <f t="shared" si="4"/>
        <v>3942.5841</v>
      </c>
      <c r="W13" s="9">
        <f t="shared" si="5"/>
        <v>1628.1224999999995</v>
      </c>
      <c r="X13" s="9">
        <f t="shared" si="6"/>
        <v>591.94889999999987</v>
      </c>
      <c r="Y13" s="9">
        <f t="shared" si="7"/>
        <v>118.81000000000013</v>
      </c>
      <c r="Z13" s="9">
        <f t="shared" si="8"/>
        <v>3.8415999999999757</v>
      </c>
      <c r="AA13" s="9">
        <f t="shared" si="9"/>
        <v>3.5721000000000021</v>
      </c>
      <c r="AB13" s="9">
        <f t="shared" si="10"/>
        <v>24256.127299999996</v>
      </c>
      <c r="AC13" s="10">
        <v>2.5</v>
      </c>
      <c r="AD13" s="2">
        <v>10</v>
      </c>
      <c r="AE13" s="2">
        <v>24</v>
      </c>
      <c r="AF13" s="2">
        <v>3.55</v>
      </c>
      <c r="AG13" s="2" t="s">
        <v>16</v>
      </c>
      <c r="AH13" s="2">
        <v>1.94</v>
      </c>
    </row>
    <row r="14" spans="1:34" s="28" customFormat="1" x14ac:dyDescent="0.35">
      <c r="A14" s="26">
        <v>50</v>
      </c>
      <c r="B14" s="26" t="s">
        <v>2</v>
      </c>
      <c r="C14" s="26">
        <v>8.8000000000000007</v>
      </c>
      <c r="D14" s="26">
        <v>34.29</v>
      </c>
      <c r="E14" s="26">
        <v>59.68</v>
      </c>
      <c r="F14" s="26">
        <v>75.36</v>
      </c>
      <c r="G14" s="26">
        <v>89.03</v>
      </c>
      <c r="H14" s="26">
        <v>94.85</v>
      </c>
      <c r="I14" s="26">
        <v>99.36</v>
      </c>
      <c r="J14" s="26">
        <v>101.69</v>
      </c>
      <c r="K14" s="26">
        <v>102.88</v>
      </c>
      <c r="L14" s="29">
        <f t="shared" si="0"/>
        <v>23.315200138517145</v>
      </c>
      <c r="M14" s="4">
        <f t="shared" si="11"/>
        <v>14.204545454545453</v>
      </c>
      <c r="N14" s="4">
        <f t="shared" si="12"/>
        <v>159.65273895385258</v>
      </c>
      <c r="O14" s="27">
        <f t="shared" si="14"/>
        <v>10.485427333595904</v>
      </c>
      <c r="P14" s="27">
        <f t="shared" si="13"/>
        <v>35.573078364607646</v>
      </c>
      <c r="Q14" s="27"/>
      <c r="R14" s="27"/>
      <c r="S14" s="9">
        <f t="shared" si="1"/>
        <v>5021.1395999999995</v>
      </c>
      <c r="T14" s="9">
        <f t="shared" si="2"/>
        <v>3382.5856000000003</v>
      </c>
      <c r="U14" s="9">
        <f t="shared" si="3"/>
        <v>1383.0961000000004</v>
      </c>
      <c r="V14" s="9">
        <f t="shared" si="4"/>
        <v>549.43359999999984</v>
      </c>
      <c r="W14" s="9">
        <f t="shared" si="5"/>
        <v>123.87689999999989</v>
      </c>
      <c r="X14" s="9">
        <f t="shared" si="6"/>
        <v>26.3169000000001</v>
      </c>
      <c r="Y14" s="9">
        <f t="shared" si="7"/>
        <v>0.3249000000000084</v>
      </c>
      <c r="Z14" s="9">
        <f t="shared" si="8"/>
        <v>4.3681000000000143</v>
      </c>
      <c r="AA14" s="9">
        <f t="shared" si="9"/>
        <v>10.627599999999941</v>
      </c>
      <c r="AB14" s="9">
        <f t="shared" si="10"/>
        <v>10501.7693</v>
      </c>
      <c r="AC14" s="10">
        <v>2.5</v>
      </c>
      <c r="AD14" s="25">
        <v>20</v>
      </c>
      <c r="AE14" s="2">
        <v>24</v>
      </c>
      <c r="AF14" s="2">
        <v>2.99</v>
      </c>
      <c r="AG14" s="2" t="s">
        <v>16</v>
      </c>
      <c r="AH14" s="2">
        <v>1.95</v>
      </c>
    </row>
    <row r="15" spans="1:34" s="28" customFormat="1" x14ac:dyDescent="0.35">
      <c r="A15" s="26">
        <v>51</v>
      </c>
      <c r="B15" s="26" t="s">
        <v>2</v>
      </c>
      <c r="C15" s="26">
        <v>3.52</v>
      </c>
      <c r="D15" s="26">
        <v>17.78</v>
      </c>
      <c r="E15" s="26">
        <v>34.83</v>
      </c>
      <c r="F15" s="26">
        <v>53.14</v>
      </c>
      <c r="G15" s="26">
        <v>74.930000000000007</v>
      </c>
      <c r="H15" s="26">
        <v>84.7</v>
      </c>
      <c r="I15" s="26">
        <v>92.02</v>
      </c>
      <c r="J15" s="26">
        <v>96</v>
      </c>
      <c r="K15" s="26">
        <v>97.55</v>
      </c>
      <c r="L15" s="29">
        <f t="shared" si="0"/>
        <v>17.315243887753137</v>
      </c>
      <c r="M15" s="4">
        <f t="shared" si="11"/>
        <v>35.51136363636364</v>
      </c>
      <c r="N15" s="4">
        <f t="shared" si="12"/>
        <v>1152.0725788973211</v>
      </c>
      <c r="O15" s="27">
        <f t="shared" si="14"/>
        <v>15.589442815249267</v>
      </c>
      <c r="P15" s="27">
        <f t="shared" si="13"/>
        <v>122.50798594370841</v>
      </c>
      <c r="Q15" s="27"/>
      <c r="R15" s="27"/>
      <c r="S15" s="9">
        <f t="shared" si="1"/>
        <v>5797.2996000000003</v>
      </c>
      <c r="T15" s="9">
        <f t="shared" si="2"/>
        <v>5575.6089000000002</v>
      </c>
      <c r="U15" s="9">
        <f t="shared" si="3"/>
        <v>3848.961600000001</v>
      </c>
      <c r="V15" s="9">
        <f t="shared" si="4"/>
        <v>2084.8355999999999</v>
      </c>
      <c r="W15" s="9">
        <f t="shared" si="5"/>
        <v>636.55289999999945</v>
      </c>
      <c r="X15" s="9">
        <f t="shared" si="6"/>
        <v>233.47840000000002</v>
      </c>
      <c r="Y15" s="9">
        <f t="shared" si="7"/>
        <v>62.568100000000172</v>
      </c>
      <c r="Z15" s="9">
        <f t="shared" si="8"/>
        <v>12.959999999999958</v>
      </c>
      <c r="AA15" s="9">
        <f t="shared" si="9"/>
        <v>4.2849000000000306</v>
      </c>
      <c r="AB15" s="9">
        <f t="shared" si="10"/>
        <v>18256.55</v>
      </c>
      <c r="AC15" s="10">
        <v>2.5</v>
      </c>
      <c r="AD15" s="2">
        <v>10</v>
      </c>
      <c r="AE15" s="2">
        <v>36</v>
      </c>
      <c r="AF15" s="2">
        <v>2.88</v>
      </c>
      <c r="AG15" s="2" t="s">
        <v>16</v>
      </c>
      <c r="AH15" s="2">
        <v>2</v>
      </c>
    </row>
    <row r="16" spans="1:34" s="28" customFormat="1" x14ac:dyDescent="0.35">
      <c r="A16" s="26">
        <v>52</v>
      </c>
      <c r="B16" s="26" t="s">
        <v>2</v>
      </c>
      <c r="C16" s="26">
        <v>4.8499999999999996</v>
      </c>
      <c r="D16" s="26">
        <v>21.29</v>
      </c>
      <c r="E16" s="26">
        <v>40.78</v>
      </c>
      <c r="F16" s="26">
        <v>59.7</v>
      </c>
      <c r="G16" s="26">
        <v>83.13</v>
      </c>
      <c r="H16" s="26">
        <v>93.02</v>
      </c>
      <c r="I16" s="26">
        <v>100.32</v>
      </c>
      <c r="J16" s="26">
        <v>103.85</v>
      </c>
      <c r="K16" s="26">
        <v>105.16</v>
      </c>
      <c r="L16" s="29">
        <f t="shared" si="0"/>
        <v>18.936775897505413</v>
      </c>
      <c r="M16" s="4">
        <f t="shared" si="11"/>
        <v>25.773195876288661</v>
      </c>
      <c r="N16" s="4">
        <f t="shared" si="12"/>
        <v>585.83491857161948</v>
      </c>
      <c r="O16" s="27">
        <f t="shared" si="14"/>
        <v>13.813494099538225</v>
      </c>
      <c r="P16" s="27">
        <f t="shared" si="13"/>
        <v>86.348397748833193</v>
      </c>
      <c r="Q16" s="27"/>
      <c r="R16" s="27"/>
      <c r="S16" s="9">
        <f t="shared" si="1"/>
        <v>5596.5361000000003</v>
      </c>
      <c r="T16" s="9">
        <f t="shared" si="2"/>
        <v>5063.7455999999993</v>
      </c>
      <c r="U16" s="9">
        <f t="shared" si="3"/>
        <v>3146.0881000000004</v>
      </c>
      <c r="V16" s="9">
        <f t="shared" si="4"/>
        <v>1528.8099999999995</v>
      </c>
      <c r="W16" s="9">
        <f t="shared" si="5"/>
        <v>290.02090000000004</v>
      </c>
      <c r="X16" s="9">
        <f t="shared" si="6"/>
        <v>48.441600000000108</v>
      </c>
      <c r="Y16" s="9">
        <f t="shared" si="7"/>
        <v>0.15209999999998935</v>
      </c>
      <c r="Z16" s="9">
        <f t="shared" si="8"/>
        <v>18.0625</v>
      </c>
      <c r="AA16" s="9">
        <f t="shared" si="9"/>
        <v>30.691599999999912</v>
      </c>
      <c r="AB16" s="9">
        <f t="shared" si="10"/>
        <v>15722.548499999999</v>
      </c>
      <c r="AC16" s="10">
        <v>2.5</v>
      </c>
      <c r="AD16" s="2">
        <v>15</v>
      </c>
      <c r="AE16" s="2">
        <v>30</v>
      </c>
      <c r="AF16" s="2">
        <v>2.94</v>
      </c>
      <c r="AG16" s="2" t="s">
        <v>16</v>
      </c>
      <c r="AH16" s="2">
        <v>1.98</v>
      </c>
    </row>
    <row r="17" spans="1:34" x14ac:dyDescent="0.35">
      <c r="A17" s="2">
        <v>49</v>
      </c>
      <c r="B17" s="2" t="s">
        <v>7</v>
      </c>
      <c r="C17" s="2">
        <v>52.27</v>
      </c>
      <c r="D17" s="2">
        <v>68.41</v>
      </c>
      <c r="E17" s="2">
        <v>76.459999999999994</v>
      </c>
      <c r="F17" s="2">
        <v>82.1</v>
      </c>
      <c r="G17" s="2">
        <v>89.58</v>
      </c>
      <c r="H17" s="2">
        <v>94.5</v>
      </c>
      <c r="I17" s="2">
        <v>100.3</v>
      </c>
      <c r="J17" s="2">
        <v>104.45</v>
      </c>
      <c r="K17" s="2">
        <v>106.25</v>
      </c>
      <c r="L17" s="9">
        <f t="shared" si="0"/>
        <v>40.089325572079886</v>
      </c>
      <c r="M17" s="4">
        <f t="shared" si="11"/>
        <v>2.391429118040941</v>
      </c>
      <c r="N17" s="4">
        <f t="shared" si="12"/>
        <v>0.67611175415707514</v>
      </c>
      <c r="O17" s="27">
        <f>$G$1+(90-G17)/(H17-G17)*($H$1-$G$1)</f>
        <v>15.426829268292684</v>
      </c>
      <c r="P17" s="27">
        <f t="shared" si="13"/>
        <v>118.93470747222246</v>
      </c>
      <c r="Q17" s="4"/>
      <c r="R17" s="4"/>
      <c r="S17" s="9">
        <f t="shared" si="1"/>
        <v>750.21209999999962</v>
      </c>
      <c r="T17" s="9">
        <f t="shared" si="2"/>
        <v>577.92160000000035</v>
      </c>
      <c r="U17" s="9">
        <f t="shared" si="3"/>
        <v>416.56810000000041</v>
      </c>
      <c r="V17" s="9">
        <f t="shared" si="4"/>
        <v>278.8900000000001</v>
      </c>
      <c r="W17" s="9">
        <f t="shared" si="5"/>
        <v>111.93639999999996</v>
      </c>
      <c r="X17" s="9">
        <f t="shared" si="6"/>
        <v>30.030400000000043</v>
      </c>
      <c r="Y17" s="9">
        <f t="shared" si="7"/>
        <v>0.13689999999999286</v>
      </c>
      <c r="Z17" s="9">
        <f t="shared" si="8"/>
        <v>23.522500000000083</v>
      </c>
      <c r="AA17" s="9">
        <f t="shared" si="9"/>
        <v>43.956899999999941</v>
      </c>
      <c r="AB17" s="9">
        <f t="shared" si="10"/>
        <v>2233.1749000000004</v>
      </c>
      <c r="AC17" s="10">
        <v>2.5</v>
      </c>
      <c r="AD17" s="2">
        <v>10</v>
      </c>
      <c r="AE17" s="2">
        <v>24</v>
      </c>
      <c r="AF17" s="2">
        <v>3.55</v>
      </c>
      <c r="AG17" s="2" t="s">
        <v>16</v>
      </c>
      <c r="AH17" s="2">
        <v>1.94</v>
      </c>
    </row>
    <row r="18" spans="1:34" x14ac:dyDescent="0.35">
      <c r="A18" s="2">
        <v>50</v>
      </c>
      <c r="B18" s="2" t="s">
        <v>7</v>
      </c>
      <c r="C18" s="2">
        <v>62.68</v>
      </c>
      <c r="D18" s="2">
        <v>79.83</v>
      </c>
      <c r="E18" s="2">
        <v>87.34</v>
      </c>
      <c r="F18" s="2">
        <v>92.12</v>
      </c>
      <c r="G18" s="2">
        <v>97.02</v>
      </c>
      <c r="H18" s="2">
        <v>99.41</v>
      </c>
      <c r="I18" s="2">
        <v>101.99</v>
      </c>
      <c r="J18" s="2">
        <v>103.77</v>
      </c>
      <c r="K18" s="2">
        <v>104.77</v>
      </c>
      <c r="L18" s="9">
        <f t="shared" si="0"/>
        <v>53.527090299704064</v>
      </c>
      <c r="M18" s="4">
        <f t="shared" si="11"/>
        <v>1.9942565411614548</v>
      </c>
      <c r="N18" s="4">
        <f t="shared" si="12"/>
        <v>0.18069944475896144</v>
      </c>
      <c r="O18" s="27">
        <f>$E$1+(90-E18)/(F18-E18)*($F$1-$E$1)</f>
        <v>8.8912133891213365</v>
      </c>
      <c r="P18" s="27">
        <f t="shared" si="13"/>
        <v>19.097801513186006</v>
      </c>
      <c r="Q18" s="4"/>
      <c r="R18" s="4"/>
      <c r="S18" s="9">
        <f t="shared" si="1"/>
        <v>288.32039999999989</v>
      </c>
      <c r="T18" s="9">
        <f t="shared" si="2"/>
        <v>159.26440000000011</v>
      </c>
      <c r="U18" s="9">
        <f t="shared" si="3"/>
        <v>90.820900000000023</v>
      </c>
      <c r="V18" s="9">
        <f t="shared" si="4"/>
        <v>44.622399999999899</v>
      </c>
      <c r="W18" s="9">
        <f t="shared" si="5"/>
        <v>9.8596000000000039</v>
      </c>
      <c r="X18" s="9">
        <f t="shared" si="6"/>
        <v>0.3249000000000084</v>
      </c>
      <c r="Y18" s="9">
        <f t="shared" si="7"/>
        <v>4.243599999999951</v>
      </c>
      <c r="Z18" s="9">
        <f t="shared" si="8"/>
        <v>17.388900000000014</v>
      </c>
      <c r="AA18" s="9">
        <f t="shared" si="9"/>
        <v>26.522499999999912</v>
      </c>
      <c r="AB18" s="9">
        <f t="shared" si="10"/>
        <v>641.3675999999997</v>
      </c>
      <c r="AC18" s="10">
        <v>2.5</v>
      </c>
      <c r="AD18" s="25">
        <v>20</v>
      </c>
      <c r="AE18" s="2">
        <v>24</v>
      </c>
      <c r="AF18" s="2">
        <v>2.99</v>
      </c>
      <c r="AG18" s="2" t="s">
        <v>16</v>
      </c>
      <c r="AH18" s="2">
        <v>1.95</v>
      </c>
    </row>
    <row r="19" spans="1:34" x14ac:dyDescent="0.35">
      <c r="A19" s="2">
        <v>51</v>
      </c>
      <c r="B19" s="2" t="s">
        <v>7</v>
      </c>
      <c r="C19" s="2">
        <v>51.54</v>
      </c>
      <c r="D19" s="2">
        <v>70.59</v>
      </c>
      <c r="E19" s="2">
        <v>79.62</v>
      </c>
      <c r="F19" s="2">
        <v>85.14</v>
      </c>
      <c r="G19" s="2">
        <v>91.46</v>
      </c>
      <c r="H19" s="2">
        <v>95.02</v>
      </c>
      <c r="I19" s="2">
        <v>98.54</v>
      </c>
      <c r="J19" s="2">
        <v>100.77</v>
      </c>
      <c r="K19" s="2">
        <v>101.81</v>
      </c>
      <c r="L19" s="9">
        <f t="shared" si="0"/>
        <v>42.059205107850055</v>
      </c>
      <c r="M19" s="4">
        <f t="shared" si="11"/>
        <v>2.4253007372914244</v>
      </c>
      <c r="N19" s="4">
        <f t="shared" si="12"/>
        <v>0.73296160619403328</v>
      </c>
      <c r="O19" s="27">
        <f>$F$1+(90-F19)/(G19-F19)*($G$1-$F$1)</f>
        <v>13.844936708860764</v>
      </c>
      <c r="P19" s="27">
        <f t="shared" si="13"/>
        <v>86.933739977105802</v>
      </c>
      <c r="Q19" s="4"/>
      <c r="R19" s="4"/>
      <c r="S19" s="9">
        <f t="shared" si="1"/>
        <v>790.73439999999982</v>
      </c>
      <c r="T19" s="9">
        <f t="shared" si="2"/>
        <v>477.8596</v>
      </c>
      <c r="U19" s="9">
        <f t="shared" si="3"/>
        <v>297.5625</v>
      </c>
      <c r="V19" s="9">
        <f t="shared" si="4"/>
        <v>186.59559999999991</v>
      </c>
      <c r="W19" s="9">
        <f t="shared" si="5"/>
        <v>75.690000000000055</v>
      </c>
      <c r="X19" s="9">
        <f t="shared" si="6"/>
        <v>24.601600000000079</v>
      </c>
      <c r="Y19" s="9">
        <f t="shared" si="7"/>
        <v>1.9321000000000015</v>
      </c>
      <c r="Z19" s="9">
        <f t="shared" si="8"/>
        <v>1.368900000000004</v>
      </c>
      <c r="AA19" s="9">
        <f t="shared" si="9"/>
        <v>4.7960999999999903</v>
      </c>
      <c r="AB19" s="9">
        <f t="shared" si="10"/>
        <v>1861.1407999999999</v>
      </c>
      <c r="AC19" s="10">
        <v>2.5</v>
      </c>
      <c r="AD19" s="2">
        <v>10</v>
      </c>
      <c r="AE19" s="2">
        <v>36</v>
      </c>
      <c r="AF19" s="2">
        <v>2.88</v>
      </c>
      <c r="AG19" s="2" t="s">
        <v>16</v>
      </c>
      <c r="AH19" s="2">
        <v>2</v>
      </c>
    </row>
    <row r="20" spans="1:34" x14ac:dyDescent="0.35">
      <c r="A20" s="2">
        <v>52</v>
      </c>
      <c r="B20" s="2" t="s">
        <v>7</v>
      </c>
      <c r="C20" s="2">
        <v>59.08</v>
      </c>
      <c r="D20" s="2">
        <v>77.239999999999995</v>
      </c>
      <c r="E20" s="2">
        <v>85.58</v>
      </c>
      <c r="F20" s="2">
        <v>90.72</v>
      </c>
      <c r="G20" s="2">
        <v>96.88</v>
      </c>
      <c r="H20" s="2">
        <v>100.4</v>
      </c>
      <c r="I20" s="2">
        <v>103.85</v>
      </c>
      <c r="J20" s="2">
        <v>105.79</v>
      </c>
      <c r="K20" s="2">
        <v>106.67</v>
      </c>
      <c r="L20" s="9">
        <f t="shared" si="0"/>
        <v>49.176132138382428</v>
      </c>
      <c r="M20" s="4">
        <f t="shared" si="11"/>
        <v>2.1157752200406228</v>
      </c>
      <c r="N20" s="4">
        <f t="shared" si="12"/>
        <v>0.29877839464473854</v>
      </c>
      <c r="O20" s="27">
        <f>$E$1+(90-E20)/(F20-E20)*($F$1-$E$1)</f>
        <v>9.6498054474708184</v>
      </c>
      <c r="P20" s="27">
        <f t="shared" si="13"/>
        <v>26.303514506753796</v>
      </c>
      <c r="Q20" s="4"/>
      <c r="R20" s="4"/>
      <c r="S20" s="9">
        <f t="shared" si="1"/>
        <v>423.53639999999996</v>
      </c>
      <c r="T20" s="9">
        <f t="shared" si="2"/>
        <v>231.34410000000025</v>
      </c>
      <c r="U20" s="9">
        <f t="shared" si="3"/>
        <v>127.46410000000014</v>
      </c>
      <c r="V20" s="9">
        <f t="shared" si="4"/>
        <v>65.286399999999972</v>
      </c>
      <c r="W20" s="9">
        <f t="shared" si="5"/>
        <v>10.758400000000007</v>
      </c>
      <c r="X20" s="9">
        <f t="shared" si="6"/>
        <v>0.17640000000000144</v>
      </c>
      <c r="Y20" s="9">
        <f t="shared" si="7"/>
        <v>15.366399999999903</v>
      </c>
      <c r="Z20" s="9">
        <f t="shared" si="8"/>
        <v>38.316100000000148</v>
      </c>
      <c r="AA20" s="9">
        <f t="shared" si="9"/>
        <v>49.702499999999958</v>
      </c>
      <c r="AB20" s="9">
        <f t="shared" si="10"/>
        <v>961.95080000000041</v>
      </c>
      <c r="AC20" s="10">
        <v>2.5</v>
      </c>
      <c r="AD20" s="2">
        <v>15</v>
      </c>
      <c r="AE20" s="2">
        <v>30</v>
      </c>
      <c r="AF20" s="2">
        <v>2.94</v>
      </c>
      <c r="AG20" s="2" t="s">
        <v>16</v>
      </c>
      <c r="AH20" s="2">
        <v>1.98</v>
      </c>
    </row>
    <row r="21" spans="1:34" s="28" customFormat="1" x14ac:dyDescent="0.35">
      <c r="A21" s="26">
        <v>53</v>
      </c>
      <c r="B21" s="26" t="s">
        <v>2</v>
      </c>
      <c r="C21" s="26">
        <v>13.3</v>
      </c>
      <c r="D21" s="26">
        <v>49.57</v>
      </c>
      <c r="E21" s="26">
        <v>70.010000000000005</v>
      </c>
      <c r="F21" s="26">
        <v>80.349999999999994</v>
      </c>
      <c r="G21" s="26">
        <v>89.77</v>
      </c>
      <c r="H21" s="26">
        <v>93.86</v>
      </c>
      <c r="I21" s="26">
        <v>97.5</v>
      </c>
      <c r="J21" s="26">
        <v>99.71</v>
      </c>
      <c r="K21" s="26">
        <v>101.07</v>
      </c>
      <c r="L21" s="29">
        <f t="shared" si="0"/>
        <v>27.027943909506796</v>
      </c>
      <c r="M21" s="4">
        <f t="shared" si="11"/>
        <v>9.3984962406015029</v>
      </c>
      <c r="N21" s="4">
        <f t="shared" si="12"/>
        <v>61.298365539708982</v>
      </c>
      <c r="O21" s="27">
        <f t="shared" si="14"/>
        <v>9.9449608610567495</v>
      </c>
      <c r="P21" s="27">
        <f t="shared" si="13"/>
        <v>29.418155533754259</v>
      </c>
      <c r="Q21" s="27"/>
      <c r="R21" s="27"/>
      <c r="S21" s="9">
        <f t="shared" si="1"/>
        <v>4403.6495999999997</v>
      </c>
      <c r="T21" s="9">
        <f t="shared" si="2"/>
        <v>1838.6944000000003</v>
      </c>
      <c r="U21" s="9">
        <f t="shared" si="3"/>
        <v>721.45960000000002</v>
      </c>
      <c r="V21" s="9">
        <f t="shared" si="4"/>
        <v>340.40250000000009</v>
      </c>
      <c r="W21" s="9">
        <f t="shared" si="5"/>
        <v>107.95210000000002</v>
      </c>
      <c r="X21" s="9">
        <f t="shared" si="6"/>
        <v>37.454400000000057</v>
      </c>
      <c r="Y21" s="9">
        <f t="shared" si="7"/>
        <v>5.9049000000000333</v>
      </c>
      <c r="Z21" s="9">
        <f t="shared" si="8"/>
        <v>1.2099999999999875E-2</v>
      </c>
      <c r="AA21" s="9">
        <f t="shared" si="9"/>
        <v>2.1024999999999672</v>
      </c>
      <c r="AB21" s="9">
        <f t="shared" si="10"/>
        <v>7457.6321000000007</v>
      </c>
      <c r="AC21" s="10">
        <v>2.5</v>
      </c>
      <c r="AD21" s="2">
        <v>20</v>
      </c>
      <c r="AE21" s="2">
        <v>36</v>
      </c>
      <c r="AF21" s="2">
        <v>2.2799999999999998</v>
      </c>
      <c r="AG21" s="2" t="s">
        <v>16</v>
      </c>
      <c r="AH21" s="2">
        <v>1.88</v>
      </c>
    </row>
    <row r="22" spans="1:34" s="28" customFormat="1" x14ac:dyDescent="0.35">
      <c r="A22" s="26">
        <v>54</v>
      </c>
      <c r="B22" s="26" t="s">
        <v>2</v>
      </c>
      <c r="C22" s="26">
        <v>4.0199999999999996</v>
      </c>
      <c r="D22" s="26">
        <v>16.010000000000002</v>
      </c>
      <c r="E22" s="26">
        <v>30.2</v>
      </c>
      <c r="F22" s="26">
        <v>44.35</v>
      </c>
      <c r="G22" s="26">
        <v>68.66</v>
      </c>
      <c r="H22" s="26">
        <v>88.88</v>
      </c>
      <c r="I22" s="26">
        <v>101.9</v>
      </c>
      <c r="J22" s="26">
        <v>106.86</v>
      </c>
      <c r="K22" s="26">
        <v>108.79</v>
      </c>
      <c r="L22" s="29">
        <f t="shared" si="0"/>
        <v>16.201169102542533</v>
      </c>
      <c r="M22" s="4">
        <f t="shared" si="11"/>
        <v>31.094527363184081</v>
      </c>
      <c r="N22" s="4">
        <f t="shared" si="12"/>
        <v>871.74678835730663</v>
      </c>
      <c r="O22" s="27">
        <f t="shared" si="14"/>
        <v>18.035588442565185</v>
      </c>
      <c r="P22" s="27">
        <f t="shared" si="13"/>
        <v>182.64112102336557</v>
      </c>
      <c r="Q22" s="27"/>
      <c r="R22" s="27"/>
      <c r="S22" s="9">
        <f t="shared" si="1"/>
        <v>5721.4096</v>
      </c>
      <c r="T22" s="9">
        <f t="shared" si="2"/>
        <v>5843.0735999999997</v>
      </c>
      <c r="U22" s="9">
        <f t="shared" si="3"/>
        <v>4444.8888999999999</v>
      </c>
      <c r="V22" s="9">
        <f t="shared" si="4"/>
        <v>2964.8024999999993</v>
      </c>
      <c r="W22" s="9">
        <f t="shared" si="5"/>
        <v>992.25</v>
      </c>
      <c r="X22" s="9">
        <f t="shared" si="6"/>
        <v>123.21000000000019</v>
      </c>
      <c r="Y22" s="9">
        <f t="shared" si="7"/>
        <v>3.8808999999999956</v>
      </c>
      <c r="Z22" s="9">
        <f t="shared" si="8"/>
        <v>52.707600000000078</v>
      </c>
      <c r="AA22" s="9">
        <f t="shared" si="9"/>
        <v>84.088900000000038</v>
      </c>
      <c r="AB22" s="9">
        <f t="shared" si="10"/>
        <v>20230.311999999998</v>
      </c>
      <c r="AC22" s="10">
        <v>2.5</v>
      </c>
      <c r="AD22" s="2">
        <v>20</v>
      </c>
      <c r="AE22" s="2">
        <v>36</v>
      </c>
      <c r="AF22" s="2">
        <v>2.2799999999999998</v>
      </c>
      <c r="AG22" s="2" t="s">
        <v>16</v>
      </c>
      <c r="AH22" s="2">
        <v>1.96</v>
      </c>
    </row>
    <row r="23" spans="1:34" s="28" customFormat="1" x14ac:dyDescent="0.35">
      <c r="A23" s="26">
        <v>48</v>
      </c>
      <c r="B23" s="26" t="s">
        <v>13</v>
      </c>
      <c r="C23" s="26">
        <v>19.91</v>
      </c>
      <c r="D23" s="26">
        <v>62.77</v>
      </c>
      <c r="E23" s="26">
        <v>82.55</v>
      </c>
      <c r="F23" s="26">
        <v>90.18</v>
      </c>
      <c r="G23" s="26">
        <v>95.87</v>
      </c>
      <c r="H23" s="26">
        <v>97.71</v>
      </c>
      <c r="I23" s="26">
        <v>99.45</v>
      </c>
      <c r="J23" s="26">
        <v>100.37</v>
      </c>
      <c r="K23" s="26">
        <v>100.74</v>
      </c>
      <c r="L23" s="29">
        <f t="shared" si="0"/>
        <v>31.90456667167717</v>
      </c>
      <c r="M23" s="4">
        <f t="shared" si="11"/>
        <v>6.278252134605725</v>
      </c>
      <c r="N23" s="4">
        <f t="shared" si="12"/>
        <v>22.175464268931147</v>
      </c>
      <c r="O23" s="27">
        <f t="shared" si="14"/>
        <v>8.4416076845298278</v>
      </c>
      <c r="P23" s="27">
        <f t="shared" si="13"/>
        <v>15.37030019392799</v>
      </c>
      <c r="Q23" s="27"/>
      <c r="R23" s="27"/>
      <c r="S23" s="9">
        <f t="shared" si="1"/>
        <v>3570.0625</v>
      </c>
      <c r="T23" s="9">
        <f t="shared" si="2"/>
        <v>880.90239999999994</v>
      </c>
      <c r="U23" s="9">
        <f t="shared" si="3"/>
        <v>205.06240000000022</v>
      </c>
      <c r="V23" s="9">
        <f t="shared" si="4"/>
        <v>74.304399999999831</v>
      </c>
      <c r="W23" s="9">
        <f t="shared" si="5"/>
        <v>18.404099999999932</v>
      </c>
      <c r="X23" s="9">
        <f t="shared" si="6"/>
        <v>5.1529000000000469</v>
      </c>
      <c r="Y23" s="9">
        <f t="shared" si="7"/>
        <v>0.23040000000000382</v>
      </c>
      <c r="Z23" s="9">
        <f t="shared" si="8"/>
        <v>0.59290000000001575</v>
      </c>
      <c r="AA23" s="9">
        <f t="shared" si="9"/>
        <v>1.2543999999999784</v>
      </c>
      <c r="AB23" s="9">
        <f t="shared" si="10"/>
        <v>4755.9663999999993</v>
      </c>
      <c r="AC23" s="10">
        <v>1.9</v>
      </c>
      <c r="AD23" s="2">
        <v>20.93</v>
      </c>
      <c r="AE23" s="2">
        <v>36.340000000000003</v>
      </c>
      <c r="AF23" s="2">
        <v>2.2799999999999998</v>
      </c>
      <c r="AG23" s="2" t="s">
        <v>16</v>
      </c>
      <c r="AH23" s="2">
        <v>1.92</v>
      </c>
    </row>
    <row r="24" spans="1:34" s="28" customFormat="1" x14ac:dyDescent="0.35">
      <c r="A24" s="26">
        <v>48</v>
      </c>
      <c r="B24" s="26" t="s">
        <v>14</v>
      </c>
      <c r="C24" s="26">
        <v>14.5</v>
      </c>
      <c r="D24" s="26">
        <v>51.48</v>
      </c>
      <c r="E24" s="26">
        <v>77.38</v>
      </c>
      <c r="F24" s="26">
        <v>88.41</v>
      </c>
      <c r="G24" s="26">
        <v>96.71</v>
      </c>
      <c r="H24" s="26">
        <v>99.61</v>
      </c>
      <c r="I24" s="26">
        <v>101.69</v>
      </c>
      <c r="J24" s="26">
        <v>102.83</v>
      </c>
      <c r="K24" s="26">
        <v>103.33</v>
      </c>
      <c r="L24" s="29">
        <f t="shared" si="0"/>
        <v>28.599388122230295</v>
      </c>
      <c r="M24" s="4">
        <f t="shared" si="11"/>
        <v>8.6206896551724128</v>
      </c>
      <c r="N24" s="4">
        <f t="shared" si="12"/>
        <v>49.723944000005886</v>
      </c>
      <c r="O24" s="27">
        <f t="shared" si="14"/>
        <v>8.7181467181467198</v>
      </c>
      <c r="P24" s="27">
        <f t="shared" si="13"/>
        <v>17.615115178942713</v>
      </c>
      <c r="Q24" s="27"/>
      <c r="R24" s="27"/>
      <c r="S24" s="9">
        <f t="shared" si="1"/>
        <v>4245.8255999999992</v>
      </c>
      <c r="T24" s="9">
        <f t="shared" si="2"/>
        <v>1678.5409000000004</v>
      </c>
      <c r="U24" s="9">
        <f t="shared" si="3"/>
        <v>379.86010000000033</v>
      </c>
      <c r="V24" s="9">
        <f t="shared" si="4"/>
        <v>107.95210000000002</v>
      </c>
      <c r="W24" s="9">
        <f t="shared" si="5"/>
        <v>11.902500000000019</v>
      </c>
      <c r="X24" s="9">
        <f t="shared" si="6"/>
        <v>0.13690000000000335</v>
      </c>
      <c r="Y24" s="9">
        <f t="shared" si="7"/>
        <v>3.0975999999999679</v>
      </c>
      <c r="Z24" s="9">
        <f t="shared" si="8"/>
        <v>10.432900000000025</v>
      </c>
      <c r="AA24" s="9">
        <f t="shared" si="9"/>
        <v>13.764099999999953</v>
      </c>
      <c r="AB24" s="9">
        <f t="shared" si="10"/>
        <v>6451.5127000000011</v>
      </c>
      <c r="AC24" s="10">
        <v>1.9</v>
      </c>
      <c r="AD24" s="2">
        <v>20.93</v>
      </c>
      <c r="AE24" s="2">
        <v>36.340000000000003</v>
      </c>
      <c r="AF24" s="2">
        <v>2.2799999999999998</v>
      </c>
      <c r="AG24" s="2" t="s">
        <v>16</v>
      </c>
      <c r="AH24" s="2">
        <v>1.92</v>
      </c>
    </row>
    <row r="25" spans="1:34" x14ac:dyDescent="0.35">
      <c r="A25" s="2">
        <v>53</v>
      </c>
      <c r="B25" s="2" t="s">
        <v>7</v>
      </c>
      <c r="C25" s="2">
        <v>49.91</v>
      </c>
      <c r="D25" s="2">
        <v>70.8</v>
      </c>
      <c r="E25" s="2">
        <v>80.7</v>
      </c>
      <c r="F25" s="2">
        <v>86.46</v>
      </c>
      <c r="G25" s="2">
        <v>92.19</v>
      </c>
      <c r="H25" s="2">
        <v>95.01</v>
      </c>
      <c r="I25" s="2">
        <v>97.95</v>
      </c>
      <c r="J25" s="2">
        <v>100.1</v>
      </c>
      <c r="K25" s="2">
        <v>101.34</v>
      </c>
      <c r="L25" s="9">
        <f t="shared" si="0"/>
        <v>42.049112052961299</v>
      </c>
      <c r="M25" s="4">
        <f>2.5+(50-C25)/(D25-C25)*(5-2.5)</f>
        <v>2.5107707036859748</v>
      </c>
      <c r="N25" s="4">
        <f t="shared" si="12"/>
        <v>0.88661382843123859</v>
      </c>
      <c r="O25" s="27">
        <f>$F$1+(90-F25)/(G25-F25)*($G$1-$F$1)</f>
        <v>13.089005235602098</v>
      </c>
      <c r="P25" s="27">
        <f t="shared" si="13"/>
        <v>73.408824614934161</v>
      </c>
      <c r="Q25" s="4"/>
      <c r="R25" s="4"/>
      <c r="S25" s="9">
        <f t="shared" si="1"/>
        <v>885.0625</v>
      </c>
      <c r="T25" s="9">
        <f t="shared" si="2"/>
        <v>468.72250000000025</v>
      </c>
      <c r="U25" s="9">
        <f t="shared" si="3"/>
        <v>261.46890000000008</v>
      </c>
      <c r="V25" s="9">
        <f t="shared" si="4"/>
        <v>152.27560000000008</v>
      </c>
      <c r="W25" s="9">
        <f t="shared" si="5"/>
        <v>63.520899999999983</v>
      </c>
      <c r="X25" s="9">
        <f t="shared" si="6"/>
        <v>24.70089999999999</v>
      </c>
      <c r="Y25" s="9">
        <f t="shared" si="7"/>
        <v>3.9204000000000159</v>
      </c>
      <c r="Z25" s="9">
        <f t="shared" si="8"/>
        <v>0.25</v>
      </c>
      <c r="AA25" s="9">
        <f t="shared" si="9"/>
        <v>2.9583999999999961</v>
      </c>
      <c r="AB25" s="9">
        <f t="shared" si="10"/>
        <v>1862.8801000000005</v>
      </c>
      <c r="AC25" s="10">
        <v>2.5</v>
      </c>
      <c r="AD25" s="2">
        <v>20</v>
      </c>
      <c r="AE25" s="2">
        <v>36</v>
      </c>
      <c r="AF25" s="2">
        <v>2.2799999999999998</v>
      </c>
      <c r="AG25" s="2" t="s">
        <v>16</v>
      </c>
      <c r="AH25" s="2">
        <v>1.88</v>
      </c>
    </row>
    <row r="26" spans="1:34" x14ac:dyDescent="0.35">
      <c r="A26" s="2">
        <v>54</v>
      </c>
      <c r="B26" s="2" t="s">
        <v>7</v>
      </c>
      <c r="C26" s="2">
        <v>48.93</v>
      </c>
      <c r="D26" s="2">
        <v>67.900000000000006</v>
      </c>
      <c r="E26" s="2">
        <v>76.680000000000007</v>
      </c>
      <c r="F26" s="2">
        <v>81.98</v>
      </c>
      <c r="G26" s="2">
        <v>87.59</v>
      </c>
      <c r="H26" s="2">
        <v>90.74</v>
      </c>
      <c r="I26" s="2">
        <v>93.72</v>
      </c>
      <c r="J26" s="2">
        <v>95.8</v>
      </c>
      <c r="K26" s="2">
        <v>96.94</v>
      </c>
      <c r="L26" s="9">
        <f t="shared" si="0"/>
        <v>38.691907228707223</v>
      </c>
      <c r="M26" s="4">
        <f>2.5+(50-C26)/(D26-C26)*(5-2.5)</f>
        <v>2.6410121244069584</v>
      </c>
      <c r="N26" s="4">
        <f t="shared" si="12"/>
        <v>1.1488477516910081</v>
      </c>
      <c r="O26" s="27">
        <f>$G$1+(90-G26)/(H26-G26)*($H$1-$G$1)</f>
        <v>18.82539682539683</v>
      </c>
      <c r="P26" s="27">
        <f t="shared" si="13"/>
        <v>204.61261464916521</v>
      </c>
      <c r="Q26" s="4"/>
      <c r="R26" s="4"/>
      <c r="S26" s="9">
        <f t="shared" si="1"/>
        <v>944.33289999999977</v>
      </c>
      <c r="T26" s="9">
        <f t="shared" si="2"/>
        <v>602.70249999999987</v>
      </c>
      <c r="U26" s="9">
        <f t="shared" si="3"/>
        <v>407.63609999999989</v>
      </c>
      <c r="V26" s="9">
        <f t="shared" si="4"/>
        <v>282.91239999999976</v>
      </c>
      <c r="W26" s="9">
        <f t="shared" si="5"/>
        <v>158.00489999999982</v>
      </c>
      <c r="X26" s="9">
        <f t="shared" si="6"/>
        <v>85.377600000000172</v>
      </c>
      <c r="Y26" s="9">
        <f t="shared" si="7"/>
        <v>38.564100000000096</v>
      </c>
      <c r="Z26" s="9">
        <f t="shared" si="8"/>
        <v>14.439999999999978</v>
      </c>
      <c r="AA26" s="9">
        <f t="shared" si="9"/>
        <v>7.1824000000000368</v>
      </c>
      <c r="AB26" s="9">
        <f t="shared" si="10"/>
        <v>2541.1529</v>
      </c>
      <c r="AC26" s="10">
        <v>2.5</v>
      </c>
      <c r="AD26" s="2">
        <v>20</v>
      </c>
      <c r="AE26" s="2">
        <v>36</v>
      </c>
      <c r="AF26" s="2">
        <v>2.2799999999999998</v>
      </c>
      <c r="AG26" s="2" t="s">
        <v>16</v>
      </c>
      <c r="AH26" s="2">
        <v>1.96</v>
      </c>
    </row>
    <row r="27" spans="1:34" x14ac:dyDescent="0.35">
      <c r="A27" s="2">
        <v>48</v>
      </c>
      <c r="B27" s="2" t="s">
        <v>9</v>
      </c>
      <c r="C27" s="2">
        <v>69.62</v>
      </c>
      <c r="D27" s="2">
        <v>84.32</v>
      </c>
      <c r="E27" s="2">
        <v>90.19</v>
      </c>
      <c r="F27" s="2">
        <v>93.3</v>
      </c>
      <c r="G27" s="2">
        <v>96.43</v>
      </c>
      <c r="H27" s="2">
        <v>97.77</v>
      </c>
      <c r="I27" s="2">
        <v>99.19</v>
      </c>
      <c r="J27" s="2">
        <v>100.24</v>
      </c>
      <c r="K27" s="2">
        <v>100.65</v>
      </c>
      <c r="L27" s="9">
        <f t="shared" si="0"/>
        <v>63.008378268033695</v>
      </c>
      <c r="M27" s="4">
        <f t="shared" si="11"/>
        <v>1.7954610744039068</v>
      </c>
      <c r="N27" s="4">
        <f t="shared" si="12"/>
        <v>5.1208117368902198E-2</v>
      </c>
      <c r="O27" s="27">
        <f>$D$1+(90-D27)/(E27-D27)*($E$1-$D$1)</f>
        <v>7.4190800681431011</v>
      </c>
      <c r="P27" s="27">
        <f t="shared" si="13"/>
        <v>8.3982291110516378</v>
      </c>
      <c r="Q27" s="4"/>
      <c r="R27" s="4"/>
      <c r="S27" s="9">
        <f t="shared" si="1"/>
        <v>100.80159999999984</v>
      </c>
      <c r="T27" s="9">
        <f t="shared" si="2"/>
        <v>66.096900000000161</v>
      </c>
      <c r="U27" s="9">
        <f t="shared" si="3"/>
        <v>44.622400000000091</v>
      </c>
      <c r="V27" s="9">
        <f t="shared" si="4"/>
        <v>30.25</v>
      </c>
      <c r="W27" s="9">
        <f t="shared" si="5"/>
        <v>13.912899999999924</v>
      </c>
      <c r="X27" s="9">
        <f t="shared" si="6"/>
        <v>4.8841000000000347</v>
      </c>
      <c r="Y27" s="9">
        <f t="shared" si="7"/>
        <v>0.54760000000001341</v>
      </c>
      <c r="Z27" s="9">
        <f t="shared" si="8"/>
        <v>0.40960000000000074</v>
      </c>
      <c r="AA27" s="9">
        <f t="shared" si="9"/>
        <v>1.0609000000000024</v>
      </c>
      <c r="AB27" s="9">
        <f t="shared" si="10"/>
        <v>262.58600000000007</v>
      </c>
      <c r="AC27" s="10">
        <v>1.9</v>
      </c>
      <c r="AD27" s="2">
        <v>20.93</v>
      </c>
      <c r="AE27" s="2">
        <v>36.340000000000003</v>
      </c>
      <c r="AF27" s="2">
        <v>2.2799999999999998</v>
      </c>
      <c r="AG27" s="2" t="s">
        <v>16</v>
      </c>
      <c r="AH27" s="2">
        <v>1.92</v>
      </c>
    </row>
    <row r="28" spans="1:34" x14ac:dyDescent="0.35">
      <c r="A28" s="2">
        <v>48</v>
      </c>
      <c r="B28" s="2" t="s">
        <v>10</v>
      </c>
      <c r="C28" s="2">
        <v>68.63</v>
      </c>
      <c r="D28" s="2">
        <v>84.28</v>
      </c>
      <c r="E28" s="2">
        <v>90.79</v>
      </c>
      <c r="F28" s="2">
        <v>94.17</v>
      </c>
      <c r="G28" s="2">
        <v>97.73</v>
      </c>
      <c r="H28" s="2">
        <v>99.51</v>
      </c>
      <c r="I28" s="2">
        <v>101</v>
      </c>
      <c r="J28" s="2">
        <v>101.99</v>
      </c>
      <c r="K28" s="2">
        <v>102.59</v>
      </c>
      <c r="L28" s="9">
        <f t="shared" si="0"/>
        <v>62.769919137510669</v>
      </c>
      <c r="M28" s="4">
        <f t="shared" si="11"/>
        <v>1.8213609208800818</v>
      </c>
      <c r="N28" s="4">
        <f t="shared" si="12"/>
        <v>6.3600781039724164E-2</v>
      </c>
      <c r="O28" s="27">
        <f t="shared" si="14"/>
        <v>7.1966205837173556</v>
      </c>
      <c r="P28" s="27">
        <f t="shared" si="13"/>
        <v>7.1583555866199537</v>
      </c>
      <c r="Q28" s="4"/>
      <c r="R28" s="4"/>
      <c r="S28" s="9">
        <f t="shared" si="1"/>
        <v>121.66090000000003</v>
      </c>
      <c r="T28" s="9">
        <f t="shared" si="2"/>
        <v>66.748900000000035</v>
      </c>
      <c r="U28" s="9">
        <f t="shared" si="3"/>
        <v>36.966399999999979</v>
      </c>
      <c r="V28" s="9">
        <f t="shared" si="4"/>
        <v>21.436899999999959</v>
      </c>
      <c r="W28" s="9">
        <f t="shared" si="5"/>
        <v>5.9048999999999641</v>
      </c>
      <c r="X28" s="9">
        <f t="shared" si="6"/>
        <v>0.22089999999999893</v>
      </c>
      <c r="Y28" s="9">
        <f t="shared" si="7"/>
        <v>1.1448999999999854</v>
      </c>
      <c r="Z28" s="9">
        <f t="shared" si="8"/>
        <v>5.7121000000000031</v>
      </c>
      <c r="AA28" s="9">
        <f t="shared" si="9"/>
        <v>8.8208999999999929</v>
      </c>
      <c r="AB28" s="9">
        <f t="shared" si="10"/>
        <v>268.61679999999996</v>
      </c>
      <c r="AC28" s="10">
        <v>1.9</v>
      </c>
      <c r="AD28" s="2">
        <v>20.93</v>
      </c>
      <c r="AE28" s="2">
        <v>36.340000000000003</v>
      </c>
      <c r="AF28" s="2">
        <v>2.2799999999999998</v>
      </c>
      <c r="AG28" s="2" t="s">
        <v>16</v>
      </c>
      <c r="AH28" s="2">
        <v>1.92</v>
      </c>
    </row>
    <row r="29" spans="1:34" x14ac:dyDescent="0.35">
      <c r="A29" s="2">
        <v>55</v>
      </c>
      <c r="B29" s="2" t="s">
        <v>7</v>
      </c>
      <c r="C29" s="2">
        <v>64.27</v>
      </c>
      <c r="D29" s="2">
        <v>85.4</v>
      </c>
      <c r="E29" s="2">
        <v>94.13</v>
      </c>
      <c r="F29" s="2">
        <v>98.51</v>
      </c>
      <c r="G29" s="2">
        <v>102.15</v>
      </c>
      <c r="H29" s="2">
        <v>103.69</v>
      </c>
      <c r="I29" s="2">
        <v>104.6</v>
      </c>
      <c r="J29" s="2">
        <v>105.35</v>
      </c>
      <c r="K29" s="2">
        <v>105.67</v>
      </c>
      <c r="L29" s="9">
        <f t="shared" si="0"/>
        <v>58.474560215039084</v>
      </c>
      <c r="M29" s="4">
        <f t="shared" si="11"/>
        <v>1.9449198693013849</v>
      </c>
      <c r="N29" s="4">
        <f t="shared" si="12"/>
        <v>0.14118873974276616</v>
      </c>
      <c r="O29" s="27">
        <f>$D$1+(90-D29)/(E29-D29)*($E$1-$D$1)</f>
        <v>6.3172966781214202</v>
      </c>
      <c r="P29" s="27">
        <f t="shared" si="13"/>
        <v>3.2262857119527593</v>
      </c>
      <c r="Q29" s="9"/>
      <c r="R29" s="9"/>
      <c r="S29" s="9">
        <f t="shared" si="1"/>
        <v>236.85210000000001</v>
      </c>
      <c r="T29" s="9">
        <f t="shared" si="2"/>
        <v>49.702499999999958</v>
      </c>
      <c r="U29" s="9">
        <f t="shared" si="3"/>
        <v>7.5076000000000498</v>
      </c>
      <c r="V29" s="9">
        <f t="shared" si="4"/>
        <v>8.4099999999995387E-2</v>
      </c>
      <c r="W29" s="9">
        <f t="shared" si="5"/>
        <v>3.9601000000000361</v>
      </c>
      <c r="X29" s="9">
        <f t="shared" si="6"/>
        <v>13.764099999999953</v>
      </c>
      <c r="Y29" s="9">
        <f t="shared" si="7"/>
        <v>21.808899999999884</v>
      </c>
      <c r="Z29" s="9">
        <f t="shared" si="8"/>
        <v>33.0625</v>
      </c>
      <c r="AA29" s="9">
        <f t="shared" si="9"/>
        <v>36.602499999999964</v>
      </c>
      <c r="AB29" s="9">
        <f t="shared" si="10"/>
        <v>403.34439999999972</v>
      </c>
      <c r="AC29" s="10">
        <v>5</v>
      </c>
      <c r="AD29" s="2">
        <v>10.32</v>
      </c>
      <c r="AE29" s="2">
        <v>36.57</v>
      </c>
      <c r="AF29" s="2">
        <v>17.78</v>
      </c>
      <c r="AG29" s="2" t="s">
        <v>15</v>
      </c>
      <c r="AH29" s="2" t="s">
        <v>55</v>
      </c>
    </row>
  </sheetData>
  <autoFilter ref="A1:AB29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D6F3-6CD1-45D6-90F4-A3486256E70D}">
  <sheetPr filterMode="1"/>
  <dimension ref="A1:R47"/>
  <sheetViews>
    <sheetView zoomScaleNormal="100" workbookViewId="0">
      <selection sqref="A1:I19"/>
    </sheetView>
  </sheetViews>
  <sheetFormatPr defaultRowHeight="14.5" x14ac:dyDescent="0.35"/>
  <cols>
    <col min="2" max="2" width="15.1796875" bestFit="1" customWidth="1"/>
    <col min="3" max="4" width="16.90625" style="11" customWidth="1"/>
    <col min="5" max="5" width="14.7265625" bestFit="1" customWidth="1"/>
    <col min="8" max="8" width="14.08984375" customWidth="1"/>
    <col min="9" max="9" width="13.1796875" customWidth="1"/>
    <col min="10" max="10" width="42.26953125" bestFit="1" customWidth="1"/>
  </cols>
  <sheetData>
    <row r="1" spans="1:18" s="14" customFormat="1" x14ac:dyDescent="0.35">
      <c r="A1" s="12" t="s">
        <v>19</v>
      </c>
      <c r="B1" s="12" t="s">
        <v>18</v>
      </c>
      <c r="C1" s="15" t="s">
        <v>3</v>
      </c>
      <c r="D1" s="15" t="s">
        <v>37</v>
      </c>
      <c r="E1" s="18" t="s">
        <v>36</v>
      </c>
      <c r="F1" s="18" t="s">
        <v>21</v>
      </c>
      <c r="G1" s="18" t="s">
        <v>22</v>
      </c>
      <c r="H1" s="18" t="s">
        <v>23</v>
      </c>
      <c r="I1" s="18" t="s">
        <v>28</v>
      </c>
      <c r="J1" s="17" t="s">
        <v>17</v>
      </c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">
        <v>40</v>
      </c>
      <c r="B2" s="1" t="s">
        <v>7</v>
      </c>
      <c r="C2" s="16">
        <v>72.557945567124321</v>
      </c>
      <c r="D2" s="16">
        <v>0</v>
      </c>
      <c r="E2" s="2">
        <v>10.32</v>
      </c>
      <c r="F2" s="2">
        <v>36.57</v>
      </c>
      <c r="G2" s="2">
        <v>17.78</v>
      </c>
      <c r="H2" s="2" t="s">
        <v>15</v>
      </c>
      <c r="I2" s="2"/>
      <c r="J2" s="2"/>
    </row>
    <row r="3" spans="1:18" hidden="1" x14ac:dyDescent="0.35">
      <c r="A3" s="2">
        <v>40</v>
      </c>
      <c r="B3" s="2" t="s">
        <v>8</v>
      </c>
      <c r="C3" s="16">
        <v>59.575594675513756</v>
      </c>
      <c r="D3" s="16">
        <v>0</v>
      </c>
      <c r="E3" s="2">
        <v>10.32</v>
      </c>
      <c r="F3" s="2">
        <v>36.57</v>
      </c>
      <c r="G3" s="2">
        <v>17.78</v>
      </c>
      <c r="H3" s="2" t="s">
        <v>15</v>
      </c>
      <c r="I3" s="2"/>
      <c r="J3" s="2"/>
    </row>
    <row r="4" spans="1:18" x14ac:dyDescent="0.35">
      <c r="A4" s="1">
        <v>41</v>
      </c>
      <c r="B4" s="1" t="s">
        <v>7</v>
      </c>
      <c r="C4" s="16">
        <v>64.213060121011097</v>
      </c>
      <c r="D4" s="16">
        <v>1.9</v>
      </c>
      <c r="E4" s="2">
        <v>20.93</v>
      </c>
      <c r="F4" s="2">
        <v>36.340000000000003</v>
      </c>
      <c r="G4" s="2">
        <v>2.2799999999999998</v>
      </c>
      <c r="H4" s="2" t="s">
        <v>16</v>
      </c>
      <c r="I4" s="2">
        <v>2</v>
      </c>
      <c r="J4" s="2"/>
    </row>
    <row r="5" spans="1:18" hidden="1" x14ac:dyDescent="0.35">
      <c r="A5" s="2">
        <v>41</v>
      </c>
      <c r="B5" s="2" t="s">
        <v>8</v>
      </c>
      <c r="C5" s="16">
        <v>57.174269597054874</v>
      </c>
      <c r="D5" s="16">
        <v>1.9</v>
      </c>
      <c r="E5" s="2">
        <v>20.93</v>
      </c>
      <c r="F5" s="2">
        <v>36.340000000000003</v>
      </c>
      <c r="G5" s="2">
        <v>2.2799999999999998</v>
      </c>
      <c r="H5" s="2" t="s">
        <v>16</v>
      </c>
      <c r="I5" s="2">
        <v>2</v>
      </c>
      <c r="J5" s="2"/>
    </row>
    <row r="6" spans="1:18" x14ac:dyDescent="0.35">
      <c r="A6" s="1">
        <v>43</v>
      </c>
      <c r="B6" s="1" t="s">
        <v>7</v>
      </c>
      <c r="C6" s="16">
        <v>25.5472148272266</v>
      </c>
      <c r="D6" s="16">
        <v>2.5</v>
      </c>
      <c r="E6" s="2">
        <v>17.5</v>
      </c>
      <c r="F6" s="2">
        <v>26.36</v>
      </c>
      <c r="G6" s="2">
        <v>3</v>
      </c>
      <c r="H6" s="2" t="s">
        <v>15</v>
      </c>
      <c r="I6" s="2"/>
      <c r="J6" s="2"/>
    </row>
    <row r="7" spans="1:18" x14ac:dyDescent="0.35">
      <c r="A7" s="2">
        <v>47</v>
      </c>
      <c r="B7" s="2" t="s">
        <v>7</v>
      </c>
      <c r="C7" s="16">
        <v>49.217311410336116</v>
      </c>
      <c r="D7" s="2">
        <v>10.32</v>
      </c>
      <c r="E7" s="2">
        <v>0</v>
      </c>
      <c r="F7" s="2">
        <v>36.57</v>
      </c>
      <c r="G7" s="2">
        <v>17.78</v>
      </c>
      <c r="H7" s="2" t="s">
        <v>15</v>
      </c>
      <c r="I7" s="2"/>
      <c r="J7" s="2"/>
    </row>
    <row r="8" spans="1:18" hidden="1" x14ac:dyDescent="0.35">
      <c r="A8" s="2">
        <v>47</v>
      </c>
      <c r="B8" s="2" t="s">
        <v>8</v>
      </c>
      <c r="C8" s="16">
        <v>74.079189419938956</v>
      </c>
      <c r="D8" s="2">
        <v>10.32</v>
      </c>
      <c r="E8" s="24">
        <v>0</v>
      </c>
      <c r="F8" s="2">
        <v>36.57</v>
      </c>
      <c r="G8" s="2">
        <v>17.78</v>
      </c>
      <c r="H8" s="2" t="s">
        <v>15</v>
      </c>
      <c r="I8" s="2"/>
      <c r="J8" s="2"/>
    </row>
    <row r="9" spans="1:18" x14ac:dyDescent="0.35">
      <c r="A9" s="2">
        <v>48</v>
      </c>
      <c r="B9" s="2" t="s">
        <v>9</v>
      </c>
      <c r="C9" s="16">
        <v>63.008378268033695</v>
      </c>
      <c r="D9" s="16">
        <v>1.9</v>
      </c>
      <c r="E9" s="2">
        <v>20.93</v>
      </c>
      <c r="F9" s="2">
        <v>36.340000000000003</v>
      </c>
      <c r="G9" s="2">
        <v>2.2799999999999998</v>
      </c>
      <c r="H9" s="2" t="s">
        <v>16</v>
      </c>
      <c r="I9" s="2">
        <v>1.92</v>
      </c>
      <c r="J9" s="2"/>
    </row>
    <row r="10" spans="1:18" x14ac:dyDescent="0.35">
      <c r="A10" s="2">
        <v>48</v>
      </c>
      <c r="B10" s="2" t="s">
        <v>10</v>
      </c>
      <c r="C10" s="16">
        <v>62.769919137510669</v>
      </c>
      <c r="D10" s="16">
        <v>1.9</v>
      </c>
      <c r="E10" s="2">
        <v>20.93</v>
      </c>
      <c r="F10" s="2">
        <v>36.340000000000003</v>
      </c>
      <c r="G10" s="2">
        <v>2.2799999999999998</v>
      </c>
      <c r="H10" s="2" t="s">
        <v>16</v>
      </c>
      <c r="I10" s="2">
        <v>1.92</v>
      </c>
      <c r="J10" s="2"/>
    </row>
    <row r="11" spans="1:18" hidden="1" x14ac:dyDescent="0.35">
      <c r="A11" s="2">
        <v>48</v>
      </c>
      <c r="B11" s="2" t="s">
        <v>11</v>
      </c>
      <c r="C11" s="16">
        <v>68.457414554680724</v>
      </c>
      <c r="D11" s="16">
        <v>1.9</v>
      </c>
      <c r="E11" s="2">
        <v>20.93</v>
      </c>
      <c r="F11" s="2">
        <v>36.340000000000003</v>
      </c>
      <c r="G11" s="2">
        <v>2.2799999999999998</v>
      </c>
      <c r="H11" s="2" t="s">
        <v>16</v>
      </c>
      <c r="I11" s="2">
        <v>1.92</v>
      </c>
      <c r="J11" s="2"/>
    </row>
    <row r="12" spans="1:18" hidden="1" x14ac:dyDescent="0.35">
      <c r="A12" s="2">
        <v>48</v>
      </c>
      <c r="B12" s="2" t="s">
        <v>12</v>
      </c>
      <c r="C12" s="16">
        <v>64.158549388165426</v>
      </c>
      <c r="D12" s="16">
        <v>1.9</v>
      </c>
      <c r="E12" s="2">
        <v>20.93</v>
      </c>
      <c r="F12" s="2">
        <v>36.340000000000003</v>
      </c>
      <c r="G12" s="2">
        <v>2.2799999999999998</v>
      </c>
      <c r="H12" s="2" t="s">
        <v>16</v>
      </c>
      <c r="I12" s="2">
        <v>1.92</v>
      </c>
      <c r="J12" s="2"/>
    </row>
    <row r="13" spans="1:18" x14ac:dyDescent="0.35">
      <c r="A13" s="2">
        <v>49</v>
      </c>
      <c r="B13" s="2" t="s">
        <v>7</v>
      </c>
      <c r="C13" s="16">
        <v>40.089325572079886</v>
      </c>
      <c r="D13" s="16">
        <v>2.5</v>
      </c>
      <c r="E13" s="2">
        <v>10</v>
      </c>
      <c r="F13" s="2">
        <v>24</v>
      </c>
      <c r="G13" s="2">
        <v>3.55</v>
      </c>
      <c r="H13" s="2" t="s">
        <v>16</v>
      </c>
      <c r="I13" s="2">
        <v>1.94</v>
      </c>
      <c r="J13" s="2"/>
    </row>
    <row r="14" spans="1:18" x14ac:dyDescent="0.35">
      <c r="A14" s="2">
        <v>50</v>
      </c>
      <c r="B14" s="2" t="s">
        <v>7</v>
      </c>
      <c r="C14" s="16">
        <v>53.527090299704064</v>
      </c>
      <c r="D14" s="16">
        <v>2.5</v>
      </c>
      <c r="E14" s="25" t="s">
        <v>54</v>
      </c>
      <c r="F14" s="2">
        <v>24</v>
      </c>
      <c r="G14" s="2">
        <v>2.99</v>
      </c>
      <c r="H14" s="2" t="s">
        <v>16</v>
      </c>
      <c r="I14" s="2">
        <v>1.95</v>
      </c>
      <c r="J14" s="2"/>
    </row>
    <row r="15" spans="1:18" x14ac:dyDescent="0.35">
      <c r="A15" s="2">
        <v>51</v>
      </c>
      <c r="B15" s="2" t="s">
        <v>7</v>
      </c>
      <c r="C15" s="16">
        <v>42.059205107850055</v>
      </c>
      <c r="D15" s="16">
        <v>2.5</v>
      </c>
      <c r="E15" s="2">
        <v>10</v>
      </c>
      <c r="F15" s="2">
        <v>36</v>
      </c>
      <c r="G15" s="2">
        <v>2.88</v>
      </c>
      <c r="H15" s="2" t="s">
        <v>16</v>
      </c>
      <c r="I15" s="2">
        <v>2</v>
      </c>
      <c r="J15" s="2"/>
    </row>
    <row r="16" spans="1:18" x14ac:dyDescent="0.35">
      <c r="A16" s="2">
        <v>52</v>
      </c>
      <c r="B16" s="2" t="s">
        <v>7</v>
      </c>
      <c r="C16" s="16">
        <v>49.176132138382428</v>
      </c>
      <c r="D16" s="16">
        <v>2.5</v>
      </c>
      <c r="E16" s="2">
        <v>15</v>
      </c>
      <c r="F16" s="2">
        <v>30</v>
      </c>
      <c r="G16" s="2">
        <v>2.94</v>
      </c>
      <c r="H16" s="2" t="s">
        <v>16</v>
      </c>
      <c r="I16" s="2">
        <v>1.98</v>
      </c>
      <c r="J16" s="2"/>
    </row>
    <row r="17" spans="1:10" x14ac:dyDescent="0.35">
      <c r="A17" s="2">
        <v>53</v>
      </c>
      <c r="B17" s="2" t="s">
        <v>7</v>
      </c>
      <c r="C17" s="16">
        <v>42.049112052961299</v>
      </c>
      <c r="D17" s="16">
        <v>2.5</v>
      </c>
      <c r="E17" s="2">
        <v>20</v>
      </c>
      <c r="F17" s="2">
        <v>36</v>
      </c>
      <c r="G17" s="2">
        <v>2.2799999999999998</v>
      </c>
      <c r="H17" s="2" t="s">
        <v>16</v>
      </c>
      <c r="I17" s="2">
        <v>1.88</v>
      </c>
      <c r="J17" s="2"/>
    </row>
    <row r="18" spans="1:10" x14ac:dyDescent="0.35">
      <c r="A18" s="2">
        <v>54</v>
      </c>
      <c r="B18" s="2" t="s">
        <v>7</v>
      </c>
      <c r="C18" s="16">
        <v>38.691907228707223</v>
      </c>
      <c r="D18" s="16">
        <v>2.5</v>
      </c>
      <c r="E18" s="2">
        <v>20</v>
      </c>
      <c r="F18" s="2">
        <v>36</v>
      </c>
      <c r="G18" s="2">
        <v>2.2799999999999998</v>
      </c>
      <c r="H18" s="2" t="s">
        <v>16</v>
      </c>
      <c r="I18" s="2">
        <v>1.96</v>
      </c>
      <c r="J18" s="2"/>
    </row>
    <row r="19" spans="1:10" x14ac:dyDescent="0.35">
      <c r="A19" s="2">
        <v>55</v>
      </c>
      <c r="B19" s="2" t="s">
        <v>7</v>
      </c>
      <c r="C19" s="10">
        <v>58.47</v>
      </c>
      <c r="D19" s="10">
        <v>5</v>
      </c>
      <c r="E19" s="2">
        <v>10.32</v>
      </c>
      <c r="F19" s="2">
        <v>36.57</v>
      </c>
      <c r="G19" s="2">
        <v>17.78</v>
      </c>
      <c r="H19" s="2" t="s">
        <v>15</v>
      </c>
      <c r="I19" s="2"/>
      <c r="J19" s="2"/>
    </row>
    <row r="21" spans="1:10" x14ac:dyDescent="0.35">
      <c r="C21"/>
      <c r="D21"/>
    </row>
    <row r="36" spans="2:5" x14ac:dyDescent="0.35">
      <c r="B36" s="21" t="s">
        <v>24</v>
      </c>
      <c r="C36" s="20"/>
      <c r="D36" s="20"/>
    </row>
    <row r="37" spans="2:5" x14ac:dyDescent="0.35">
      <c r="B37" s="21" t="s">
        <v>25</v>
      </c>
      <c r="C37" s="22" t="s">
        <v>26</v>
      </c>
      <c r="D37" s="22"/>
    </row>
    <row r="38" spans="2:5" x14ac:dyDescent="0.35">
      <c r="B38" s="19" t="s">
        <v>27</v>
      </c>
      <c r="C38" s="20" t="s">
        <v>20</v>
      </c>
      <c r="D38" s="20"/>
    </row>
    <row r="39" spans="2:5" x14ac:dyDescent="0.35">
      <c r="B39" s="19" t="s">
        <v>28</v>
      </c>
      <c r="C39" s="20" t="s">
        <v>22</v>
      </c>
      <c r="D39" s="20"/>
    </row>
    <row r="40" spans="2:5" x14ac:dyDescent="0.35">
      <c r="B40" s="19" t="s">
        <v>29</v>
      </c>
      <c r="C40" s="20" t="s">
        <v>21</v>
      </c>
      <c r="D40" s="20"/>
    </row>
    <row r="41" spans="2:5" ht="29" x14ac:dyDescent="0.35">
      <c r="B41" s="19" t="s">
        <v>30</v>
      </c>
      <c r="C41" s="20" t="s">
        <v>32</v>
      </c>
      <c r="D41" s="20"/>
    </row>
    <row r="42" spans="2:5" x14ac:dyDescent="0.35">
      <c r="B42" s="19" t="s">
        <v>31</v>
      </c>
      <c r="C42" s="20"/>
      <c r="D42" s="20"/>
    </row>
    <row r="43" spans="2:5" x14ac:dyDescent="0.35">
      <c r="B43" s="19" t="s">
        <v>33</v>
      </c>
      <c r="C43" s="20"/>
      <c r="D43" s="20"/>
    </row>
    <row r="44" spans="2:5" x14ac:dyDescent="0.35">
      <c r="B44" s="19"/>
      <c r="C44" s="20"/>
      <c r="D44" s="20"/>
    </row>
    <row r="45" spans="2:5" x14ac:dyDescent="0.35">
      <c r="B45" s="19"/>
      <c r="C45" s="20"/>
      <c r="D45" s="20"/>
    </row>
    <row r="46" spans="2:5" x14ac:dyDescent="0.35">
      <c r="B46" s="34" t="s">
        <v>34</v>
      </c>
      <c r="C46" s="34"/>
      <c r="D46" s="34"/>
      <c r="E46" s="34"/>
    </row>
    <row r="47" spans="2:5" x14ac:dyDescent="0.35">
      <c r="B47" s="35" t="s">
        <v>35</v>
      </c>
      <c r="C47" s="35"/>
      <c r="D47" s="35"/>
      <c r="E47" s="35"/>
    </row>
  </sheetData>
  <autoFilter ref="A1:H19" xr:uid="{C0FED6F3-6CD1-45D6-90F4-A3486256E70D}">
    <filterColumn colId="1">
      <filters>
        <filter val="D"/>
        <filter val="DA"/>
        <filter val="DB"/>
      </filters>
    </filterColumn>
    <sortState xmlns:xlrd2="http://schemas.microsoft.com/office/spreadsheetml/2017/richdata2" ref="A2:H18">
      <sortCondition ref="A1:A18"/>
    </sortState>
  </autoFilter>
  <mergeCells count="2">
    <mergeCell ref="B46:E46"/>
    <mergeCell ref="B47:E4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CC45-8D37-4FCC-A5D1-8E2DAB3B59E5}">
  <dimension ref="A1:J10"/>
  <sheetViews>
    <sheetView workbookViewId="0">
      <selection activeCell="E12" sqref="E12"/>
    </sheetView>
  </sheetViews>
  <sheetFormatPr defaultRowHeight="14.5" x14ac:dyDescent="0.35"/>
  <cols>
    <col min="2" max="2" width="10.36328125" bestFit="1" customWidth="1"/>
    <col min="4" max="4" width="13.26953125" customWidth="1"/>
    <col min="5" max="5" width="16.08984375" customWidth="1"/>
    <col min="6" max="6" width="14.7265625" customWidth="1"/>
    <col min="7" max="7" width="17.1796875" customWidth="1"/>
    <col min="8" max="8" width="11" customWidth="1"/>
    <col min="10" max="10" width="17.54296875" customWidth="1"/>
  </cols>
  <sheetData>
    <row r="1" spans="1:10" x14ac:dyDescent="0.35">
      <c r="A1" s="5" t="s">
        <v>0</v>
      </c>
      <c r="B1" s="5" t="s">
        <v>6</v>
      </c>
      <c r="C1" s="5" t="s">
        <v>3</v>
      </c>
      <c r="D1" s="15" t="s">
        <v>37</v>
      </c>
      <c r="E1" s="18" t="s">
        <v>36</v>
      </c>
      <c r="F1" s="18" t="s">
        <v>21</v>
      </c>
      <c r="G1" s="18" t="s">
        <v>22</v>
      </c>
      <c r="H1" s="18" t="s">
        <v>23</v>
      </c>
      <c r="I1" s="18" t="s">
        <v>28</v>
      </c>
      <c r="J1" s="17" t="s">
        <v>17</v>
      </c>
    </row>
    <row r="2" spans="1:10" x14ac:dyDescent="0.35">
      <c r="A2" s="2">
        <v>49</v>
      </c>
      <c r="B2" s="2" t="s">
        <v>2</v>
      </c>
      <c r="C2" s="4">
        <v>50.000804680983357</v>
      </c>
      <c r="D2" s="16">
        <v>2.5</v>
      </c>
      <c r="E2" s="2">
        <v>10</v>
      </c>
      <c r="F2" s="2">
        <v>24</v>
      </c>
      <c r="G2" s="2">
        <v>3.55</v>
      </c>
      <c r="H2" s="2" t="s">
        <v>16</v>
      </c>
      <c r="I2" s="2">
        <v>1.94</v>
      </c>
    </row>
    <row r="3" spans="1:10" x14ac:dyDescent="0.35">
      <c r="A3" s="2">
        <v>50</v>
      </c>
      <c r="B3" s="2" t="s">
        <v>2</v>
      </c>
      <c r="C3" s="4">
        <v>37.987808890440611</v>
      </c>
      <c r="D3" s="16">
        <v>2.5</v>
      </c>
      <c r="E3" s="25" t="s">
        <v>54</v>
      </c>
      <c r="F3" s="2">
        <v>24</v>
      </c>
      <c r="G3" s="2">
        <v>2.99</v>
      </c>
      <c r="H3" s="2" t="s">
        <v>16</v>
      </c>
      <c r="I3" s="2">
        <v>1.95</v>
      </c>
    </row>
    <row r="4" spans="1:10" x14ac:dyDescent="0.35">
      <c r="A4" s="2">
        <v>51</v>
      </c>
      <c r="B4" s="2" t="s">
        <v>2</v>
      </c>
      <c r="C4" s="4">
        <v>58.08307120405177</v>
      </c>
      <c r="D4" s="16">
        <v>2.5</v>
      </c>
      <c r="E4" s="2">
        <v>10</v>
      </c>
      <c r="F4" s="2">
        <v>36</v>
      </c>
      <c r="G4" s="2">
        <v>2.88</v>
      </c>
      <c r="H4" s="2" t="s">
        <v>16</v>
      </c>
      <c r="I4" s="2">
        <v>2</v>
      </c>
    </row>
    <row r="5" spans="1:10" x14ac:dyDescent="0.35">
      <c r="A5" s="2">
        <v>52</v>
      </c>
      <c r="B5" s="2" t="s">
        <v>2</v>
      </c>
      <c r="C5" s="4">
        <v>54.64008246029146</v>
      </c>
      <c r="D5" s="16">
        <v>2.5</v>
      </c>
      <c r="E5" s="2">
        <v>15</v>
      </c>
      <c r="F5" s="2">
        <v>30</v>
      </c>
      <c r="G5" s="2">
        <v>2.94</v>
      </c>
      <c r="H5" s="2" t="s">
        <v>16</v>
      </c>
      <c r="I5" s="2">
        <v>1.98</v>
      </c>
    </row>
    <row r="6" spans="1:10" x14ac:dyDescent="0.35">
      <c r="A6" s="2">
        <v>53</v>
      </c>
      <c r="B6" s="2" t="s">
        <v>2</v>
      </c>
      <c r="C6" s="4">
        <v>31.7263702313751</v>
      </c>
      <c r="D6" s="16">
        <v>2.5</v>
      </c>
      <c r="E6" s="2">
        <v>20</v>
      </c>
      <c r="F6" s="2">
        <v>36</v>
      </c>
      <c r="G6" s="2">
        <v>2.2799999999999998</v>
      </c>
      <c r="H6" s="2" t="s">
        <v>16</v>
      </c>
      <c r="I6" s="2">
        <v>1.88</v>
      </c>
    </row>
    <row r="7" spans="1:10" x14ac:dyDescent="0.35">
      <c r="A7" s="2">
        <v>54</v>
      </c>
      <c r="B7" s="2" t="s">
        <v>2</v>
      </c>
      <c r="C7" s="4">
        <v>66.877740947804483</v>
      </c>
      <c r="D7" s="16">
        <v>2.5</v>
      </c>
      <c r="E7" s="2">
        <v>20</v>
      </c>
      <c r="F7" s="2">
        <v>36</v>
      </c>
      <c r="G7" s="2">
        <v>2.2799999999999998</v>
      </c>
      <c r="H7" s="2" t="s">
        <v>16</v>
      </c>
      <c r="I7" s="2">
        <v>1.96</v>
      </c>
    </row>
    <row r="8" spans="1:10" x14ac:dyDescent="0.35">
      <c r="A8" s="2">
        <v>48</v>
      </c>
      <c r="B8" s="2" t="s">
        <v>13</v>
      </c>
      <c r="C8" s="4">
        <v>25.72422604875641</v>
      </c>
      <c r="D8" s="16">
        <v>1.9</v>
      </c>
      <c r="E8" s="2">
        <v>20.93</v>
      </c>
      <c r="F8" s="2">
        <v>36.340000000000003</v>
      </c>
      <c r="G8" s="2">
        <v>2.2799999999999998</v>
      </c>
      <c r="H8" s="2" t="s">
        <v>16</v>
      </c>
      <c r="I8" s="2">
        <v>1.92</v>
      </c>
    </row>
    <row r="9" spans="1:10" x14ac:dyDescent="0.35">
      <c r="A9" s="2">
        <v>48</v>
      </c>
      <c r="B9" s="2" t="s">
        <v>14</v>
      </c>
      <c r="C9" s="4">
        <v>28.382791444042166</v>
      </c>
      <c r="D9" s="16">
        <v>1.9</v>
      </c>
      <c r="E9" s="2">
        <v>20.93</v>
      </c>
      <c r="F9" s="2">
        <v>36.340000000000003</v>
      </c>
      <c r="G9" s="2">
        <v>2.2799999999999998</v>
      </c>
      <c r="H9" s="2" t="s">
        <v>16</v>
      </c>
      <c r="I9" s="2">
        <v>1.92</v>
      </c>
    </row>
    <row r="10" spans="1:10" x14ac:dyDescent="0.35">
      <c r="C10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8367-4301-4B74-830C-DB5A13962D09}">
  <dimension ref="A1:F11"/>
  <sheetViews>
    <sheetView workbookViewId="0">
      <selection activeCell="C8" sqref="C8"/>
    </sheetView>
  </sheetViews>
  <sheetFormatPr defaultRowHeight="14.5" x14ac:dyDescent="0.35"/>
  <cols>
    <col min="1" max="1" width="39.90625" bestFit="1" customWidth="1"/>
    <col min="2" max="2" width="12.54296875" bestFit="1" customWidth="1"/>
    <col min="3" max="3" width="13.36328125" bestFit="1" customWidth="1"/>
  </cols>
  <sheetData>
    <row r="1" spans="1:6" x14ac:dyDescent="0.35">
      <c r="A1" s="2" t="s">
        <v>46</v>
      </c>
      <c r="B1" s="2" t="s">
        <v>38</v>
      </c>
      <c r="C1" s="10">
        <v>17.777777777777775</v>
      </c>
    </row>
    <row r="2" spans="1:6" x14ac:dyDescent="0.35">
      <c r="A2" s="2" t="s">
        <v>47</v>
      </c>
      <c r="B2" s="2" t="s">
        <v>48</v>
      </c>
      <c r="C2" s="10">
        <f>100-SUM(C1,C3:C9)</f>
        <v>14.182222222222222</v>
      </c>
    </row>
    <row r="3" spans="1:6" x14ac:dyDescent="0.35">
      <c r="A3" s="2" t="s">
        <v>49</v>
      </c>
      <c r="B3" s="2" t="s">
        <v>39</v>
      </c>
      <c r="C3" s="10">
        <v>10</v>
      </c>
      <c r="F3" s="23"/>
    </row>
    <row r="4" spans="1:6" x14ac:dyDescent="0.35">
      <c r="A4" s="2" t="s">
        <v>40</v>
      </c>
      <c r="B4" s="2" t="s">
        <v>41</v>
      </c>
      <c r="C4" s="10">
        <v>30</v>
      </c>
      <c r="F4" s="23"/>
    </row>
    <row r="5" spans="1:6" x14ac:dyDescent="0.35">
      <c r="A5" s="2" t="s">
        <v>40</v>
      </c>
      <c r="B5" s="2" t="s">
        <v>41</v>
      </c>
      <c r="C5" s="10">
        <v>5</v>
      </c>
      <c r="F5" s="23"/>
    </row>
    <row r="6" spans="1:6" x14ac:dyDescent="0.35">
      <c r="A6" s="2" t="s">
        <v>50</v>
      </c>
      <c r="B6" s="2" t="s">
        <v>42</v>
      </c>
      <c r="C6" s="10">
        <v>20</v>
      </c>
      <c r="F6" s="23"/>
    </row>
    <row r="7" spans="1:6" x14ac:dyDescent="0.35">
      <c r="A7" s="2" t="s">
        <v>51</v>
      </c>
      <c r="B7" s="2" t="s">
        <v>43</v>
      </c>
      <c r="C7" s="10">
        <v>0.76</v>
      </c>
    </row>
    <row r="8" spans="1:6" x14ac:dyDescent="0.35">
      <c r="A8" s="2" t="s">
        <v>52</v>
      </c>
      <c r="B8" s="2" t="s">
        <v>44</v>
      </c>
      <c r="C8" s="10">
        <v>1.52</v>
      </c>
    </row>
    <row r="9" spans="1:6" x14ac:dyDescent="0.35">
      <c r="A9" s="2" t="s">
        <v>53</v>
      </c>
      <c r="B9" s="2" t="s">
        <v>45</v>
      </c>
      <c r="C9" s="10">
        <v>0.76</v>
      </c>
    </row>
    <row r="11" spans="1:6" x14ac:dyDescent="0.35">
      <c r="C11" s="11">
        <f>SUM(C1:C9)</f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calculo f2 sem dumping</vt:lpstr>
      <vt:lpstr>calculo f2</vt:lpstr>
      <vt:lpstr>variaveis dumping</vt:lpstr>
      <vt:lpstr>variaveis sem dumping</vt:lpstr>
      <vt:lpstr>formula proposta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Gregorio</dc:creator>
  <cp:lastModifiedBy>Guilherme Henrique Gregorio</cp:lastModifiedBy>
  <dcterms:created xsi:type="dcterms:W3CDTF">2015-06-05T18:19:34Z</dcterms:created>
  <dcterms:modified xsi:type="dcterms:W3CDTF">2024-09-12T11:16:17Z</dcterms:modified>
</cp:coreProperties>
</file>