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kst/Desktop/Y3/Research Project/Excel/"/>
    </mc:Choice>
  </mc:AlternateContent>
  <xr:revisionPtr revIDLastSave="0" documentId="13_ncr:1_{A93FEB9A-E9C7-7247-B095-9861A29D9CA2}" xr6:coauthVersionLast="47" xr6:coauthVersionMax="47" xr10:uidLastSave="{00000000-0000-0000-0000-000000000000}"/>
  <bookViews>
    <workbookView xWindow="1980" yWindow="2500" windowWidth="16380" windowHeight="14420" xr2:uid="{B374FD37-A58A-6A46-BBCF-7438D851C206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1" i="1" l="1"/>
  <c r="G2" i="1"/>
  <c r="N30" i="1"/>
  <c r="M30" i="1"/>
  <c r="L30" i="1"/>
  <c r="K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K2" i="1"/>
  <c r="H44" i="1"/>
  <c r="H46" i="1"/>
  <c r="H48" i="1"/>
  <c r="H50" i="1"/>
  <c r="H52" i="1"/>
  <c r="H54" i="1"/>
  <c r="H56" i="1"/>
  <c r="H34" i="1"/>
  <c r="H36" i="1"/>
  <c r="H38" i="1"/>
  <c r="H40" i="1"/>
  <c r="H42" i="1"/>
  <c r="H32" i="1"/>
  <c r="H30" i="1"/>
  <c r="H28" i="1"/>
  <c r="H26" i="1"/>
  <c r="H24" i="1"/>
  <c r="H22" i="1"/>
  <c r="H20" i="1"/>
  <c r="H18" i="1"/>
  <c r="H16" i="1"/>
  <c r="H14" i="1"/>
  <c r="H12" i="1"/>
  <c r="H10" i="1"/>
  <c r="H8" i="1"/>
  <c r="H6" i="1"/>
  <c r="H4" i="1"/>
  <c r="H2" i="1"/>
  <c r="K18" i="1" l="1"/>
  <c r="K19" i="1"/>
  <c r="K26" i="1"/>
  <c r="K25" i="1"/>
  <c r="K16" i="1"/>
  <c r="K27" i="1"/>
  <c r="K11" i="1"/>
  <c r="K3" i="1"/>
  <c r="K17" i="1"/>
  <c r="K24" i="1"/>
  <c r="K28" i="1"/>
  <c r="K20" i="1"/>
  <c r="K12" i="1"/>
  <c r="K4" i="1"/>
  <c r="K9" i="1"/>
  <c r="K8" i="1"/>
  <c r="K23" i="1"/>
  <c r="K15" i="1"/>
  <c r="K7" i="1"/>
  <c r="K22" i="1"/>
  <c r="K14" i="1"/>
  <c r="K6" i="1"/>
  <c r="K10" i="1"/>
  <c r="K29" i="1"/>
  <c r="K21" i="1"/>
  <c r="K13" i="1"/>
  <c r="K5" i="1"/>
</calcChain>
</file>

<file path=xl/sharedStrings.xml><?xml version="1.0" encoding="utf-8"?>
<sst xmlns="http://schemas.openxmlformats.org/spreadsheetml/2006/main" count="123" uniqueCount="66">
  <si>
    <t>1995-S1</t>
  </si>
  <si>
    <t>1995-S2</t>
  </si>
  <si>
    <t>1996-S1</t>
  </si>
  <si>
    <t>1996-S2</t>
  </si>
  <si>
    <t>1997-S1</t>
  </si>
  <si>
    <t>1997-S2</t>
  </si>
  <si>
    <t>1998-S1</t>
  </si>
  <si>
    <t>1998-S2</t>
  </si>
  <si>
    <t>1999-S1</t>
  </si>
  <si>
    <t>1999-S2</t>
  </si>
  <si>
    <t>2000-S1</t>
  </si>
  <si>
    <t>2000-S2</t>
  </si>
  <si>
    <t>2001-S1</t>
  </si>
  <si>
    <t>2001-S2</t>
  </si>
  <si>
    <t>2002-S1</t>
  </si>
  <si>
    <t>2002-S2</t>
  </si>
  <si>
    <t>2003-S1</t>
  </si>
  <si>
    <t>2003-S2</t>
  </si>
  <si>
    <t>2004-S1</t>
  </si>
  <si>
    <t>2004-S2</t>
  </si>
  <si>
    <t>2005-S1</t>
  </si>
  <si>
    <t>2005-S2</t>
  </si>
  <si>
    <t>2006-S1</t>
  </si>
  <si>
    <t>2006-S2</t>
  </si>
  <si>
    <t>2007-S1</t>
  </si>
  <si>
    <t>2007-S2</t>
  </si>
  <si>
    <t>2008-S1</t>
  </si>
  <si>
    <t>2008-S2</t>
  </si>
  <si>
    <t>2009-S1</t>
  </si>
  <si>
    <t>2009-S2</t>
  </si>
  <si>
    <t>2010-S1</t>
  </si>
  <si>
    <t>2010-S2</t>
  </si>
  <si>
    <t>2011-S1</t>
  </si>
  <si>
    <t>2011-S2</t>
  </si>
  <si>
    <t>2012-S1</t>
  </si>
  <si>
    <t>2012-S2</t>
  </si>
  <si>
    <t>2013-S1</t>
  </si>
  <si>
    <t>2013-S2</t>
  </si>
  <si>
    <t>2014-S1</t>
  </si>
  <si>
    <t>2014-S2</t>
  </si>
  <si>
    <t>2015-S1</t>
  </si>
  <si>
    <t>2015-S2</t>
  </si>
  <si>
    <t>2016-S1</t>
  </si>
  <si>
    <t>2016-S2</t>
  </si>
  <si>
    <t>2017-S1</t>
  </si>
  <si>
    <t>2017-S2</t>
  </si>
  <si>
    <t>2018-S1</t>
  </si>
  <si>
    <t>2018-S2</t>
  </si>
  <si>
    <t>2019-S1</t>
  </si>
  <si>
    <t>2019-S2</t>
  </si>
  <si>
    <t>2020-S1</t>
  </si>
  <si>
    <t>2020-S2</t>
  </si>
  <si>
    <t>2021-S1</t>
  </si>
  <si>
    <t>2021-S2</t>
  </si>
  <si>
    <t>2022-S1</t>
  </si>
  <si>
    <t>2022-S2</t>
  </si>
  <si>
    <t>2023-S1</t>
  </si>
  <si>
    <t>Year</t>
  </si>
  <si>
    <t>% of electricity from renewables</t>
  </si>
  <si>
    <t>Electricity price (€/kWH)</t>
  </si>
  <si>
    <t>GDP/capita (current USD)</t>
  </si>
  <si>
    <t>CPI (%)</t>
  </si>
  <si>
    <t>(mean)</t>
  </si>
  <si>
    <t>(household)</t>
  </si>
  <si>
    <t>Househ</t>
  </si>
  <si>
    <t>Non-househ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</si>
</sst>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000"/>
  </numFmts>
  <fonts count="4" x14ac:knownFonts="1">
    <font>
      <sz val="12"/>
      <color theme="1"/>
      <name val="Calibri"/>
      <family val="2"/>
      <scheme val="minor"/>
    </font>
    <font>
      <b/>
      <sz val="9"/>
      <color indexed="9"/>
      <name val="Arial"/>
      <family val="2"/>
    </font>
    <font>
      <sz val="9"/>
      <name val="Arial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0" fontId="0" fillId="3" borderId="0" xfId="0" applyFill="1"/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11" fontId="0" fillId="0" borderId="0" xfId="0" applyNumberFormat="1"/>
    <xf numFmtId="0" fontId="3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C420-4556-EA48-BA76-30DBD46A7234}">
  <dimension ref="A1:P58"/>
  <sheetViews>
    <sheetView tabSelected="1" topLeftCell="E1" zoomScale="75" workbookViewId="0">
      <selection activeCell="P19" sqref="P19"/>
    </sheetView>
  </sheetViews>
  <sheetFormatPr baseColWidth="10" defaultRowHeight="16" x14ac:dyDescent="0.2"/>
  <cols>
    <col min="11" max="11" width="22.83203125" customWidth="1"/>
    <col min="13" max="13" width="28.1640625" customWidth="1"/>
    <col min="14" max="14" width="22" customWidth="1"/>
  </cols>
  <sheetData>
    <row r="1" spans="1:16" x14ac:dyDescent="0.2">
      <c r="A1" s="4" t="s">
        <v>65</v>
      </c>
      <c r="E1" s="4" t="s">
        <v>64</v>
      </c>
      <c r="J1" s="9" t="s">
        <v>57</v>
      </c>
      <c r="K1" s="10" t="s">
        <v>59</v>
      </c>
      <c r="L1" s="9" t="s">
        <v>61</v>
      </c>
      <c r="M1" s="10" t="s">
        <v>58</v>
      </c>
      <c r="N1" s="9" t="s">
        <v>60</v>
      </c>
      <c r="O1" s="7"/>
      <c r="P1" s="7"/>
    </row>
    <row r="2" spans="1:16" x14ac:dyDescent="0.2">
      <c r="A2" s="1" t="s">
        <v>0</v>
      </c>
      <c r="B2" s="2">
        <v>5.21E-2</v>
      </c>
      <c r="E2" s="1" t="s">
        <v>0</v>
      </c>
      <c r="F2" s="2">
        <v>7.0300000000000001E-2</v>
      </c>
      <c r="G2" s="5">
        <f>AVERAGE(F2,F3)</f>
        <v>7.22E-2</v>
      </c>
      <c r="H2" s="5">
        <f>AVERAGE(B2,B3)</f>
        <v>5.2949999999999997E-2</v>
      </c>
      <c r="J2" s="7">
        <v>1995</v>
      </c>
      <c r="K2" s="5">
        <f>AVERAGE(G2,H2)</f>
        <v>6.2574999999999992E-2</v>
      </c>
      <c r="L2">
        <v>0.79123940693844796</v>
      </c>
      <c r="M2">
        <v>30.527795999999999</v>
      </c>
      <c r="N2">
        <f>26271.5998141691/1000</f>
        <v>26.2715998141691</v>
      </c>
    </row>
    <row r="3" spans="1:16" x14ac:dyDescent="0.2">
      <c r="A3" s="1" t="s">
        <v>1</v>
      </c>
      <c r="B3" s="2">
        <v>5.3800000000000001E-2</v>
      </c>
      <c r="E3" s="1" t="s">
        <v>1</v>
      </c>
      <c r="F3" s="2">
        <v>7.4099999999999999E-2</v>
      </c>
      <c r="G3" s="5"/>
      <c r="J3" s="7">
        <v>1996</v>
      </c>
      <c r="K3" s="5">
        <f>AVERAGE(G4,H4)</f>
        <v>6.6324999999999995E-2</v>
      </c>
      <c r="L3">
        <v>0.62919423812101405</v>
      </c>
      <c r="M3">
        <v>25.598155999999999</v>
      </c>
      <c r="N3">
        <f>25783.4504878611/1000</f>
        <v>25.783450487861099</v>
      </c>
    </row>
    <row r="4" spans="1:16" x14ac:dyDescent="0.2">
      <c r="A4" s="1" t="s">
        <v>2</v>
      </c>
      <c r="B4" s="2">
        <v>5.6599999999999998E-2</v>
      </c>
      <c r="E4" s="1" t="s">
        <v>2</v>
      </c>
      <c r="F4" s="3">
        <v>7.6999999999999999E-2</v>
      </c>
      <c r="G4" s="5">
        <f t="shared" ref="G4:G56" si="0">AVERAGE(F4,F5)</f>
        <v>7.644999999999999E-2</v>
      </c>
      <c r="H4" s="5">
        <f>AVERAGE(B4,B5)</f>
        <v>5.62E-2</v>
      </c>
      <c r="J4" s="7">
        <v>1997</v>
      </c>
      <c r="K4" s="5">
        <f>AVERAGE(G6,H6)</f>
        <v>6.0249999999999998E-2</v>
      </c>
      <c r="L4">
        <v>1.1925588342583999</v>
      </c>
      <c r="M4">
        <v>29.135335999999999</v>
      </c>
      <c r="N4">
        <f>24691.8728133698/1000</f>
        <v>24.691872813369798</v>
      </c>
    </row>
    <row r="5" spans="1:16" x14ac:dyDescent="0.2">
      <c r="A5" s="1" t="s">
        <v>3</v>
      </c>
      <c r="B5" s="2">
        <v>5.5800000000000002E-2</v>
      </c>
      <c r="E5" s="1" t="s">
        <v>3</v>
      </c>
      <c r="F5" s="2">
        <v>7.5899999999999995E-2</v>
      </c>
      <c r="G5" s="5"/>
      <c r="J5" s="7">
        <v>1998</v>
      </c>
      <c r="K5" s="5">
        <f>AVERAGE(G8,H8)</f>
        <v>5.9000000000000004E-2</v>
      </c>
      <c r="L5">
        <v>1.3994737857984001</v>
      </c>
      <c r="M5">
        <v>34.782609999999998</v>
      </c>
      <c r="N5">
        <f>26009.2694886182/1000</f>
        <v>26.009269488618198</v>
      </c>
    </row>
    <row r="6" spans="1:16" x14ac:dyDescent="0.2">
      <c r="A6" s="1" t="s">
        <v>4</v>
      </c>
      <c r="B6" s="2">
        <v>4.8399999999999999E-2</v>
      </c>
      <c r="E6" s="1" t="s">
        <v>4</v>
      </c>
      <c r="F6" s="2">
        <v>7.2700000000000001E-2</v>
      </c>
      <c r="G6" s="5">
        <f t="shared" si="0"/>
        <v>7.2349999999999998E-2</v>
      </c>
      <c r="H6" s="5">
        <f>AVERAGE(B6,B7)</f>
        <v>4.8149999999999998E-2</v>
      </c>
      <c r="J6" s="7">
        <v>1999</v>
      </c>
      <c r="K6" s="5">
        <f>AVERAGE(G10,H10)</f>
        <v>5.4375E-2</v>
      </c>
      <c r="L6">
        <v>1.1622315566944299</v>
      </c>
      <c r="M6">
        <v>30.506762999999999</v>
      </c>
      <c r="N6">
        <f>26186.1900105755/1000</f>
        <v>26.186190010575501</v>
      </c>
    </row>
    <row r="7" spans="1:16" x14ac:dyDescent="0.2">
      <c r="A7" s="1" t="s">
        <v>5</v>
      </c>
      <c r="B7" s="2">
        <v>4.7899999999999998E-2</v>
      </c>
      <c r="E7" s="1" t="s">
        <v>5</v>
      </c>
      <c r="F7" s="3">
        <v>7.1999999999999995E-2</v>
      </c>
      <c r="G7" s="5"/>
      <c r="J7" s="7">
        <v>2000</v>
      </c>
      <c r="K7" s="5">
        <f>AVERAGE(G12,H12)</f>
        <v>5.3650000000000003E-2</v>
      </c>
      <c r="L7">
        <v>3.04210080667796</v>
      </c>
      <c r="M7">
        <v>33.500500000000002</v>
      </c>
      <c r="N7">
        <f>24345.9148217032/1000</f>
        <v>24.3459148217032</v>
      </c>
    </row>
    <row r="8" spans="1:16" x14ac:dyDescent="0.2">
      <c r="A8" s="1" t="s">
        <v>6</v>
      </c>
      <c r="B8" s="3">
        <v>4.7E-2</v>
      </c>
      <c r="E8" s="1" t="s">
        <v>6</v>
      </c>
      <c r="F8" s="2">
        <v>7.0599999999999996E-2</v>
      </c>
      <c r="G8" s="5">
        <f t="shared" si="0"/>
        <v>7.0750000000000007E-2</v>
      </c>
      <c r="H8" s="6">
        <f>AVERAGE(B8,B9)</f>
        <v>4.725E-2</v>
      </c>
      <c r="J8" s="7">
        <v>2001</v>
      </c>
      <c r="K8" s="5">
        <f>AVERAGE(G14,H14)</f>
        <v>5.3975000000000002E-2</v>
      </c>
      <c r="L8">
        <v>2.5784408009889401</v>
      </c>
      <c r="M8">
        <v>28.994479999999999</v>
      </c>
      <c r="N8">
        <f>24967.7925153182/1000</f>
        <v>24.967792515318202</v>
      </c>
    </row>
    <row r="9" spans="1:16" x14ac:dyDescent="0.2">
      <c r="A9" s="1" t="s">
        <v>7</v>
      </c>
      <c r="B9" s="2">
        <v>4.7500000000000001E-2</v>
      </c>
      <c r="E9" s="1" t="s">
        <v>7</v>
      </c>
      <c r="F9" s="2">
        <v>7.0900000000000005E-2</v>
      </c>
      <c r="G9" s="5"/>
      <c r="J9" s="7">
        <v>2002</v>
      </c>
      <c r="K9" s="5">
        <f>AVERAGE(G16,H16)</f>
        <v>5.7499999999999996E-2</v>
      </c>
      <c r="L9">
        <v>1.57122012789382</v>
      </c>
      <c r="M9">
        <v>26.535526000000001</v>
      </c>
      <c r="N9">
        <f>26997.7529897788/1000</f>
        <v>26.9977529897788</v>
      </c>
    </row>
    <row r="10" spans="1:16" x14ac:dyDescent="0.2">
      <c r="A10" s="1" t="s">
        <v>8</v>
      </c>
      <c r="B10" s="3">
        <v>4.3999999999999997E-2</v>
      </c>
      <c r="E10" s="1" t="s">
        <v>8</v>
      </c>
      <c r="F10" s="2">
        <v>6.5600000000000006E-2</v>
      </c>
      <c r="G10" s="5">
        <f t="shared" si="0"/>
        <v>6.5100000000000005E-2</v>
      </c>
      <c r="H10" s="6">
        <f>AVERAGE(B10,B11)</f>
        <v>4.3649999999999994E-2</v>
      </c>
      <c r="J10" s="7">
        <v>2003</v>
      </c>
      <c r="K10" s="5">
        <f>AVERAGE(G18,H18)</f>
        <v>6.8199999999999997E-2</v>
      </c>
      <c r="L10">
        <v>0.87744038625474297</v>
      </c>
      <c r="M10">
        <v>22.668886000000001</v>
      </c>
      <c r="N10">
        <f>32927.6802919408/1000</f>
        <v>32.927680291940803</v>
      </c>
    </row>
    <row r="11" spans="1:16" x14ac:dyDescent="0.2">
      <c r="A11" s="1" t="s">
        <v>9</v>
      </c>
      <c r="B11" s="2">
        <v>4.3299999999999998E-2</v>
      </c>
      <c r="E11" s="1" t="s">
        <v>9</v>
      </c>
      <c r="F11" s="2">
        <v>6.4600000000000005E-2</v>
      </c>
      <c r="G11" s="5"/>
      <c r="J11" s="7">
        <v>2004</v>
      </c>
      <c r="K11" s="5">
        <f>AVERAGE(G20,H20)</f>
        <v>6.9025000000000003E-2</v>
      </c>
      <c r="L11">
        <v>0.18712055908445299</v>
      </c>
      <c r="M11">
        <v>29.941590000000001</v>
      </c>
      <c r="N11">
        <f>37772.1781110398/1000</f>
        <v>37.7721781110398</v>
      </c>
    </row>
    <row r="12" spans="1:16" x14ac:dyDescent="0.2">
      <c r="A12" s="1" t="s">
        <v>10</v>
      </c>
      <c r="B12" s="3">
        <v>4.2999999999999997E-2</v>
      </c>
      <c r="E12" s="1" t="s">
        <v>10</v>
      </c>
      <c r="F12" s="2">
        <v>6.4500000000000002E-2</v>
      </c>
      <c r="G12" s="5">
        <f t="shared" si="0"/>
        <v>6.4450000000000007E-2</v>
      </c>
      <c r="H12" s="6">
        <f>AVERAGE(B12,B13)</f>
        <v>4.2849999999999999E-2</v>
      </c>
      <c r="J12" s="7">
        <v>2005</v>
      </c>
      <c r="K12" s="5">
        <f>AVERAGE(G22,H22)</f>
        <v>6.7349999999999993E-2</v>
      </c>
      <c r="L12">
        <v>0.62387445002519903</v>
      </c>
      <c r="M12">
        <v>33.357030000000002</v>
      </c>
      <c r="N12">
        <f>39054.8504423825/1000</f>
        <v>39.054850442382502</v>
      </c>
    </row>
    <row r="13" spans="1:16" x14ac:dyDescent="0.2">
      <c r="A13" s="1" t="s">
        <v>11</v>
      </c>
      <c r="B13" s="2">
        <v>4.2700000000000002E-2</v>
      </c>
      <c r="E13" s="1" t="s">
        <v>11</v>
      </c>
      <c r="F13" s="2">
        <v>6.4399999999999999E-2</v>
      </c>
      <c r="G13" s="5"/>
      <c r="J13" s="7">
        <v>2006</v>
      </c>
      <c r="K13" s="5">
        <f>AVERAGE(G24,H24)</f>
        <v>6.9824999999999998E-2</v>
      </c>
      <c r="L13">
        <v>1.5666638070438399</v>
      </c>
      <c r="M13">
        <v>27.373552</v>
      </c>
      <c r="N13">
        <f>41222.6020004611/1000</f>
        <v>41.222602000461102</v>
      </c>
    </row>
    <row r="14" spans="1:16" x14ac:dyDescent="0.2">
      <c r="A14" s="1" t="s">
        <v>12</v>
      </c>
      <c r="B14" s="2">
        <v>4.24E-2</v>
      </c>
      <c r="E14" s="1" t="s">
        <v>12</v>
      </c>
      <c r="F14" s="2">
        <v>6.3700000000000007E-2</v>
      </c>
      <c r="G14" s="5">
        <f t="shared" si="0"/>
        <v>6.5200000000000008E-2</v>
      </c>
      <c r="H14" s="5">
        <f>AVERAGE(B14,B15)</f>
        <v>4.2749999999999996E-2</v>
      </c>
      <c r="J14" s="7">
        <v>2007</v>
      </c>
      <c r="K14" s="5">
        <f>AVERAGE(G26,H26)</f>
        <v>7.2474999999999998E-2</v>
      </c>
      <c r="L14">
        <v>2.5106656524033899</v>
      </c>
      <c r="M14">
        <v>30.054375</v>
      </c>
      <c r="N14">
        <f>48476.3927287052/1000</f>
        <v>48.4763927287052</v>
      </c>
    </row>
    <row r="15" spans="1:16" x14ac:dyDescent="0.2">
      <c r="A15" s="1" t="s">
        <v>13</v>
      </c>
      <c r="B15" s="2">
        <v>4.3099999999999999E-2</v>
      </c>
      <c r="E15" s="1" t="s">
        <v>13</v>
      </c>
      <c r="F15" s="2">
        <v>6.6699999999999995E-2</v>
      </c>
      <c r="G15" s="5"/>
      <c r="J15" s="7">
        <v>2008</v>
      </c>
      <c r="K15" s="5">
        <f>AVERAGE(G28,H28)</f>
        <v>7.8274999999999997E-2</v>
      </c>
      <c r="L15">
        <v>4.0659535535837801</v>
      </c>
      <c r="M15">
        <v>36.074303</v>
      </c>
      <c r="N15">
        <f>53772.7942390019/1000</f>
        <v>53.772794239001904</v>
      </c>
    </row>
    <row r="16" spans="1:16" x14ac:dyDescent="0.2">
      <c r="A16" s="1" t="s">
        <v>14</v>
      </c>
      <c r="B16" s="2">
        <v>4.4900000000000002E-2</v>
      </c>
      <c r="E16" s="1" t="s">
        <v>14</v>
      </c>
      <c r="F16" s="2">
        <v>6.9699999999999998E-2</v>
      </c>
      <c r="G16" s="5">
        <f t="shared" si="0"/>
        <v>6.9949999999999998E-2</v>
      </c>
      <c r="H16" s="5">
        <f>AVERAGE(B16,B17)</f>
        <v>4.505E-2</v>
      </c>
      <c r="J16" s="7">
        <v>2009</v>
      </c>
      <c r="K16" s="5">
        <f>AVERAGE(G30,H30)</f>
        <v>8.1525E-2</v>
      </c>
      <c r="L16" s="8">
        <v>-9.1736040325961595E-7</v>
      </c>
      <c r="M16">
        <v>30.231262000000001</v>
      </c>
      <c r="N16">
        <f>47481.4845364339/1000</f>
        <v>47.481484536433896</v>
      </c>
      <c r="O16" s="8"/>
    </row>
    <row r="17" spans="1:14" x14ac:dyDescent="0.2">
      <c r="A17" s="1" t="s">
        <v>15</v>
      </c>
      <c r="B17" s="2">
        <v>4.5199999999999997E-2</v>
      </c>
      <c r="E17" s="1" t="s">
        <v>15</v>
      </c>
      <c r="F17" s="2">
        <v>7.0199999999999999E-2</v>
      </c>
      <c r="G17" s="5"/>
      <c r="J17" s="7">
        <v>2010</v>
      </c>
      <c r="K17" s="5">
        <f>AVERAGE(G32,H32)</f>
        <v>8.3699999999999997E-2</v>
      </c>
      <c r="L17">
        <v>1.1841352315464999</v>
      </c>
      <c r="M17">
        <v>30.097087999999999</v>
      </c>
      <c r="N17">
        <f>46505.3031791822/1000</f>
        <v>46.505303179182199</v>
      </c>
    </row>
    <row r="18" spans="1:14" x14ac:dyDescent="0.2">
      <c r="A18" s="1" t="s">
        <v>16</v>
      </c>
      <c r="B18" s="2">
        <v>6.1600000000000002E-2</v>
      </c>
      <c r="E18" s="1" t="s">
        <v>16</v>
      </c>
      <c r="F18" s="2">
        <v>7.3800000000000004E-2</v>
      </c>
      <c r="G18" s="5">
        <f t="shared" si="0"/>
        <v>7.6649999999999996E-2</v>
      </c>
      <c r="H18" s="5">
        <f>AVERAGE(B18,B19)</f>
        <v>5.9749999999999998E-2</v>
      </c>
      <c r="J18" s="7">
        <v>2011</v>
      </c>
      <c r="K18" s="5">
        <f>AVERAGE(G34,H34)</f>
        <v>8.8874999999999996E-2</v>
      </c>
      <c r="L18">
        <v>3.4168075425521098</v>
      </c>
      <c r="M18">
        <v>33.028275000000001</v>
      </c>
      <c r="N18">
        <f>51148.9316365836/1000</f>
        <v>51.148931636583598</v>
      </c>
    </row>
    <row r="19" spans="1:14" x14ac:dyDescent="0.2">
      <c r="A19" s="1" t="s">
        <v>17</v>
      </c>
      <c r="B19" s="2">
        <v>5.79E-2</v>
      </c>
      <c r="E19" s="1" t="s">
        <v>17</v>
      </c>
      <c r="F19" s="2">
        <v>7.9500000000000001E-2</v>
      </c>
      <c r="G19" s="5"/>
      <c r="J19" s="7">
        <v>2012</v>
      </c>
      <c r="K19" s="5">
        <f>AVERAGE(G36,H36)</f>
        <v>8.8575000000000001E-2</v>
      </c>
      <c r="L19">
        <v>2.8083362256157498</v>
      </c>
      <c r="M19">
        <v>40.747611999999997</v>
      </c>
      <c r="N19">
        <f>47708.0612784469/1000</f>
        <v>47.708061278446898</v>
      </c>
    </row>
    <row r="20" spans="1:14" x14ac:dyDescent="0.2">
      <c r="A20" s="1" t="s">
        <v>18</v>
      </c>
      <c r="B20" s="2">
        <v>5.9200000000000003E-2</v>
      </c>
      <c r="E20" s="1" t="s">
        <v>18</v>
      </c>
      <c r="F20" s="3">
        <v>8.1000000000000003E-2</v>
      </c>
      <c r="G20" s="5">
        <f t="shared" si="0"/>
        <v>8.0199999999999994E-2</v>
      </c>
      <c r="H20" s="5">
        <f>AVERAGE(B20,B21)</f>
        <v>5.7849999999999999E-2</v>
      </c>
      <c r="J20" s="7">
        <v>2013</v>
      </c>
      <c r="K20" s="5">
        <f>AVERAGE(G38,H38)</f>
        <v>8.8650000000000007E-2</v>
      </c>
      <c r="L20">
        <v>1.4782861568880401</v>
      </c>
      <c r="M20">
        <v>36.108759999999997</v>
      </c>
      <c r="N20">
        <f>49892.2233632736/1000</f>
        <v>49.892223363273601</v>
      </c>
    </row>
    <row r="21" spans="1:14" x14ac:dyDescent="0.2">
      <c r="A21" s="1" t="s">
        <v>19</v>
      </c>
      <c r="B21" s="2">
        <v>5.6500000000000002E-2</v>
      </c>
      <c r="E21" s="1" t="s">
        <v>19</v>
      </c>
      <c r="F21" s="2">
        <v>7.9399999999999998E-2</v>
      </c>
      <c r="G21" s="5"/>
      <c r="J21" s="7">
        <v>2014</v>
      </c>
      <c r="K21" s="5">
        <f>AVERAGE(G40,H40)</f>
        <v>8.5900000000000004E-2</v>
      </c>
      <c r="L21">
        <v>1.04119621178439</v>
      </c>
      <c r="M21">
        <v>38.75535</v>
      </c>
      <c r="N21">
        <f>50327.2402902624/1000</f>
        <v>50.327240290262402</v>
      </c>
    </row>
    <row r="22" spans="1:14" x14ac:dyDescent="0.2">
      <c r="A22" s="1" t="s">
        <v>20</v>
      </c>
      <c r="B22" s="2">
        <v>5.7500000000000002E-2</v>
      </c>
      <c r="E22" s="1" t="s">
        <v>20</v>
      </c>
      <c r="F22" s="2">
        <v>7.9200000000000007E-2</v>
      </c>
      <c r="G22" s="5">
        <f t="shared" si="0"/>
        <v>7.8399999999999997E-2</v>
      </c>
      <c r="H22" s="5">
        <f>AVERAGE(B22,B23)</f>
        <v>5.6300000000000003E-2</v>
      </c>
      <c r="J22" s="7">
        <v>2015</v>
      </c>
      <c r="K22" s="5">
        <f>AVERAGE(G42,H42)</f>
        <v>8.2674999999999998E-2</v>
      </c>
      <c r="L22">
        <v>-0.20792883990521799</v>
      </c>
      <c r="M22">
        <v>44.660620000000002</v>
      </c>
      <c r="N22">
        <f>42801.9081167285/1000</f>
        <v>42.801908116728498</v>
      </c>
    </row>
    <row r="23" spans="1:14" x14ac:dyDescent="0.2">
      <c r="A23" s="1" t="s">
        <v>21</v>
      </c>
      <c r="B23" s="2">
        <v>5.5100000000000003E-2</v>
      </c>
      <c r="E23" s="1" t="s">
        <v>21</v>
      </c>
      <c r="F23" s="2">
        <v>7.7600000000000002E-2</v>
      </c>
      <c r="G23" s="5"/>
      <c r="J23" s="7">
        <v>2016</v>
      </c>
      <c r="K23" s="5">
        <f>AVERAGE(G44,H44)</f>
        <v>8.1875000000000003E-2</v>
      </c>
      <c r="L23">
        <v>0.35668450089169601</v>
      </c>
      <c r="M23">
        <v>44.407124000000003</v>
      </c>
      <c r="N23">
        <f>43814.0265056977/1000</f>
        <v>43.814026505697697</v>
      </c>
    </row>
    <row r="24" spans="1:14" x14ac:dyDescent="0.2">
      <c r="A24" s="1" t="s">
        <v>22</v>
      </c>
      <c r="B24" s="2">
        <v>5.6599999999999998E-2</v>
      </c>
      <c r="E24" s="1" t="s">
        <v>22</v>
      </c>
      <c r="F24" s="2">
        <v>8.09E-2</v>
      </c>
      <c r="G24" s="5">
        <f t="shared" si="0"/>
        <v>8.1750000000000003E-2</v>
      </c>
      <c r="H24" s="5">
        <f>AVERAGE(B24,B25)</f>
        <v>5.79E-2</v>
      </c>
      <c r="J24" s="7">
        <v>2017</v>
      </c>
      <c r="K24" s="5">
        <f>AVERAGE(G46,H46)</f>
        <v>8.2849999999999993E-2</v>
      </c>
      <c r="L24">
        <v>0.75401504708441303</v>
      </c>
      <c r="M24">
        <v>46.894089999999998</v>
      </c>
      <c r="N24">
        <f>46412.1364777173/1000</f>
        <v>46.412136477717297</v>
      </c>
    </row>
    <row r="25" spans="1:14" x14ac:dyDescent="0.2">
      <c r="A25" s="1" t="s">
        <v>23</v>
      </c>
      <c r="B25" s="2">
        <v>5.9200000000000003E-2</v>
      </c>
      <c r="E25" s="1" t="s">
        <v>23</v>
      </c>
      <c r="F25" s="2">
        <v>8.2600000000000007E-2</v>
      </c>
      <c r="G25" s="5"/>
      <c r="J25" s="7">
        <v>2018</v>
      </c>
      <c r="K25" s="5">
        <f>AVERAGE(G48,H48)</f>
        <v>8.6625000000000008E-2</v>
      </c>
      <c r="L25">
        <v>1.08382098409299</v>
      </c>
      <c r="M25">
        <v>45.927405999999998</v>
      </c>
      <c r="N25">
        <f>49987.6261584959/1000</f>
        <v>49.9876261584959</v>
      </c>
    </row>
    <row r="26" spans="1:14" x14ac:dyDescent="0.2">
      <c r="A26" s="1" t="s">
        <v>24</v>
      </c>
      <c r="B26" s="2">
        <v>5.91E-2</v>
      </c>
      <c r="E26" s="1" t="s">
        <v>24</v>
      </c>
      <c r="F26" s="2">
        <v>8.77E-2</v>
      </c>
      <c r="G26" s="5">
        <f t="shared" si="0"/>
        <v>8.7249999999999994E-2</v>
      </c>
      <c r="H26" s="5">
        <f>AVERAGE(B26,B27)</f>
        <v>5.7700000000000001E-2</v>
      </c>
      <c r="J26" s="7">
        <v>2019</v>
      </c>
      <c r="K26" s="5">
        <f>AVERAGE(G50,H50)</f>
        <v>9.1600000000000001E-2</v>
      </c>
      <c r="L26">
        <v>1.0240939296342899</v>
      </c>
      <c r="M26">
        <v>46.621822000000002</v>
      </c>
      <c r="N26">
        <f>48629.8582283024/1000</f>
        <v>48.629858228302403</v>
      </c>
    </row>
    <row r="27" spans="1:14" x14ac:dyDescent="0.2">
      <c r="A27" s="1" t="s">
        <v>25</v>
      </c>
      <c r="B27" s="2">
        <v>5.6300000000000003E-2</v>
      </c>
      <c r="E27" s="1" t="s">
        <v>25</v>
      </c>
      <c r="F27" s="2">
        <v>8.6800000000000002E-2</v>
      </c>
      <c r="G27" s="5"/>
      <c r="J27" s="7">
        <v>2020</v>
      </c>
      <c r="K27" s="5">
        <f>AVERAGE(G52,H52)</f>
        <v>9.2425000000000007E-2</v>
      </c>
      <c r="L27">
        <v>0.29055455565331301</v>
      </c>
      <c r="M27">
        <v>52.042293999999998</v>
      </c>
      <c r="N27">
        <f>49169.719338849/1000</f>
        <v>49.169719338848999</v>
      </c>
    </row>
    <row r="28" spans="1:14" x14ac:dyDescent="0.2">
      <c r="A28" s="1" t="s">
        <v>26</v>
      </c>
      <c r="B28" s="2">
        <v>6.1400000000000003E-2</v>
      </c>
      <c r="E28" s="1" t="s">
        <v>26</v>
      </c>
      <c r="F28" s="2">
        <v>9.1499999999999998E-2</v>
      </c>
      <c r="G28" s="5">
        <f t="shared" si="0"/>
        <v>9.35E-2</v>
      </c>
      <c r="H28" s="5">
        <f>AVERAGE(B28,B29)</f>
        <v>6.3049999999999995E-2</v>
      </c>
      <c r="J28" s="7">
        <v>2021</v>
      </c>
      <c r="K28" s="5">
        <f>AVERAGE(G54,H54)</f>
        <v>9.8025000000000001E-2</v>
      </c>
      <c r="L28">
        <v>2.1945743233999302</v>
      </c>
      <c r="M28">
        <v>53.123694999999998</v>
      </c>
      <c r="N28">
        <f>53489.7520190898/1000</f>
        <v>53.489752019089799</v>
      </c>
    </row>
    <row r="29" spans="1:14" x14ac:dyDescent="0.2">
      <c r="A29" s="1" t="s">
        <v>27</v>
      </c>
      <c r="B29" s="2">
        <v>6.4699999999999994E-2</v>
      </c>
      <c r="E29" s="1" t="s">
        <v>27</v>
      </c>
      <c r="F29" s="2">
        <v>9.5500000000000002E-2</v>
      </c>
      <c r="G29" s="5"/>
      <c r="J29" s="7">
        <v>2022</v>
      </c>
      <c r="K29" s="5">
        <f>AVERAGE(G56,H56)</f>
        <v>0.12717500000000001</v>
      </c>
      <c r="L29">
        <v>7.1235077330141499</v>
      </c>
      <c r="M29">
        <v>54.897933999999999</v>
      </c>
      <c r="N29">
        <f>50536.6244670541/1000</f>
        <v>50.536624467054096</v>
      </c>
    </row>
    <row r="30" spans="1:14" x14ac:dyDescent="0.2">
      <c r="A30" s="1" t="s">
        <v>28</v>
      </c>
      <c r="B30" s="2">
        <v>6.6299999999999998E-2</v>
      </c>
      <c r="E30" s="1" t="s">
        <v>28</v>
      </c>
      <c r="F30" s="2">
        <v>9.74E-2</v>
      </c>
      <c r="G30" s="5">
        <f t="shared" si="0"/>
        <v>9.7099999999999992E-2</v>
      </c>
      <c r="H30" s="5">
        <f>AVERAGE(B30,B31)</f>
        <v>6.5950000000000009E-2</v>
      </c>
      <c r="J30" t="s">
        <v>62</v>
      </c>
      <c r="K30" s="5">
        <f>AVERAGE(K2:K29)</f>
        <v>7.6902678571428559E-2</v>
      </c>
      <c r="L30">
        <f>AVERAGE(L2:L29)</f>
        <v>1.5980807375235275</v>
      </c>
      <c r="M30" s="5">
        <f>AVERAGE(M2:M29)</f>
        <v>36.306936964285704</v>
      </c>
      <c r="N30" s="5">
        <f>AVERAGE(N2:N29)</f>
        <v>40.585187012537226</v>
      </c>
    </row>
    <row r="31" spans="1:14" x14ac:dyDescent="0.2">
      <c r="A31" s="1" t="s">
        <v>29</v>
      </c>
      <c r="B31" s="2">
        <v>6.5600000000000006E-2</v>
      </c>
      <c r="E31" s="1" t="s">
        <v>29</v>
      </c>
      <c r="F31" s="2">
        <v>9.6799999999999997E-2</v>
      </c>
      <c r="G31" s="5"/>
      <c r="J31" t="s">
        <v>63</v>
      </c>
      <c r="K31" s="5">
        <f>+AVERAGE(F2:F57)</f>
        <v>9.3739285714285678E-2</v>
      </c>
    </row>
    <row r="32" spans="1:14" x14ac:dyDescent="0.2">
      <c r="A32" s="1" t="s">
        <v>30</v>
      </c>
      <c r="B32" s="2">
        <v>6.6699999999999995E-2</v>
      </c>
      <c r="E32" s="1" t="s">
        <v>30</v>
      </c>
      <c r="F32" s="2">
        <v>9.98E-2</v>
      </c>
      <c r="G32" s="5">
        <f t="shared" si="0"/>
        <v>0.1012</v>
      </c>
      <c r="H32" s="5">
        <f>AVERAGE(B32,B33)</f>
        <v>6.6199999999999995E-2</v>
      </c>
    </row>
    <row r="33" spans="1:8" x14ac:dyDescent="0.2">
      <c r="A33" s="1" t="s">
        <v>31</v>
      </c>
      <c r="B33" s="2">
        <v>6.5699999999999995E-2</v>
      </c>
      <c r="E33" s="1" t="s">
        <v>31</v>
      </c>
      <c r="F33" s="2">
        <v>0.1026</v>
      </c>
      <c r="G33" s="5"/>
      <c r="H33" s="5"/>
    </row>
    <row r="34" spans="1:8" x14ac:dyDescent="0.2">
      <c r="A34" s="1" t="s">
        <v>32</v>
      </c>
      <c r="B34" s="2">
        <v>6.8599999999999994E-2</v>
      </c>
      <c r="E34" s="1" t="s">
        <v>32</v>
      </c>
      <c r="F34" s="2">
        <v>0.1081</v>
      </c>
      <c r="G34" s="5">
        <f t="shared" si="0"/>
        <v>0.10944999999999999</v>
      </c>
      <c r="H34" s="5">
        <f>AVERAGE(B34,B35)</f>
        <v>6.83E-2</v>
      </c>
    </row>
    <row r="35" spans="1:8" x14ac:dyDescent="0.2">
      <c r="A35" s="1" t="s">
        <v>33</v>
      </c>
      <c r="B35" s="2">
        <v>6.8000000000000005E-2</v>
      </c>
      <c r="E35" s="1" t="s">
        <v>33</v>
      </c>
      <c r="F35" s="2">
        <v>0.1108</v>
      </c>
      <c r="G35" s="5"/>
      <c r="H35" s="5"/>
    </row>
    <row r="36" spans="1:8" x14ac:dyDescent="0.2">
      <c r="A36" s="1" t="s">
        <v>34</v>
      </c>
      <c r="B36" s="2">
        <v>6.8400000000000002E-2</v>
      </c>
      <c r="E36" s="1" t="s">
        <v>34</v>
      </c>
      <c r="F36" s="2">
        <v>0.1089</v>
      </c>
      <c r="G36" s="5">
        <f t="shared" si="0"/>
        <v>0.10930000000000001</v>
      </c>
      <c r="H36" s="5">
        <f>AVERAGE(B36,B37)</f>
        <v>6.7849999999999994E-2</v>
      </c>
    </row>
    <row r="37" spans="1:8" x14ac:dyDescent="0.2">
      <c r="A37" s="1" t="s">
        <v>35</v>
      </c>
      <c r="B37" s="2">
        <v>6.7299999999999999E-2</v>
      </c>
      <c r="E37" s="1" t="s">
        <v>35</v>
      </c>
      <c r="F37" s="2">
        <v>0.10970000000000001</v>
      </c>
      <c r="G37" s="5"/>
      <c r="H37" s="5"/>
    </row>
    <row r="38" spans="1:8" x14ac:dyDescent="0.2">
      <c r="A38" s="1" t="s">
        <v>36</v>
      </c>
      <c r="B38" s="2">
        <v>6.7900000000000002E-2</v>
      </c>
      <c r="E38" s="1" t="s">
        <v>36</v>
      </c>
      <c r="F38" s="2">
        <v>0.11020000000000001</v>
      </c>
      <c r="G38" s="5">
        <f t="shared" si="0"/>
        <v>0.10945000000000001</v>
      </c>
      <c r="H38" s="5">
        <f>AVERAGE(B38,B39)</f>
        <v>6.7849999999999994E-2</v>
      </c>
    </row>
    <row r="39" spans="1:8" x14ac:dyDescent="0.2">
      <c r="A39" s="1" t="s">
        <v>37</v>
      </c>
      <c r="B39" s="2">
        <v>6.7799999999999999E-2</v>
      </c>
      <c r="E39" s="1" t="s">
        <v>37</v>
      </c>
      <c r="F39" s="2">
        <v>0.1087</v>
      </c>
      <c r="G39" s="5"/>
      <c r="H39" s="5"/>
    </row>
    <row r="40" spans="1:8" x14ac:dyDescent="0.2">
      <c r="A40" s="1" t="s">
        <v>38</v>
      </c>
      <c r="B40" s="2">
        <v>6.6400000000000001E-2</v>
      </c>
      <c r="E40" s="1" t="s">
        <v>38</v>
      </c>
      <c r="F40" s="2">
        <v>0.107</v>
      </c>
      <c r="G40" s="5">
        <f t="shared" si="0"/>
        <v>0.106</v>
      </c>
      <c r="H40" s="5">
        <f>AVERAGE(B40,B41)</f>
        <v>6.5799999999999997E-2</v>
      </c>
    </row>
    <row r="41" spans="1:8" x14ac:dyDescent="0.2">
      <c r="A41" s="1" t="s">
        <v>39</v>
      </c>
      <c r="B41" s="2">
        <v>6.5199999999999994E-2</v>
      </c>
      <c r="E41" s="1" t="s">
        <v>39</v>
      </c>
      <c r="F41" s="2">
        <v>0.105</v>
      </c>
      <c r="G41" s="5"/>
      <c r="H41" s="5"/>
    </row>
    <row r="42" spans="1:8" x14ac:dyDescent="0.2">
      <c r="A42" s="1" t="s">
        <v>40</v>
      </c>
      <c r="B42" s="2">
        <v>6.3700000000000007E-2</v>
      </c>
      <c r="E42" s="1" t="s">
        <v>40</v>
      </c>
      <c r="F42" s="2">
        <v>0.1026</v>
      </c>
      <c r="G42" s="5">
        <f t="shared" si="0"/>
        <v>0.10175000000000001</v>
      </c>
      <c r="H42" s="5">
        <f>AVERAGE(B42,B43)</f>
        <v>6.3600000000000004E-2</v>
      </c>
    </row>
    <row r="43" spans="1:8" x14ac:dyDescent="0.2">
      <c r="A43" s="1" t="s">
        <v>41</v>
      </c>
      <c r="B43" s="2">
        <v>6.3500000000000001E-2</v>
      </c>
      <c r="E43" s="1" t="s">
        <v>41</v>
      </c>
      <c r="F43" s="2">
        <v>0.1009</v>
      </c>
      <c r="G43" s="5"/>
      <c r="H43" s="5"/>
    </row>
    <row r="44" spans="1:8" x14ac:dyDescent="0.2">
      <c r="A44" s="1" t="s">
        <v>42</v>
      </c>
      <c r="B44" s="2">
        <v>6.1400000000000003E-2</v>
      </c>
      <c r="E44" s="1" t="s">
        <v>42</v>
      </c>
      <c r="F44" s="2">
        <v>0.1017</v>
      </c>
      <c r="G44" s="5">
        <f t="shared" si="0"/>
        <v>0.10185</v>
      </c>
      <c r="H44" s="5">
        <f>AVERAGE(B44,B45)</f>
        <v>6.1899999999999997E-2</v>
      </c>
    </row>
    <row r="45" spans="1:8" x14ac:dyDescent="0.2">
      <c r="A45" s="1" t="s">
        <v>43</v>
      </c>
      <c r="B45" s="2">
        <v>6.2399999999999997E-2</v>
      </c>
      <c r="E45" s="1" t="s">
        <v>43</v>
      </c>
      <c r="F45" s="2">
        <v>0.10199999999999999</v>
      </c>
      <c r="G45" s="5"/>
      <c r="H45" s="5"/>
    </row>
    <row r="46" spans="1:8" x14ac:dyDescent="0.2">
      <c r="A46" s="1" t="s">
        <v>44</v>
      </c>
      <c r="B46" s="2">
        <v>5.96E-2</v>
      </c>
      <c r="E46" s="1" t="s">
        <v>44</v>
      </c>
      <c r="F46" s="2">
        <v>0.10489999999999999</v>
      </c>
      <c r="G46" s="5">
        <f t="shared" si="0"/>
        <v>0.10564999999999999</v>
      </c>
      <c r="H46" s="5">
        <f>AVERAGE(B46,B47)</f>
        <v>6.0049999999999999E-2</v>
      </c>
    </row>
    <row r="47" spans="1:8" x14ac:dyDescent="0.2">
      <c r="A47" s="1" t="s">
        <v>45</v>
      </c>
      <c r="B47" s="2">
        <v>6.0499999999999998E-2</v>
      </c>
      <c r="E47" s="1" t="s">
        <v>45</v>
      </c>
      <c r="F47" s="2">
        <v>0.10639999999999999</v>
      </c>
      <c r="G47" s="5"/>
      <c r="H47" s="5"/>
    </row>
    <row r="48" spans="1:8" x14ac:dyDescent="0.2">
      <c r="A48" s="1" t="s">
        <v>46</v>
      </c>
      <c r="B48" s="2">
        <v>6.1100000000000002E-2</v>
      </c>
      <c r="E48" s="1" t="s">
        <v>46</v>
      </c>
      <c r="F48" s="2">
        <v>0.1074</v>
      </c>
      <c r="G48" s="5">
        <f t="shared" si="0"/>
        <v>0.1109</v>
      </c>
      <c r="H48" s="5">
        <f>AVERAGE(B48,B49)</f>
        <v>6.2350000000000003E-2</v>
      </c>
    </row>
    <row r="49" spans="1:8" x14ac:dyDescent="0.2">
      <c r="A49" s="1" t="s">
        <v>47</v>
      </c>
      <c r="B49" s="2">
        <v>6.3600000000000004E-2</v>
      </c>
      <c r="E49" s="1" t="s">
        <v>47</v>
      </c>
      <c r="F49" s="2">
        <v>0.1144</v>
      </c>
      <c r="G49" s="5"/>
      <c r="H49" s="5"/>
    </row>
    <row r="50" spans="1:8" x14ac:dyDescent="0.2">
      <c r="A50" s="1" t="s">
        <v>48</v>
      </c>
      <c r="B50" s="2">
        <v>6.3899999999999998E-2</v>
      </c>
      <c r="E50" s="1" t="s">
        <v>48</v>
      </c>
      <c r="F50" s="2">
        <v>0.1173</v>
      </c>
      <c r="G50" s="5">
        <f t="shared" si="0"/>
        <v>0.1187</v>
      </c>
      <c r="H50" s="5">
        <f>AVERAGE(B50,B51)</f>
        <v>6.4500000000000002E-2</v>
      </c>
    </row>
    <row r="51" spans="1:8" x14ac:dyDescent="0.2">
      <c r="A51" s="1" t="s">
        <v>49</v>
      </c>
      <c r="B51" s="2">
        <v>6.5100000000000005E-2</v>
      </c>
      <c r="E51" s="1" t="s">
        <v>49</v>
      </c>
      <c r="F51" s="2">
        <v>0.1201</v>
      </c>
      <c r="G51" s="5"/>
      <c r="H51" s="5"/>
    </row>
    <row r="52" spans="1:8" x14ac:dyDescent="0.2">
      <c r="A52" s="1" t="s">
        <v>50</v>
      </c>
      <c r="B52" s="2">
        <v>6.25E-2</v>
      </c>
      <c r="E52" s="1" t="s">
        <v>50</v>
      </c>
      <c r="F52" s="2">
        <v>0.1178</v>
      </c>
      <c r="G52" s="5">
        <f t="shared" si="0"/>
        <v>0.11915000000000001</v>
      </c>
      <c r="H52" s="5">
        <f>AVERAGE(B52,B53)</f>
        <v>6.5700000000000008E-2</v>
      </c>
    </row>
    <row r="53" spans="1:8" x14ac:dyDescent="0.2">
      <c r="A53" s="1" t="s">
        <v>51</v>
      </c>
      <c r="B53" s="2">
        <v>6.8900000000000003E-2</v>
      </c>
      <c r="E53" s="1" t="s">
        <v>51</v>
      </c>
      <c r="F53" s="2">
        <v>0.1205</v>
      </c>
      <c r="G53" s="5"/>
      <c r="H53" s="5"/>
    </row>
    <row r="54" spans="1:8" x14ac:dyDescent="0.2">
      <c r="A54" s="1" t="s">
        <v>52</v>
      </c>
      <c r="B54" s="2">
        <v>6.6900000000000001E-2</v>
      </c>
      <c r="E54" s="1" t="s">
        <v>52</v>
      </c>
      <c r="F54" s="3">
        <v>0.12</v>
      </c>
      <c r="G54" s="5">
        <f t="shared" si="0"/>
        <v>0.12295</v>
      </c>
      <c r="H54" s="5">
        <f>AVERAGE(B54,B55)</f>
        <v>7.3099999999999998E-2</v>
      </c>
    </row>
    <row r="55" spans="1:8" x14ac:dyDescent="0.2">
      <c r="A55" s="1" t="s">
        <v>53</v>
      </c>
      <c r="B55" s="2">
        <v>7.9299999999999995E-2</v>
      </c>
      <c r="E55" s="1" t="s">
        <v>53</v>
      </c>
      <c r="F55" s="2">
        <v>0.12590000000000001</v>
      </c>
      <c r="G55" s="5"/>
      <c r="H55" s="5"/>
    </row>
    <row r="56" spans="1:8" x14ac:dyDescent="0.2">
      <c r="A56" s="1" t="s">
        <v>54</v>
      </c>
      <c r="B56" s="2">
        <v>8.0199999999999994E-2</v>
      </c>
      <c r="E56" s="1" t="s">
        <v>54</v>
      </c>
      <c r="F56" s="2">
        <v>0.13350000000000001</v>
      </c>
      <c r="G56" s="5">
        <f t="shared" si="0"/>
        <v>0.15705000000000002</v>
      </c>
      <c r="H56" s="5">
        <f>AVERAGE(B56,B57)</f>
        <v>9.7299999999999998E-2</v>
      </c>
    </row>
    <row r="57" spans="1:8" x14ac:dyDescent="0.2">
      <c r="A57" s="1" t="s">
        <v>55</v>
      </c>
      <c r="B57" s="2">
        <v>0.1144</v>
      </c>
      <c r="C57" s="5"/>
      <c r="E57" s="1" t="s">
        <v>55</v>
      </c>
      <c r="F57" s="2">
        <v>0.18060000000000001</v>
      </c>
      <c r="G57" s="5"/>
    </row>
    <row r="58" spans="1:8" x14ac:dyDescent="0.2">
      <c r="A58" s="1" t="s">
        <v>56</v>
      </c>
      <c r="B58" s="2">
        <v>9.4399999999999998E-2</v>
      </c>
      <c r="E58" s="1" t="s">
        <v>56</v>
      </c>
      <c r="F58" s="2">
        <v>0.17929999999999999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Wikstrom</dc:creator>
  <cp:lastModifiedBy>Greta Wikstrom</cp:lastModifiedBy>
  <dcterms:created xsi:type="dcterms:W3CDTF">2023-11-18T10:20:45Z</dcterms:created>
  <dcterms:modified xsi:type="dcterms:W3CDTF">2024-01-19T10:10:16Z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8fac97-8d33-4425-95a4-f76d2cce012e_Enabled">
    <vt:lpwstr>true</vt:lpwstr>
  </property>
  <property fmtid="{D5CDD505-2E9C-101B-9397-08002B2CF9AE}" pid="3" name="MSIP_Label_b98fac97-8d33-4425-95a4-f76d2cce012e_SetDate">
    <vt:lpwstr>2023-11-18T10:21:05Z</vt:lpwstr>
  </property>
  <property fmtid="{D5CDD505-2E9C-101B-9397-08002B2CF9AE}" pid="4" name="MSIP_Label_b98fac97-8d33-4425-95a4-f76d2cce012e_Method">
    <vt:lpwstr>Standard</vt:lpwstr>
  </property>
  <property fmtid="{D5CDD505-2E9C-101B-9397-08002B2CF9AE}" pid="5" name="MSIP_Label_b98fac97-8d33-4425-95a4-f76d2cce012e_Name">
    <vt:lpwstr>defa4170-0d19-0005-0004-bc88714345d2</vt:lpwstr>
  </property>
  <property fmtid="{D5CDD505-2E9C-101B-9397-08002B2CF9AE}" pid="6" name="MSIP_Label_b98fac97-8d33-4425-95a4-f76d2cce012e_SiteId">
    <vt:lpwstr>674dd0a1-ae62-42c7-a39f-69ee199537a8</vt:lpwstr>
  </property>
  <property fmtid="{D5CDD505-2E9C-101B-9397-08002B2CF9AE}" pid="7" name="MSIP_Label_b98fac97-8d33-4425-95a4-f76d2cce012e_ActionId">
    <vt:lpwstr>577f5a14-330b-454a-b2b5-be89651bafbd</vt:lpwstr>
  </property>
  <property fmtid="{D5CDD505-2E9C-101B-9397-08002B2CF9AE}" pid="8" name="MSIP_Label_b98fac97-8d33-4425-95a4-f76d2cce012e_ContentBits">
    <vt:lpwstr>0</vt:lpwstr>
  </property>
</Properties>
</file>