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0"/>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0" documentId="8_{5BB49646-5E96-4719-BFA5-F98BDCA1B711}" xr6:coauthVersionLast="47" xr6:coauthVersionMax="47" xr10:uidLastSave="{00000000-0000-0000-0000-000000000000}"/>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H7" i="11"/>
  <c r="E9" i="11" l="1"/>
  <c r="F9" i="11" l="1"/>
  <c r="E10" i="11" s="1"/>
  <c r="I5" i="11"/>
  <c r="H30" i="11"/>
  <c r="H26" i="11"/>
  <c r="H20" i="11"/>
  <c r="H14" i="11"/>
  <c r="H8" i="11"/>
  <c r="E13" i="11" l="1"/>
  <c r="F13" i="11" s="1"/>
  <c r="E15" i="11" s="1"/>
  <c r="F10" i="11"/>
  <c r="E11" i="11" s="1"/>
  <c r="H9" i="11"/>
  <c r="I6" i="11"/>
  <c r="H35" i="11" l="1"/>
  <c r="E12" i="11"/>
  <c r="F12" i="11" s="1"/>
  <c r="F11" i="11"/>
  <c r="E16" i="11"/>
  <c r="F16" i="11" s="1"/>
  <c r="E17" i="11" s="1"/>
  <c r="F15" i="11"/>
  <c r="H10" i="11"/>
  <c r="H15" i="11"/>
  <c r="H13" i="11"/>
  <c r="J5" i="11"/>
  <c r="K5" i="11" s="1"/>
  <c r="L5" i="11" s="1"/>
  <c r="M5" i="11" s="1"/>
  <c r="N5" i="11" s="1"/>
  <c r="O5" i="11" s="1"/>
  <c r="P5" i="11" s="1"/>
  <c r="I4" i="11"/>
  <c r="E18" i="11" l="1"/>
  <c r="F17" i="11"/>
  <c r="H16" i="11"/>
  <c r="H11" i="11"/>
  <c r="H12" i="11"/>
  <c r="P4" i="11"/>
  <c r="Q5" i="11"/>
  <c r="R5" i="11" s="1"/>
  <c r="S5" i="11" s="1"/>
  <c r="T5" i="11" s="1"/>
  <c r="U5" i="11" s="1"/>
  <c r="V5" i="11" s="1"/>
  <c r="W5" i="11" s="1"/>
  <c r="J6" i="11"/>
  <c r="E19" i="11" l="1"/>
  <c r="F19" i="11" s="1"/>
  <c r="E21" i="11" s="1"/>
  <c r="F18" i="11"/>
  <c r="H19" i="11"/>
  <c r="H18" i="11"/>
  <c r="H17" i="11"/>
  <c r="W4" i="11"/>
  <c r="X5" i="11"/>
  <c r="Y5" i="11" s="1"/>
  <c r="Z5" i="11" s="1"/>
  <c r="AA5" i="11" s="1"/>
  <c r="AB5" i="11" s="1"/>
  <c r="AC5" i="11" s="1"/>
  <c r="AD5" i="11" s="1"/>
  <c r="K6" i="11"/>
  <c r="F21" i="11" l="1"/>
  <c r="E22" i="11" s="1"/>
  <c r="H21" i="11"/>
  <c r="AE5" i="11"/>
  <c r="AF5" i="11" s="1"/>
  <c r="AG5" i="11" s="1"/>
  <c r="AH5" i="11" s="1"/>
  <c r="AI5" i="11" s="1"/>
  <c r="AJ5" i="11" s="1"/>
  <c r="AD4" i="11"/>
  <c r="L6" i="11"/>
  <c r="F22" i="11" l="1"/>
  <c r="E23" i="11" s="1"/>
  <c r="H22" i="11"/>
  <c r="AK5" i="11"/>
  <c r="AL5" i="11" s="1"/>
  <c r="AM5" i="11" s="1"/>
  <c r="AN5" i="11" s="1"/>
  <c r="AO5" i="11" s="1"/>
  <c r="AP5" i="11" s="1"/>
  <c r="AQ5" i="11" s="1"/>
  <c r="M6" i="11"/>
  <c r="E25" i="11" l="1"/>
  <c r="F23" i="11"/>
  <c r="E24" i="11" s="1"/>
  <c r="H23" i="11"/>
  <c r="AR5" i="11"/>
  <c r="AS5" i="11" s="1"/>
  <c r="AK4" i="11"/>
  <c r="N6" i="11"/>
  <c r="F24" i="11" l="1"/>
  <c r="H24" i="11"/>
  <c r="F25" i="11"/>
  <c r="E27" i="11" s="1"/>
  <c r="H25" i="11"/>
  <c r="AT5" i="11"/>
  <c r="AS6" i="11"/>
  <c r="AR4" i="11"/>
  <c r="O6" i="11"/>
  <c r="E31" i="11" l="1"/>
  <c r="F31" i="11" s="1"/>
  <c r="E32" i="11" s="1"/>
  <c r="F32" i="11" s="1"/>
  <c r="E33" i="11" s="1"/>
  <c r="F33" i="11" s="1"/>
  <c r="F27" i="11"/>
  <c r="E28" i="11" s="1"/>
  <c r="H27" i="11"/>
  <c r="AU5" i="11"/>
  <c r="AT6" i="11"/>
  <c r="F28" i="11" l="1"/>
  <c r="E29" i="11" s="1"/>
  <c r="H28" i="11"/>
  <c r="AV5" i="11"/>
  <c r="AU6" i="11"/>
  <c r="P6" i="11"/>
  <c r="Q6" i="11"/>
  <c r="F29" i="11" l="1"/>
  <c r="H29" i="1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<sst xmlns="http://schemas.openxmlformats.org/spreadsheetml/2006/main" count="72" uniqueCount="56">
  <si>
    <t>Implementação do Sistema de Bases de Dados</t>
  </si>
  <si>
    <t>Início do Projeto:</t>
  </si>
  <si>
    <t>Eventopolis</t>
  </si>
  <si>
    <t>Semana:</t>
  </si>
  <si>
    <t>TAREFA</t>
  </si>
  <si>
    <t xml:space="preserve">Atribuída a </t>
  </si>
  <si>
    <t>Progresso</t>
  </si>
  <si>
    <t>Início</t>
  </si>
  <si>
    <t>Fim</t>
  </si>
  <si>
    <t xml:space="preserve">Do not delete this row. This row is hidden to preserve a formula that is used to highlight the current day within the project schedule. </t>
  </si>
  <si>
    <t>Definição do Sistema</t>
  </si>
  <si>
    <t>Contextualização e Fundamentação</t>
  </si>
  <si>
    <t>Henrique Borges</t>
  </si>
  <si>
    <t xml:space="preserve"> Objetivos e Viabilidade</t>
  </si>
  <si>
    <t>Henrique Borges, Vereador</t>
  </si>
  <si>
    <t>Recursos e Equipa</t>
  </si>
  <si>
    <t>Henrique Borges, Empresa</t>
  </si>
  <si>
    <t>Plano de Execução</t>
  </si>
  <si>
    <t>Revisão e Aprovação</t>
  </si>
  <si>
    <t>Definição de Requisitos</t>
  </si>
  <si>
    <t>Definição do Método</t>
  </si>
  <si>
    <t>Equipa de Desenvolvimento</t>
  </si>
  <si>
    <t>Levantamento de Requisitos</t>
  </si>
  <si>
    <t>Análise de Requisitos</t>
  </si>
  <si>
    <t>Organização de Requisitos</t>
  </si>
  <si>
    <t>Validação</t>
  </si>
  <si>
    <t>Modelação Concetual</t>
  </si>
  <si>
    <t>Identificação das Entidades</t>
  </si>
  <si>
    <t>Identificação dos Relacionamentos</t>
  </si>
  <si>
    <t>Definição de atributos</t>
  </si>
  <si>
    <t>Elaboração do Esquema Concetual</t>
  </si>
  <si>
    <t>Validação do Esquema Concetual</t>
  </si>
  <si>
    <t>Modelação Lógica</t>
  </si>
  <si>
    <t>Derivação de Relações do Modelo de Dados Local</t>
  </si>
  <si>
    <t>Elaboração do Esquema Lógico</t>
  </si>
  <si>
    <t>Validação do Esquema Lógico</t>
  </si>
  <si>
    <t>Empresa</t>
  </si>
  <si>
    <t>Implementação Física</t>
  </si>
  <si>
    <t>Criação do Sistema de Dados</t>
  </si>
  <si>
    <t>Criação do Esquema Físico da Base de Dados</t>
  </si>
  <si>
    <t>Povoamento da Base de Dados</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</si>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</sst>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0">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rgb="FF1D2129"/>
      <name val="Arial"/>
      <family val="2"/>
      <scheme val="minor"/>
    </font>
    <font>
      <u/>
      <sz val="11"/>
      <color indexed="12"/>
      <name val="Arial"/>
      <family val="2"/>
      <scheme val="minor"/>
    </font>
    <font>
      <b/>
      <sz val="14"/>
      <color theme="9"/>
      <name val="Arial"/>
      <family val="2"/>
      <scheme val="minor"/>
    </font>
    <font>
      <sz val="10"/>
      <color rgb="FF000000"/>
      <name val="Arial"/>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9" tint="0.39997558519241921"/>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9" tint="0.39997558519241921"/>
      </bottom>
      <diagonal/>
    </border>
    <border>
      <left/>
      <right/>
      <top style="thin">
        <color theme="8" tint="0.59996337778862885"/>
      </top>
      <bottom style="thin">
        <color theme="8" tint="0.399975585192419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9" fontId="1" fillId="3" borderId="7" xfId="2" applyFont="1" applyFill="1" applyBorder="1" applyAlignment="1">
      <alignment horizontal="center" vertical="center"/>
    </xf>
    <xf numFmtId="165"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5" fontId="17" fillId="5" borderId="8" xfId="10" applyFont="1" applyFill="1" applyBorder="1">
      <alignment horizontal="center" vertical="center"/>
    </xf>
    <xf numFmtId="0" fontId="21" fillId="9" borderId="0" xfId="0" applyFont="1" applyFill="1" applyAlignment="1">
      <alignment horizontal="left" vertical="center" indent="1"/>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5" fontId="17" fillId="10" borderId="9" xfId="10" applyFont="1" applyFill="1" applyBorder="1">
      <alignment horizontal="center" vertical="center"/>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6" applyFont="1" applyAlignment="1">
      <alignment horizontal="left" vertical="center" indent="1"/>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7" fillId="3" borderId="6" xfId="11" applyFont="1" applyFill="1" applyBorder="1" applyAlignment="1">
      <alignment vertical="center" wrapText="1"/>
    </xf>
    <xf numFmtId="0" fontId="17" fillId="0" borderId="0" xfId="12" applyFont="1" applyFill="1" applyBorder="1">
      <alignment horizontal="left" vertical="center" indent="2"/>
    </xf>
    <xf numFmtId="0" fontId="17" fillId="0" borderId="0" xfId="11" applyFont="1" applyFill="1" applyBorder="1" applyAlignment="1">
      <alignment vertical="center"/>
    </xf>
    <xf numFmtId="9" fontId="1" fillId="0" borderId="0" xfId="2" applyFont="1" applyFill="1" applyBorder="1" applyAlignment="1">
      <alignment horizontal="center" vertical="center"/>
    </xf>
    <xf numFmtId="165" fontId="17" fillId="0" borderId="0" xfId="10" applyFont="1" applyFill="1" applyBorder="1">
      <alignment horizontal="center" vertical="center"/>
    </xf>
    <xf numFmtId="0" fontId="17" fillId="10" borderId="22" xfId="12" applyFont="1" applyFill="1" applyBorder="1">
      <alignment horizontal="left" vertical="center" indent="2"/>
    </xf>
    <xf numFmtId="0" fontId="17" fillId="10" borderId="22" xfId="11" applyFont="1" applyFill="1" applyBorder="1" applyAlignment="1">
      <alignment vertical="center"/>
    </xf>
    <xf numFmtId="9" fontId="1" fillId="10" borderId="22" xfId="2" applyFont="1" applyFill="1" applyBorder="1" applyAlignment="1">
      <alignment horizontal="center" vertical="center"/>
    </xf>
    <xf numFmtId="165" fontId="17" fillId="10" borderId="22" xfId="10" applyFont="1" applyFill="1" applyBorder="1">
      <alignment horizontal="center" vertical="center"/>
    </xf>
    <xf numFmtId="0" fontId="22" fillId="2" borderId="0" xfId="0" applyFont="1" applyFill="1" applyAlignment="1">
      <alignment horizontal="left" vertical="center" indent="1"/>
    </xf>
    <xf numFmtId="0" fontId="21" fillId="14" borderId="21" xfId="0" applyFont="1" applyFill="1" applyBorder="1" applyAlignment="1">
      <alignment horizontal="left" vertical="center" indent="1"/>
    </xf>
    <xf numFmtId="0" fontId="17" fillId="13" borderId="21" xfId="12" applyFont="1" applyFill="1" applyBorder="1">
      <alignment horizontal="left" vertical="center" indent="2"/>
    </xf>
    <xf numFmtId="9" fontId="17" fillId="13" borderId="21" xfId="12" applyNumberFormat="1" applyFont="1" applyFill="1" applyBorder="1">
      <alignment horizontal="left" vertical="center" indent="2"/>
    </xf>
    <xf numFmtId="165" fontId="17" fillId="13" borderId="21" xfId="12" applyNumberFormat="1" applyFont="1" applyFill="1" applyBorder="1">
      <alignment horizontal="left" vertical="center" indent="2"/>
    </xf>
    <xf numFmtId="0" fontId="17" fillId="13" borderId="0" xfId="12" applyFont="1" applyFill="1" applyBorder="1">
      <alignment horizontal="left" vertical="center" indent="2"/>
    </xf>
    <xf numFmtId="9" fontId="17" fillId="13" borderId="0" xfId="12" applyNumberFormat="1" applyFont="1" applyFill="1" applyBorder="1">
      <alignment horizontal="left" vertical="center" indent="2"/>
    </xf>
    <xf numFmtId="165" fontId="17" fillId="13" borderId="0" xfId="12" applyNumberFormat="1" applyFont="1" applyFill="1" applyBorder="1">
      <alignment horizontal="left" vertical="center" indent="2"/>
    </xf>
    <xf numFmtId="0" fontId="29" fillId="10" borderId="0" xfId="0" applyFont="1" applyFill="1" applyAlignment="1">
      <alignment vertical="center"/>
    </xf>
    <xf numFmtId="0" fontId="17" fillId="13" borderId="21" xfId="12" applyFont="1" applyFill="1" applyBorder="1" applyAlignment="1">
      <alignment horizontal="left" vertical="center"/>
    </xf>
    <xf numFmtId="0" fontId="17" fillId="13" borderId="0" xfId="12" applyFont="1" applyFill="1" applyBorder="1" applyAlignment="1">
      <alignment horizontal="left" vertical="center"/>
    </xf>
    <xf numFmtId="0" fontId="13" fillId="0" borderId="0" xfId="3" applyAlignment="1">
      <alignment wrapText="1"/>
    </xf>
    <xf numFmtId="0" fontId="18" fillId="11" borderId="16" xfId="0" applyFont="1" applyFill="1" applyBorder="1" applyAlignment="1">
      <alignment horizontal="left" vertical="center" indent="1"/>
    </xf>
    <xf numFmtId="0" fontId="18" fillId="11" borderId="16" xfId="0" applyFont="1" applyFill="1" applyBorder="1" applyAlignment="1">
      <alignment vertical="center"/>
    </xf>
    <xf numFmtId="0" fontId="18" fillId="11" borderId="16" xfId="0" applyFont="1" applyFill="1" applyBorder="1" applyAlignment="1">
      <alignment horizontal="center" vertical="center"/>
    </xf>
    <xf numFmtId="0" fontId="25" fillId="0" borderId="0" xfId="0" applyFont="1" applyAlignment="1">
      <alignment horizontal="left"/>
    </xf>
    <xf numFmtId="166" fontId="25" fillId="0" borderId="0" xfId="9" applyFont="1" applyBorder="1" applyAlignment="1">
      <alignment horizontal="left"/>
    </xf>
    <xf numFmtId="0" fontId="28" fillId="0" borderId="0" xfId="8" applyFont="1" applyAlignment="1">
      <alignment horizontal="left"/>
    </xf>
    <xf numFmtId="0" fontId="25" fillId="0" borderId="0" xfId="5" applyFont="1" applyAlignment="1">
      <alignment horizontal="center"/>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20">
    <dxf>
      <fill>
        <patternFill patternType="solid">
          <bgColor theme="9"/>
        </patternFill>
      </fill>
      <border>
        <left style="thin">
          <color theme="9"/>
        </left>
        <right style="thin">
          <color theme="9"/>
        </right>
        <top style="thin">
          <color theme="9"/>
        </top>
        <bottom style="thin">
          <color theme="9"/>
        </bottom>
      </border>
    </dxf>
    <dxf>
      <border>
        <left style="thin">
          <color rgb="FFC00000"/>
        </left>
        <right style="thin">
          <color rgb="FFC00000"/>
        </right>
      </border>
    </dxf>
    <dxf>
      <fill>
        <patternFill patternType="solid">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5" zoomScaleNormal="100" zoomScalePageLayoutView="70" workbookViewId="0">
      <selection activeCell="D19" sqref="D19"/>
    </sheetView>
  </sheetViews>
  <sheetFormatPr defaultColWidth="8.75" defaultRowHeight="30" customHeight="1"/>
  <cols>
    <col min="1" max="1" width="2.75" style="13" customWidth="1"/>
    <col min="2" max="2" width="41.875" customWidth="1"/>
    <col min="3" max="3" width="24" bestFit="1"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46.5" customHeight="1">
      <c r="A1" s="14"/>
      <c r="B1" s="117" t="s">
        <v>0</v>
      </c>
      <c r="C1" s="117"/>
      <c r="D1" s="117"/>
      <c r="E1" s="117"/>
      <c r="F1" s="117"/>
      <c r="H1" s="1"/>
      <c r="I1" s="116" t="s">
        <v>1</v>
      </c>
      <c r="J1" s="116"/>
      <c r="K1" s="116"/>
      <c r="L1" s="116"/>
      <c r="M1" s="116"/>
      <c r="N1" s="116"/>
      <c r="O1" s="116"/>
      <c r="P1" s="20"/>
      <c r="Q1" s="115">
        <f>DATEVALUE("2023/9/18")</f>
        <v>45187</v>
      </c>
      <c r="R1" s="115"/>
      <c r="S1" s="115"/>
      <c r="T1" s="115"/>
      <c r="U1" s="115"/>
      <c r="V1" s="115"/>
      <c r="W1" s="115"/>
      <c r="X1" s="115"/>
      <c r="Y1" s="115"/>
      <c r="Z1" s="115"/>
    </row>
    <row r="2" spans="1:64" ht="30" customHeight="1">
      <c r="B2" s="81" t="s">
        <v>2</v>
      </c>
      <c r="C2" s="82"/>
      <c r="D2" s="18"/>
      <c r="E2" s="19"/>
      <c r="F2" s="18"/>
      <c r="I2" s="116" t="s">
        <v>3</v>
      </c>
      <c r="J2" s="116"/>
      <c r="K2" s="116"/>
      <c r="L2" s="116"/>
      <c r="M2" s="116"/>
      <c r="N2" s="116"/>
      <c r="O2" s="116"/>
      <c r="P2" s="20"/>
      <c r="Q2" s="114">
        <v>1</v>
      </c>
      <c r="R2" s="114"/>
      <c r="S2" s="114"/>
      <c r="T2" s="114"/>
      <c r="U2" s="114"/>
      <c r="V2" s="114"/>
      <c r="W2" s="114"/>
      <c r="X2" s="114"/>
      <c r="Y2" s="114"/>
      <c r="Z2" s="114"/>
    </row>
    <row r="3" spans="1:64" s="22" customFormat="1" ht="30" customHeight="1">
      <c r="A3" s="13"/>
      <c r="B3" s="21"/>
      <c r="D3" s="23"/>
      <c r="E3" s="24"/>
    </row>
    <row r="4" spans="1:64" s="22" customFormat="1" ht="30" customHeight="1">
      <c r="A4" s="14"/>
      <c r="B4" s="25"/>
      <c r="E4" s="26"/>
      <c r="I4" s="120">
        <f>I5</f>
        <v>45187</v>
      </c>
      <c r="J4" s="118"/>
      <c r="K4" s="118"/>
      <c r="L4" s="118"/>
      <c r="M4" s="118"/>
      <c r="N4" s="118"/>
      <c r="O4" s="118"/>
      <c r="P4" s="118">
        <f>P5</f>
        <v>45194</v>
      </c>
      <c r="Q4" s="118"/>
      <c r="R4" s="118"/>
      <c r="S4" s="118"/>
      <c r="T4" s="118"/>
      <c r="U4" s="118"/>
      <c r="V4" s="118"/>
      <c r="W4" s="118">
        <f>W5</f>
        <v>45201</v>
      </c>
      <c r="X4" s="118"/>
      <c r="Y4" s="118"/>
      <c r="Z4" s="118"/>
      <c r="AA4" s="118"/>
      <c r="AB4" s="118"/>
      <c r="AC4" s="118"/>
      <c r="AD4" s="118">
        <f>AD5</f>
        <v>45208</v>
      </c>
      <c r="AE4" s="118"/>
      <c r="AF4" s="118"/>
      <c r="AG4" s="118"/>
      <c r="AH4" s="118"/>
      <c r="AI4" s="118"/>
      <c r="AJ4" s="118"/>
      <c r="AK4" s="118">
        <f>AK5</f>
        <v>45215</v>
      </c>
      <c r="AL4" s="118"/>
      <c r="AM4" s="118"/>
      <c r="AN4" s="118"/>
      <c r="AO4" s="118"/>
      <c r="AP4" s="118"/>
      <c r="AQ4" s="118"/>
      <c r="AR4" s="118">
        <f>AR5</f>
        <v>45222</v>
      </c>
      <c r="AS4" s="118"/>
      <c r="AT4" s="118"/>
      <c r="AU4" s="118"/>
      <c r="AV4" s="118"/>
      <c r="AW4" s="118"/>
      <c r="AX4" s="118"/>
      <c r="AY4" s="118">
        <f>AY5</f>
        <v>45229</v>
      </c>
      <c r="AZ4" s="118"/>
      <c r="BA4" s="118"/>
      <c r="BB4" s="118"/>
      <c r="BC4" s="118"/>
      <c r="BD4" s="118"/>
      <c r="BE4" s="118"/>
      <c r="BF4" s="118">
        <f>BF5</f>
        <v>45236</v>
      </c>
      <c r="BG4" s="118"/>
      <c r="BH4" s="118"/>
      <c r="BI4" s="118"/>
      <c r="BJ4" s="118"/>
      <c r="BK4" s="118"/>
      <c r="BL4" s="119"/>
    </row>
    <row r="5" spans="1:64" s="22" customFormat="1" ht="15" customHeight="1">
      <c r="A5" s="110"/>
      <c r="B5" s="111" t="s">
        <v>4</v>
      </c>
      <c r="C5" s="112" t="s">
        <v>5</v>
      </c>
      <c r="D5" s="113" t="s">
        <v>6</v>
      </c>
      <c r="E5" s="113" t="s">
        <v>7</v>
      </c>
      <c r="F5" s="113" t="s">
        <v>8</v>
      </c>
      <c r="I5" s="27">
        <f>Project_Start-WEEKDAY(Project_Start,1)+2+7*(Display_Week-1)</f>
        <v>45187</v>
      </c>
      <c r="J5" s="27">
        <f>I5+1</f>
        <v>45188</v>
      </c>
      <c r="K5" s="27">
        <f t="shared" ref="K5:AX5" si="0">J5+1</f>
        <v>45189</v>
      </c>
      <c r="L5" s="27">
        <f t="shared" si="0"/>
        <v>45190</v>
      </c>
      <c r="M5" s="27">
        <f t="shared" si="0"/>
        <v>45191</v>
      </c>
      <c r="N5" s="27">
        <f t="shared" si="0"/>
        <v>45192</v>
      </c>
      <c r="O5" s="28">
        <f t="shared" si="0"/>
        <v>45193</v>
      </c>
      <c r="P5" s="29">
        <f>O5+1</f>
        <v>45194</v>
      </c>
      <c r="Q5" s="27">
        <f>P5+1</f>
        <v>45195</v>
      </c>
      <c r="R5" s="27">
        <f t="shared" si="0"/>
        <v>45196</v>
      </c>
      <c r="S5" s="27">
        <f t="shared" si="0"/>
        <v>45197</v>
      </c>
      <c r="T5" s="27">
        <f t="shared" si="0"/>
        <v>45198</v>
      </c>
      <c r="U5" s="27">
        <f t="shared" si="0"/>
        <v>45199</v>
      </c>
      <c r="V5" s="28">
        <f t="shared" si="0"/>
        <v>45200</v>
      </c>
      <c r="W5" s="29">
        <f>V5+1</f>
        <v>45201</v>
      </c>
      <c r="X5" s="27">
        <f>W5+1</f>
        <v>45202</v>
      </c>
      <c r="Y5" s="27">
        <f t="shared" si="0"/>
        <v>45203</v>
      </c>
      <c r="Z5" s="27">
        <f t="shared" si="0"/>
        <v>45204</v>
      </c>
      <c r="AA5" s="27">
        <f t="shared" si="0"/>
        <v>45205</v>
      </c>
      <c r="AB5" s="27">
        <f t="shared" si="0"/>
        <v>45206</v>
      </c>
      <c r="AC5" s="28">
        <f t="shared" si="0"/>
        <v>45207</v>
      </c>
      <c r="AD5" s="29">
        <f>AC5+1</f>
        <v>45208</v>
      </c>
      <c r="AE5" s="27">
        <f>AD5+1</f>
        <v>45209</v>
      </c>
      <c r="AF5" s="27">
        <f t="shared" si="0"/>
        <v>45210</v>
      </c>
      <c r="AG5" s="27">
        <f t="shared" si="0"/>
        <v>45211</v>
      </c>
      <c r="AH5" s="27">
        <f t="shared" si="0"/>
        <v>45212</v>
      </c>
      <c r="AI5" s="27">
        <f t="shared" si="0"/>
        <v>45213</v>
      </c>
      <c r="AJ5" s="28">
        <f t="shared" si="0"/>
        <v>45214</v>
      </c>
      <c r="AK5" s="29">
        <f>AJ5+1</f>
        <v>45215</v>
      </c>
      <c r="AL5" s="27">
        <f>AK5+1</f>
        <v>45216</v>
      </c>
      <c r="AM5" s="27">
        <f t="shared" si="0"/>
        <v>45217</v>
      </c>
      <c r="AN5" s="27">
        <f t="shared" si="0"/>
        <v>45218</v>
      </c>
      <c r="AO5" s="27">
        <f t="shared" si="0"/>
        <v>45219</v>
      </c>
      <c r="AP5" s="27">
        <f t="shared" si="0"/>
        <v>45220</v>
      </c>
      <c r="AQ5" s="28">
        <f t="shared" si="0"/>
        <v>45221</v>
      </c>
      <c r="AR5" s="29">
        <f>AQ5+1</f>
        <v>45222</v>
      </c>
      <c r="AS5" s="27">
        <f>AR5+1</f>
        <v>45223</v>
      </c>
      <c r="AT5" s="27">
        <f t="shared" si="0"/>
        <v>45224</v>
      </c>
      <c r="AU5" s="27">
        <f t="shared" si="0"/>
        <v>45225</v>
      </c>
      <c r="AV5" s="27">
        <f t="shared" si="0"/>
        <v>45226</v>
      </c>
      <c r="AW5" s="27">
        <f t="shared" si="0"/>
        <v>45227</v>
      </c>
      <c r="AX5" s="28">
        <f t="shared" si="0"/>
        <v>45228</v>
      </c>
      <c r="AY5" s="29">
        <f>AX5+1</f>
        <v>45229</v>
      </c>
      <c r="AZ5" s="27">
        <f>AY5+1</f>
        <v>45230</v>
      </c>
      <c r="BA5" s="27">
        <f t="shared" ref="BA5:BE5" si="1">AZ5+1</f>
        <v>45231</v>
      </c>
      <c r="BB5" s="27">
        <f t="shared" si="1"/>
        <v>45232</v>
      </c>
      <c r="BC5" s="27">
        <f t="shared" si="1"/>
        <v>45233</v>
      </c>
      <c r="BD5" s="27">
        <f t="shared" si="1"/>
        <v>45234</v>
      </c>
      <c r="BE5" s="28">
        <f t="shared" si="1"/>
        <v>45235</v>
      </c>
      <c r="BF5" s="29">
        <f>BE5+1</f>
        <v>45236</v>
      </c>
      <c r="BG5" s="27">
        <f>BF5+1</f>
        <v>45237</v>
      </c>
      <c r="BH5" s="27">
        <f t="shared" ref="BH5:BL5" si="2">BG5+1</f>
        <v>45238</v>
      </c>
      <c r="BI5" s="27">
        <f t="shared" si="2"/>
        <v>45239</v>
      </c>
      <c r="BJ5" s="27">
        <f t="shared" si="2"/>
        <v>45240</v>
      </c>
      <c r="BK5" s="27">
        <f t="shared" si="2"/>
        <v>45241</v>
      </c>
      <c r="BL5" s="27">
        <f t="shared" si="2"/>
        <v>45242</v>
      </c>
    </row>
    <row r="6" spans="1:64" s="22" customFormat="1" ht="12" customHeight="1">
      <c r="A6" s="110"/>
      <c r="B6" s="111"/>
      <c r="C6" s="112"/>
      <c r="D6" s="113"/>
      <c r="E6" s="113"/>
      <c r="F6" s="113"/>
      <c r="I6" s="30" t="str">
        <f t="shared" ref="I6:AN6" si="3">LEFT(TEXT(I5,"ddd"),1)</f>
        <v>s</v>
      </c>
      <c r="J6" s="31" t="str">
        <f t="shared" si="3"/>
        <v>t</v>
      </c>
      <c r="K6" s="31" t="str">
        <f t="shared" si="3"/>
        <v>q</v>
      </c>
      <c r="L6" s="31" t="str">
        <f t="shared" si="3"/>
        <v>q</v>
      </c>
      <c r="M6" s="31" t="str">
        <f t="shared" si="3"/>
        <v>s</v>
      </c>
      <c r="N6" s="31" t="str">
        <f t="shared" si="3"/>
        <v>s</v>
      </c>
      <c r="O6" s="31" t="str">
        <f t="shared" si="3"/>
        <v>d</v>
      </c>
      <c r="P6" s="31" t="str">
        <f t="shared" si="3"/>
        <v>s</v>
      </c>
      <c r="Q6" s="31" t="str">
        <f t="shared" si="3"/>
        <v>t</v>
      </c>
      <c r="R6" s="31" t="str">
        <f t="shared" si="3"/>
        <v>q</v>
      </c>
      <c r="S6" s="31" t="str">
        <f t="shared" si="3"/>
        <v>q</v>
      </c>
      <c r="T6" s="31" t="str">
        <f t="shared" si="3"/>
        <v>s</v>
      </c>
      <c r="U6" s="31" t="str">
        <f t="shared" si="3"/>
        <v>s</v>
      </c>
      <c r="V6" s="31" t="str">
        <f t="shared" si="3"/>
        <v>d</v>
      </c>
      <c r="W6" s="31" t="str">
        <f t="shared" si="3"/>
        <v>s</v>
      </c>
      <c r="X6" s="31" t="str">
        <f t="shared" si="3"/>
        <v>t</v>
      </c>
      <c r="Y6" s="31" t="str">
        <f t="shared" si="3"/>
        <v>q</v>
      </c>
      <c r="Z6" s="31" t="str">
        <f t="shared" si="3"/>
        <v>q</v>
      </c>
      <c r="AA6" s="31" t="str">
        <f t="shared" si="3"/>
        <v>s</v>
      </c>
      <c r="AB6" s="31" t="str">
        <f t="shared" si="3"/>
        <v>s</v>
      </c>
      <c r="AC6" s="31" t="str">
        <f t="shared" si="3"/>
        <v>d</v>
      </c>
      <c r="AD6" s="31" t="str">
        <f t="shared" si="3"/>
        <v>s</v>
      </c>
      <c r="AE6" s="31" t="str">
        <f t="shared" si="3"/>
        <v>t</v>
      </c>
      <c r="AF6" s="31" t="str">
        <f t="shared" si="3"/>
        <v>q</v>
      </c>
      <c r="AG6" s="31" t="str">
        <f t="shared" si="3"/>
        <v>q</v>
      </c>
      <c r="AH6" s="31" t="str">
        <f t="shared" si="3"/>
        <v>s</v>
      </c>
      <c r="AI6" s="31" t="str">
        <f t="shared" si="3"/>
        <v>s</v>
      </c>
      <c r="AJ6" s="31" t="str">
        <f t="shared" si="3"/>
        <v>d</v>
      </c>
      <c r="AK6" s="31" t="str">
        <f t="shared" si="3"/>
        <v>s</v>
      </c>
      <c r="AL6" s="31" t="str">
        <f t="shared" si="3"/>
        <v>t</v>
      </c>
      <c r="AM6" s="31" t="str">
        <f t="shared" si="3"/>
        <v>q</v>
      </c>
      <c r="AN6" s="31" t="str">
        <f t="shared" si="3"/>
        <v>q</v>
      </c>
      <c r="AO6" s="31" t="str">
        <f t="shared" ref="AO6:BL6" si="4">LEFT(TEXT(AO5,"ddd"),1)</f>
        <v>s</v>
      </c>
      <c r="AP6" s="31" t="str">
        <f t="shared" si="4"/>
        <v>s</v>
      </c>
      <c r="AQ6" s="31" t="str">
        <f t="shared" si="4"/>
        <v>d</v>
      </c>
      <c r="AR6" s="31" t="str">
        <f t="shared" si="4"/>
        <v>s</v>
      </c>
      <c r="AS6" s="31" t="str">
        <f t="shared" si="4"/>
        <v>t</v>
      </c>
      <c r="AT6" s="31" t="str">
        <f t="shared" si="4"/>
        <v>q</v>
      </c>
      <c r="AU6" s="31" t="str">
        <f t="shared" si="4"/>
        <v>q</v>
      </c>
      <c r="AV6" s="31" t="str">
        <f t="shared" si="4"/>
        <v>s</v>
      </c>
      <c r="AW6" s="31" t="str">
        <f t="shared" si="4"/>
        <v>s</v>
      </c>
      <c r="AX6" s="31" t="str">
        <f t="shared" si="4"/>
        <v>d</v>
      </c>
      <c r="AY6" s="31" t="str">
        <f t="shared" si="4"/>
        <v>s</v>
      </c>
      <c r="AZ6" s="31" t="str">
        <f t="shared" si="4"/>
        <v>t</v>
      </c>
      <c r="BA6" s="31" t="str">
        <f t="shared" si="4"/>
        <v>q</v>
      </c>
      <c r="BB6" s="31" t="str">
        <f t="shared" si="4"/>
        <v>q</v>
      </c>
      <c r="BC6" s="31" t="str">
        <f t="shared" si="4"/>
        <v>s</v>
      </c>
      <c r="BD6" s="31" t="str">
        <f t="shared" si="4"/>
        <v>s</v>
      </c>
      <c r="BE6" s="31" t="str">
        <f t="shared" si="4"/>
        <v>d</v>
      </c>
      <c r="BF6" s="31" t="str">
        <f t="shared" si="4"/>
        <v>s</v>
      </c>
      <c r="BG6" s="31" t="str">
        <f t="shared" si="4"/>
        <v>t</v>
      </c>
      <c r="BH6" s="31" t="str">
        <f t="shared" si="4"/>
        <v>q</v>
      </c>
      <c r="BI6" s="31" t="str">
        <f t="shared" si="4"/>
        <v>q</v>
      </c>
      <c r="BJ6" s="31" t="str">
        <f t="shared" si="4"/>
        <v>s</v>
      </c>
      <c r="BK6" s="31" t="str">
        <f t="shared" si="4"/>
        <v>s</v>
      </c>
      <c r="BL6" s="32" t="str">
        <f t="shared" si="4"/>
        <v>d</v>
      </c>
    </row>
    <row r="7" spans="1:64" s="22" customFormat="1" ht="10.5" customHeight="1">
      <c r="A7" s="13" t="s">
        <v>9</v>
      </c>
      <c r="B7" s="33"/>
      <c r="C7" s="34"/>
      <c r="D7" s="33"/>
      <c r="E7" s="33"/>
      <c r="F7" s="33"/>
      <c r="H7" s="22" t="str">
        <f ca="1">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c r="A8" s="14"/>
      <c r="B8" s="36" t="s">
        <v>10</v>
      </c>
      <c r="C8" s="37"/>
      <c r="D8" s="38"/>
      <c r="E8" s="39"/>
      <c r="F8" s="40"/>
      <c r="G8" s="17"/>
      <c r="H8" s="5" t="str">
        <f t="shared" ref="H8:H35" ca="1"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c r="A9" s="14"/>
      <c r="B9" s="43" t="s">
        <v>11</v>
      </c>
      <c r="C9" s="90" t="s">
        <v>12</v>
      </c>
      <c r="D9" s="44">
        <v>1</v>
      </c>
      <c r="E9" s="45">
        <f>Project_Start</f>
        <v>45187</v>
      </c>
      <c r="F9" s="45">
        <f>E9+3</f>
        <v>45190</v>
      </c>
      <c r="G9" s="17"/>
      <c r="H9" s="5">
        <f t="shared" ca="1" si="5"/>
        <v>4</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2" customFormat="1" ht="30" customHeight="1">
      <c r="A10" s="14"/>
      <c r="B10" s="47" t="s">
        <v>13</v>
      </c>
      <c r="C10" s="90" t="s">
        <v>14</v>
      </c>
      <c r="D10" s="48">
        <v>1</v>
      </c>
      <c r="E10" s="49">
        <f>F9</f>
        <v>45190</v>
      </c>
      <c r="F10" s="49">
        <f>E10+2</f>
        <v>45192</v>
      </c>
      <c r="G10" s="17"/>
      <c r="H10" s="5">
        <f t="shared" ca="1" si="5"/>
        <v>3</v>
      </c>
      <c r="I10" s="46"/>
      <c r="J10" s="46"/>
      <c r="K10" s="46"/>
      <c r="L10" s="46"/>
      <c r="M10" s="46"/>
      <c r="N10" s="46"/>
      <c r="O10" s="46"/>
      <c r="P10" s="46"/>
      <c r="Q10" s="46"/>
      <c r="R10" s="46"/>
      <c r="S10" s="46"/>
      <c r="T10" s="46"/>
      <c r="U10" s="50"/>
      <c r="V10" s="50"/>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2" customFormat="1" ht="30" customHeight="1">
      <c r="A11" s="13"/>
      <c r="B11" s="47" t="s">
        <v>15</v>
      </c>
      <c r="C11" s="90" t="s">
        <v>16</v>
      </c>
      <c r="D11" s="48">
        <v>1</v>
      </c>
      <c r="E11" s="49">
        <f>F10</f>
        <v>45192</v>
      </c>
      <c r="F11" s="49">
        <f>E11+4</f>
        <v>45196</v>
      </c>
      <c r="G11" s="17"/>
      <c r="H11" s="5">
        <f t="shared" ca="1" si="5"/>
        <v>5</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2" customFormat="1" ht="30" customHeight="1">
      <c r="A12" s="13"/>
      <c r="B12" s="47" t="s">
        <v>17</v>
      </c>
      <c r="C12" s="90" t="s">
        <v>16</v>
      </c>
      <c r="D12" s="48">
        <v>1</v>
      </c>
      <c r="E12" s="49">
        <f>E11</f>
        <v>45192</v>
      </c>
      <c r="F12" s="49">
        <f>E12+5</f>
        <v>45197</v>
      </c>
      <c r="G12" s="17"/>
      <c r="H12" s="5">
        <f t="shared" ca="1" si="5"/>
        <v>6</v>
      </c>
      <c r="I12" s="46"/>
      <c r="J12" s="46"/>
      <c r="K12" s="46"/>
      <c r="L12" s="46"/>
      <c r="M12" s="46"/>
      <c r="N12" s="46"/>
      <c r="O12" s="46"/>
      <c r="P12" s="46"/>
      <c r="Q12" s="46"/>
      <c r="R12" s="46"/>
      <c r="S12" s="46"/>
      <c r="T12" s="46"/>
      <c r="U12" s="46"/>
      <c r="V12" s="46"/>
      <c r="W12" s="46"/>
      <c r="X12" s="46"/>
      <c r="Y12" s="50"/>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2" customFormat="1" ht="30" customHeight="1">
      <c r="A13" s="13"/>
      <c r="B13" s="47" t="s">
        <v>18</v>
      </c>
      <c r="C13" s="90" t="s">
        <v>16</v>
      </c>
      <c r="D13" s="48">
        <v>0.5</v>
      </c>
      <c r="E13" s="49">
        <f>E10+1</f>
        <v>45191</v>
      </c>
      <c r="F13" s="49">
        <f>E13+9</f>
        <v>45200</v>
      </c>
      <c r="G13" s="17"/>
      <c r="H13" s="5">
        <f t="shared" ca="1" si="5"/>
        <v>10</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2" customFormat="1" ht="30" customHeight="1">
      <c r="A14" s="14"/>
      <c r="B14" s="51" t="s">
        <v>19</v>
      </c>
      <c r="C14" s="52"/>
      <c r="D14" s="53"/>
      <c r="E14" s="54"/>
      <c r="F14" s="55"/>
      <c r="G14" s="17"/>
      <c r="H14" s="5" t="str">
        <f t="shared" ca="1" si="5"/>
        <v/>
      </c>
    </row>
    <row r="15" spans="1:64" s="42" customFormat="1" ht="30" customHeight="1">
      <c r="A15" s="14"/>
      <c r="B15" s="56" t="s">
        <v>20</v>
      </c>
      <c r="C15" s="57" t="s">
        <v>21</v>
      </c>
      <c r="D15" s="58">
        <v>1</v>
      </c>
      <c r="E15" s="59">
        <f>F13+1</f>
        <v>45201</v>
      </c>
      <c r="F15" s="59">
        <f>E15+4</f>
        <v>45205</v>
      </c>
      <c r="G15" s="17"/>
      <c r="H15" s="5">
        <f t="shared" ca="1" si="5"/>
        <v>5</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2" customFormat="1" ht="30" customHeight="1">
      <c r="A16" s="13"/>
      <c r="B16" s="56" t="s">
        <v>22</v>
      </c>
      <c r="C16" s="57" t="s">
        <v>21</v>
      </c>
      <c r="D16" s="58">
        <v>1</v>
      </c>
      <c r="E16" s="59">
        <f>E15+2</f>
        <v>45203</v>
      </c>
      <c r="F16" s="59">
        <f>E16+5</f>
        <v>45208</v>
      </c>
      <c r="G16" s="17"/>
      <c r="H16" s="5">
        <f t="shared" ca="1" si="5"/>
        <v>6</v>
      </c>
      <c r="I16" s="46"/>
      <c r="J16" s="46"/>
      <c r="K16" s="46"/>
      <c r="L16" s="46"/>
      <c r="M16" s="46"/>
      <c r="N16" s="46"/>
      <c r="O16" s="46"/>
      <c r="P16" s="46"/>
      <c r="Q16" s="46"/>
      <c r="R16" s="46"/>
      <c r="S16" s="46"/>
      <c r="T16" s="46"/>
      <c r="U16" s="50"/>
      <c r="V16" s="50"/>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2" customFormat="1" ht="30" customHeight="1">
      <c r="A17" s="13"/>
      <c r="B17" s="56" t="s">
        <v>23</v>
      </c>
      <c r="C17" s="57" t="s">
        <v>21</v>
      </c>
      <c r="D17" s="58">
        <v>1</v>
      </c>
      <c r="E17" s="59">
        <f>F16</f>
        <v>45208</v>
      </c>
      <c r="F17" s="59">
        <f>E17+3</f>
        <v>45211</v>
      </c>
      <c r="G17" s="17"/>
      <c r="H17" s="5">
        <f t="shared" ca="1" si="5"/>
        <v>4</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2" customFormat="1" ht="30" customHeight="1">
      <c r="A18" s="13"/>
      <c r="B18" s="56" t="s">
        <v>24</v>
      </c>
      <c r="C18" s="57" t="s">
        <v>21</v>
      </c>
      <c r="D18" s="58">
        <v>1</v>
      </c>
      <c r="E18" s="59">
        <f>E17</f>
        <v>45208</v>
      </c>
      <c r="F18" s="59">
        <f>E18+2</f>
        <v>45210</v>
      </c>
      <c r="G18" s="17"/>
      <c r="H18" s="5">
        <f t="shared" ca="1" si="5"/>
        <v>3</v>
      </c>
      <c r="I18" s="46"/>
      <c r="J18" s="46"/>
      <c r="K18" s="46"/>
      <c r="L18" s="46"/>
      <c r="M18" s="46"/>
      <c r="N18" s="46"/>
      <c r="O18" s="46"/>
      <c r="P18" s="46"/>
      <c r="Q18" s="46"/>
      <c r="R18" s="46"/>
      <c r="S18" s="46"/>
      <c r="T18" s="46"/>
      <c r="U18" s="46"/>
      <c r="V18" s="46"/>
      <c r="W18" s="46"/>
      <c r="X18" s="46"/>
      <c r="Y18" s="50"/>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2" customFormat="1" ht="30" customHeight="1">
      <c r="A19" s="13"/>
      <c r="B19" s="56" t="s">
        <v>25</v>
      </c>
      <c r="C19" s="57" t="s">
        <v>16</v>
      </c>
      <c r="D19" s="58">
        <v>0.8</v>
      </c>
      <c r="E19" s="59">
        <f>E18</f>
        <v>45208</v>
      </c>
      <c r="F19" s="59">
        <f>E19+6</f>
        <v>45214</v>
      </c>
      <c r="G19" s="17"/>
      <c r="H19" s="5">
        <f t="shared" ca="1" si="5"/>
        <v>7</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2" customFormat="1" ht="30" customHeight="1">
      <c r="A20" s="13"/>
      <c r="B20" s="60" t="s">
        <v>26</v>
      </c>
      <c r="C20" s="61"/>
      <c r="D20" s="62"/>
      <c r="E20" s="63"/>
      <c r="F20" s="64"/>
      <c r="G20" s="17"/>
      <c r="H20" s="5" t="str">
        <f t="shared" ca="1" si="5"/>
        <v/>
      </c>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row>
    <row r="21" spans="1:64" s="42" customFormat="1" ht="30" customHeight="1">
      <c r="A21" s="13"/>
      <c r="B21" s="66" t="s">
        <v>27</v>
      </c>
      <c r="C21" s="67" t="s">
        <v>21</v>
      </c>
      <c r="D21" s="68">
        <v>1</v>
      </c>
      <c r="E21" s="69">
        <f>F19+1</f>
        <v>45215</v>
      </c>
      <c r="F21" s="69">
        <f>E21+5</f>
        <v>45220</v>
      </c>
      <c r="G21" s="17"/>
      <c r="H21" s="5">
        <f t="shared" ca="1" si="5"/>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2" customFormat="1" ht="30" customHeight="1">
      <c r="A22" s="13"/>
      <c r="B22" s="66" t="s">
        <v>28</v>
      </c>
      <c r="C22" s="67" t="s">
        <v>21</v>
      </c>
      <c r="D22" s="68">
        <v>1</v>
      </c>
      <c r="E22" s="69">
        <f>F21-2</f>
        <v>45218</v>
      </c>
      <c r="F22" s="69">
        <f>E22+4</f>
        <v>45222</v>
      </c>
      <c r="G22" s="17"/>
      <c r="H22" s="5">
        <f t="shared" ca="1" si="5"/>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2" customFormat="1" ht="30" customHeight="1">
      <c r="A23" s="13"/>
      <c r="B23" s="66" t="s">
        <v>29</v>
      </c>
      <c r="C23" s="67" t="s">
        <v>21</v>
      </c>
      <c r="D23" s="68">
        <v>1</v>
      </c>
      <c r="E23" s="69">
        <f>F22-2</f>
        <v>45220</v>
      </c>
      <c r="F23" s="69">
        <f>E23+5</f>
        <v>45225</v>
      </c>
      <c r="G23" s="17"/>
      <c r="H23" s="5">
        <f t="shared" ca="1" si="5"/>
        <v>6</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2" customFormat="1" ht="30" customHeight="1">
      <c r="A24" s="13"/>
      <c r="B24" s="66" t="s">
        <v>30</v>
      </c>
      <c r="C24" s="67" t="s">
        <v>21</v>
      </c>
      <c r="D24" s="68">
        <v>1</v>
      </c>
      <c r="E24" s="69">
        <f>F23+1</f>
        <v>45226</v>
      </c>
      <c r="F24" s="69">
        <f>E24+4</f>
        <v>45230</v>
      </c>
      <c r="G24" s="17"/>
      <c r="H24" s="5">
        <f t="shared" ca="1" si="5"/>
        <v>5</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2" customFormat="1" ht="30" customHeight="1">
      <c r="A25" s="13"/>
      <c r="B25" s="66" t="s">
        <v>31</v>
      </c>
      <c r="C25" s="67" t="s">
        <v>21</v>
      </c>
      <c r="D25" s="68">
        <v>0.7</v>
      </c>
      <c r="E25" s="69">
        <f>E23</f>
        <v>45220</v>
      </c>
      <c r="F25" s="69">
        <f>E25+13</f>
        <v>45233</v>
      </c>
      <c r="G25" s="17"/>
      <c r="H25" s="5">
        <f t="shared" ca="1" si="5"/>
        <v>14</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s="42" customFormat="1" ht="30" customHeight="1">
      <c r="A26" s="13"/>
      <c r="B26" s="70" t="s">
        <v>32</v>
      </c>
      <c r="C26" s="70"/>
      <c r="D26" s="70"/>
      <c r="E26" s="70"/>
      <c r="F26" s="70"/>
      <c r="G26" s="17"/>
      <c r="H26" s="5" t="str">
        <f t="shared" ca="1" si="5"/>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2" customFormat="1" ht="30" customHeight="1">
      <c r="A27" s="13"/>
      <c r="B27" s="72" t="s">
        <v>33</v>
      </c>
      <c r="C27" s="73" t="s">
        <v>21</v>
      </c>
      <c r="D27" s="74">
        <v>0</v>
      </c>
      <c r="E27" s="75">
        <f>F25+1</f>
        <v>45234</v>
      </c>
      <c r="F27" s="75">
        <f>E27+3</f>
        <v>45237</v>
      </c>
      <c r="G27" s="17"/>
      <c r="H27" s="5">
        <f t="shared" ca="1" si="5"/>
        <v>4</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2" customFormat="1" ht="30" customHeight="1">
      <c r="A28" s="13"/>
      <c r="B28" s="72" t="s">
        <v>34</v>
      </c>
      <c r="C28" s="107" t="s">
        <v>21</v>
      </c>
      <c r="D28" s="74">
        <v>0</v>
      </c>
      <c r="E28" s="75">
        <f>F27</f>
        <v>45237</v>
      </c>
      <c r="F28" s="75">
        <f>E28+4</f>
        <v>45241</v>
      </c>
      <c r="G28" s="17"/>
      <c r="H28" s="5">
        <f t="shared" ca="1" si="5"/>
        <v>5</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2" customFormat="1" ht="30" customHeight="1">
      <c r="A29" s="13"/>
      <c r="B29" s="95" t="s">
        <v>35</v>
      </c>
      <c r="C29" s="96" t="s">
        <v>36</v>
      </c>
      <c r="D29" s="97">
        <v>0</v>
      </c>
      <c r="E29" s="98">
        <f>F28+1</f>
        <v>45242</v>
      </c>
      <c r="F29" s="98">
        <f>E29+3</f>
        <v>45245</v>
      </c>
      <c r="G29" s="17"/>
      <c r="H29" s="5">
        <f t="shared" ca="1" si="5"/>
        <v>4</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2" customFormat="1" ht="30" customHeight="1">
      <c r="A30" s="13"/>
      <c r="B30" s="100" t="s">
        <v>37</v>
      </c>
      <c r="C30" s="100"/>
      <c r="D30" s="100"/>
      <c r="E30" s="100"/>
      <c r="F30" s="100"/>
      <c r="G30" s="17"/>
      <c r="H30" s="5" t="str">
        <f t="shared" ca="1" si="5"/>
        <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row>
    <row r="31" spans="1:64" s="42" customFormat="1" ht="30" customHeight="1">
      <c r="A31" s="13"/>
      <c r="B31" s="101" t="s">
        <v>38</v>
      </c>
      <c r="C31" s="108" t="s">
        <v>21</v>
      </c>
      <c r="D31" s="102">
        <v>0</v>
      </c>
      <c r="E31" s="103">
        <f>E27+10</f>
        <v>45244</v>
      </c>
      <c r="F31" s="103">
        <f>E31+3</f>
        <v>45247</v>
      </c>
      <c r="G31" s="17"/>
      <c r="H31" s="5"/>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2" customFormat="1" ht="30" customHeight="1">
      <c r="A32" s="13"/>
      <c r="B32" s="101" t="s">
        <v>39</v>
      </c>
      <c r="C32" s="108" t="s">
        <v>21</v>
      </c>
      <c r="D32" s="102">
        <v>0</v>
      </c>
      <c r="E32" s="103">
        <f>F31</f>
        <v>45247</v>
      </c>
      <c r="F32" s="103">
        <f>E32+4</f>
        <v>45251</v>
      </c>
      <c r="G32" s="17"/>
      <c r="H32" s="5"/>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1:64" s="42" customFormat="1" ht="30" customHeight="1">
      <c r="A33" s="13"/>
      <c r="B33" s="104" t="s">
        <v>40</v>
      </c>
      <c r="C33" s="109" t="s">
        <v>36</v>
      </c>
      <c r="D33" s="105">
        <v>0</v>
      </c>
      <c r="E33" s="106">
        <f>F32+1</f>
        <v>45252</v>
      </c>
      <c r="F33" s="106">
        <f>E33+3</f>
        <v>45255</v>
      </c>
      <c r="G33" s="17"/>
      <c r="H33" s="5"/>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s="42" customFormat="1" ht="30" customHeight="1">
      <c r="A34" s="13"/>
      <c r="B34" s="91"/>
      <c r="C34" s="92"/>
      <c r="D34" s="93"/>
      <c r="E34" s="94"/>
      <c r="F34" s="94"/>
      <c r="G34" s="17"/>
      <c r="H34" s="5"/>
    </row>
    <row r="35" spans="1:64" s="42" customFormat="1" ht="30" customHeight="1">
      <c r="A35" s="14"/>
      <c r="B35" s="99" t="s">
        <v>41</v>
      </c>
      <c r="C35" s="76"/>
      <c r="D35" s="77"/>
      <c r="E35" s="78"/>
      <c r="F35" s="79"/>
      <c r="G35" s="17"/>
      <c r="H35" s="6" t="str">
        <f t="shared" ca="1" si="5"/>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ht="30" customHeight="1">
      <c r="G36" s="3"/>
    </row>
    <row r="37" spans="1:64" ht="30" customHeight="1">
      <c r="C37" s="16"/>
      <c r="F37" s="15"/>
    </row>
    <row r="38" spans="1:64" ht="30" customHeight="1">
      <c r="C38" s="4"/>
    </row>
  </sheetData>
  <mergeCells count="19">
    <mergeCell ref="BF4:BL4"/>
    <mergeCell ref="I4:O4"/>
    <mergeCell ref="P4:V4"/>
    <mergeCell ref="W4:AC4"/>
    <mergeCell ref="AD4:AJ4"/>
    <mergeCell ref="AK4:AQ4"/>
    <mergeCell ref="AR4:AX4"/>
    <mergeCell ref="AY4:BE4"/>
    <mergeCell ref="F5:F6"/>
    <mergeCell ref="Q2:Z2"/>
    <mergeCell ref="Q1:Z1"/>
    <mergeCell ref="I1:O1"/>
    <mergeCell ref="I2:O2"/>
    <mergeCell ref="B1:F1"/>
    <mergeCell ref="A5:A6"/>
    <mergeCell ref="B5:B6"/>
    <mergeCell ref="C5:C6"/>
    <mergeCell ref="D5:D6"/>
    <mergeCell ref="E5:E6"/>
  </mergeCells>
  <conditionalFormatting sqref="D34:D35 D7">
    <cfRule type="dataBar" priority="3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0" priority="19">
      <formula>AND(task_start&lt;=I$5,ROUNDDOWN((task_end-task_start+1)*task_progress,0)+task_start-1&gt;=I$5)</formula>
    </cfRule>
    <cfRule type="expression" dxfId="9" priority="20" stopIfTrue="1">
      <formula>AND(task_end&gt;=I$5,task_start&lt;J$5)</formula>
    </cfRule>
  </conditionalFormatting>
  <conditionalFormatting sqref="I15:BL19">
    <cfRule type="expression" dxfId="8" priority="17">
      <formula>AND(task_start&lt;=I$5,ROUNDDOWN((task_end-task_start+1)*task_progress,0)+task_start-1&gt;=I$5)</formula>
    </cfRule>
    <cfRule type="expression" dxfId="7" priority="18" stopIfTrue="1">
      <formula>AND(task_end&gt;=I$5,task_start&lt;J$5)</formula>
    </cfRule>
  </conditionalFormatting>
  <conditionalFormatting sqref="I21:BL25">
    <cfRule type="expression" dxfId="6" priority="15">
      <formula>AND(task_start&lt;=I$5,ROUNDDOWN((task_end-task_start+1)*task_progress,0)+task_start-1&gt;=I$5)</formula>
    </cfRule>
    <cfRule type="expression" dxfId="5" priority="16" stopIfTrue="1">
      <formula>AND(task_end&gt;=I$5,task_start&lt;J$5)</formula>
    </cfRule>
  </conditionalFormatting>
  <conditionalFormatting sqref="I27:BL29">
    <cfRule type="expression" dxfId="4" priority="49">
      <formula>AND(task_start&lt;=I$5,ROUNDDOWN((task_end-task_start+1)*task_progress,0)+task_start-1&gt;=I$5)</formula>
    </cfRule>
    <cfRule type="expression" dxfId="3" priority="50" stopIfTrue="1">
      <formula>AND(task_end&gt;=I$5,task_start&lt;J$5)</formula>
    </cfRule>
  </conditionalFormatting>
  <conditionalFormatting sqref="D8:D29">
    <cfRule type="dataBar" priority="13">
      <dataBar>
        <cfvo type="num" val="0"/>
        <cfvo type="num" val="1"/>
        <color theme="0"/>
      </dataBar>
      <extLst>
        <ext xmlns:x14="http://schemas.microsoft.com/office/spreadsheetml/2009/9/main" uri="{B025F937-C7B1-47D3-B67F-A62EFF666E3E}">
          <x14:id>{BA935889-4FF9-4BD1-9B6F-55A1435A7ABA}</x14:id>
        </ext>
      </extLst>
    </cfRule>
  </conditionalFormatting>
  <conditionalFormatting sqref="D31:D33">
    <cfRule type="dataBar" priority="12">
      <dataBar>
        <cfvo type="num" val="0"/>
        <cfvo type="num" val="1"/>
        <color theme="0"/>
      </dataBar>
      <extLst>
        <ext xmlns:x14="http://schemas.microsoft.com/office/spreadsheetml/2009/9/main" uri="{B025F937-C7B1-47D3-B67F-A62EFF666E3E}">
          <x14:id>{DED19F09-7B67-4AB1-BBEE-C4DBDC46FF6C}</x14:id>
        </ext>
      </extLst>
    </cfRule>
  </conditionalFormatting>
  <conditionalFormatting sqref="D30">
    <cfRule type="dataBar" priority="8">
      <dataBar>
        <cfvo type="num" val="0"/>
        <cfvo type="num" val="1"/>
        <color theme="0"/>
      </dataBar>
      <extLst>
        <ext xmlns:x14="http://schemas.microsoft.com/office/spreadsheetml/2009/9/main" uri="{B025F937-C7B1-47D3-B67F-A62EFF666E3E}">
          <x14:id>{0967C003-BD53-4DAB-9354-6A6E2A33DFE6}</x14:id>
        </ext>
      </extLst>
    </cfRule>
  </conditionalFormatting>
  <conditionalFormatting sqref="I31:BL33">
    <cfRule type="expression" dxfId="2" priority="3">
      <formula>AND(task_start&lt;=I$5,ROUNDDOWN((task_end-task_start+1)*task_progress,0)+task_start-1&gt;=I$5)</formula>
    </cfRule>
  </conditionalFormatting>
  <conditionalFormatting sqref="I4:BL33">
    <cfRule type="expression" dxfId="1" priority="1">
      <formula>AND(TODAY()&gt;=I$5, TODAY()&lt;J$5)</formula>
    </cfRule>
  </conditionalFormatting>
  <conditionalFormatting sqref="I31:BL33">
    <cfRule type="expression" dxfId="0" priority="4"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E025E371-A9D3-4225-AF49-A94183663E2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D34:D35 D7</xm:sqref>
        </x14:conditionalFormatting>
        <x14:conditionalFormatting xmlns:xm="http://schemas.microsoft.com/office/excel/2006/main">
          <x14:cfRule type="dataBar" id="{BA935889-4FF9-4BD1-9B6F-55A1435A7ABA}">
            <x14:dataBar minLength="0" maxLength="100" gradient="0">
              <x14:cfvo type="num">
                <xm:f>0</xm:f>
              </x14:cfvo>
              <x14:cfvo type="num">
                <xm:f>1</xm:f>
              </x14:cfvo>
              <x14:negativeFillColor rgb="FFFF0000"/>
              <x14:axisColor rgb="FF000000"/>
            </x14:dataBar>
          </x14:cfRule>
          <xm:sqref>D8:D29</xm:sqref>
        </x14:conditionalFormatting>
        <x14:conditionalFormatting xmlns:xm="http://schemas.microsoft.com/office/excel/2006/main">
          <x14:cfRule type="dataBar" id="{DED19F09-7B67-4AB1-BBEE-C4DBDC46FF6C}">
            <x14:dataBar minLength="0" maxLength="100" gradient="0">
              <x14:cfvo type="num">
                <xm:f>0</xm:f>
              </x14:cfvo>
              <x14:cfvo type="num">
                <xm:f>1</xm:f>
              </x14:cfvo>
              <x14:negativeFillColor rgb="FFFF0000"/>
              <x14:axisColor rgb="FF000000"/>
            </x14:dataBar>
          </x14:cfRule>
          <xm:sqref>D31:D33</xm:sqref>
        </x14:conditionalFormatting>
        <x14:conditionalFormatting xmlns:xm="http://schemas.microsoft.com/office/excel/2006/main">
          <x14:cfRule type="dataBar" id="{0967C003-BD53-4DAB-9354-6A6E2A33DFE6}">
            <x14:dataBar minLength="0" maxLength="100" gradient="0">
              <x14:cfvo type="num">
                <xm:f>0</xm:f>
              </x14:cfvo>
              <x14:cfvo type="num">
                <xm:f>1</xm:f>
              </x14:cfvo>
              <x14:negativeFillColor rgb="FFFF0000"/>
              <x14:axisColor rgb="FF000000"/>
            </x14:dataBar>
          </x14:cfRule>
          <xm:sqref>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7" customWidth="1"/>
    <col min="2" max="16384" width="9" style="1"/>
  </cols>
  <sheetData>
    <row r="1" spans="1:2" ht="46.5" customHeight="1"/>
    <row r="2" spans="1:2" s="9" customFormat="1" ht="15.6">
      <c r="A2" s="83" t="s">
        <v>42</v>
      </c>
      <c r="B2" s="8"/>
    </row>
    <row r="3" spans="1:2" s="11" customFormat="1" ht="27" customHeight="1">
      <c r="A3" s="84"/>
      <c r="B3" s="12"/>
    </row>
    <row r="4" spans="1:2" s="10" customFormat="1" ht="30">
      <c r="A4" s="85" t="s">
        <v>43</v>
      </c>
    </row>
    <row r="5" spans="1:2" ht="74.25" customHeight="1">
      <c r="A5" s="86" t="s">
        <v>44</v>
      </c>
    </row>
    <row r="6" spans="1:2" ht="26.25" customHeight="1">
      <c r="A6" s="85" t="s">
        <v>45</v>
      </c>
    </row>
    <row r="7" spans="1:2" s="7" customFormat="1" ht="205.15" customHeight="1">
      <c r="A7" s="87" t="s">
        <v>46</v>
      </c>
    </row>
    <row r="8" spans="1:2" s="10" customFormat="1" ht="30">
      <c r="A8" s="85" t="s">
        <v>47</v>
      </c>
    </row>
    <row r="9" spans="1:2" ht="41.45">
      <c r="A9" s="86" t="s">
        <v>48</v>
      </c>
    </row>
    <row r="10" spans="1:2" s="7" customFormat="1" ht="28.15" customHeight="1">
      <c r="A10" s="88" t="s">
        <v>49</v>
      </c>
    </row>
    <row r="11" spans="1:2" s="10" customFormat="1" ht="30">
      <c r="A11" s="85" t="s">
        <v>50</v>
      </c>
    </row>
    <row r="12" spans="1:2" ht="27.6">
      <c r="A12" s="86" t="s">
        <v>51</v>
      </c>
    </row>
    <row r="13" spans="1:2" s="7" customFormat="1" ht="28.15" customHeight="1">
      <c r="A13" s="88" t="s">
        <v>52</v>
      </c>
    </row>
    <row r="14" spans="1:2" s="10" customFormat="1" ht="30">
      <c r="A14" s="85" t="s">
        <v>53</v>
      </c>
    </row>
    <row r="15" spans="1:2" ht="75" customHeight="1">
      <c r="A15" s="86" t="s">
        <v>54</v>
      </c>
    </row>
    <row r="16" spans="1:2" ht="69">
      <c r="A16" s="86" t="s">
        <v>55</v>
      </c>
    </row>
    <row r="17" spans="1:1">
      <c r="A17" s="89"/>
    </row>
    <row r="18" spans="1:1">
      <c r="A18" s="89"/>
    </row>
    <row r="19" spans="1:1">
      <c r="A19" s="89"/>
    </row>
    <row r="20" spans="1:1">
      <c r="A20" s="89"/>
    </row>
    <row r="21" spans="1:1">
      <c r="A21" s="89"/>
    </row>
    <row r="22" spans="1:1">
      <c r="A22" s="89"/>
    </row>
    <row r="23" spans="1:1">
      <c r="A23" s="89"/>
    </row>
    <row r="24" spans="1:1">
      <c r="A24" s="8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C2348D59-3426-404A-A0C5-6456F6613EDB}"/>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2023-11-01T11:52:03Z</dcterms:created>
  <dcterms:modified xsi:type="dcterms:W3CDTF">2023-11-01T18:23:29Z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