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/>
  </bookViews>
  <sheets>
    <sheet name="DAM vs RTM" sheetId="1" r:id="rId1"/>
    <sheet name="Example Offer Data" sheetId="2" r:id="rId2"/>
    <sheet name="Seasonal Curves" sheetId="4" r:id="rId3"/>
    <sheet name="Day Summary" sheetId="5" r:id="rId4"/>
    <sheet name="Scenario Analysis" sheetId="6" r:id="rId5"/>
  </sheets>
  <definedNames>
    <definedName name="_xlnm._FilterDatabase" localSheetId="0" hidden="1">'DAM vs RTM'!$A$1:$E$9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6" l="1"/>
  <c r="R6" i="6"/>
  <c r="R7" i="6"/>
  <c r="R4" i="6"/>
  <c r="Q5" i="6"/>
  <c r="Q6" i="6"/>
  <c r="Q7" i="6"/>
  <c r="Q4" i="6"/>
  <c r="M7" i="6"/>
  <c r="M6" i="6"/>
  <c r="M5" i="6"/>
  <c r="M4" i="6"/>
  <c r="F9" i="6"/>
  <c r="E9" i="6"/>
  <c r="D9" i="6"/>
  <c r="C9" i="6"/>
  <c r="F8" i="6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85" i="5"/>
  <c r="G77" i="5"/>
  <c r="R77" i="5"/>
  <c r="AA72" i="5"/>
  <c r="Z72" i="5"/>
  <c r="Y72" i="5"/>
  <c r="X72" i="5"/>
  <c r="W72" i="5"/>
  <c r="V72" i="5"/>
  <c r="U72" i="5"/>
  <c r="T72" i="5"/>
  <c r="S72" i="5"/>
  <c r="R72" i="5"/>
  <c r="AA71" i="5"/>
  <c r="Z71" i="5"/>
  <c r="Y71" i="5"/>
  <c r="X71" i="5"/>
  <c r="W71" i="5"/>
  <c r="V71" i="5"/>
  <c r="U71" i="5"/>
  <c r="T71" i="5"/>
  <c r="S71" i="5"/>
  <c r="R71" i="5"/>
  <c r="AA70" i="5"/>
  <c r="Z70" i="5"/>
  <c r="Y70" i="5"/>
  <c r="X70" i="5"/>
  <c r="W70" i="5"/>
  <c r="V70" i="5"/>
  <c r="U70" i="5"/>
  <c r="T70" i="5"/>
  <c r="S70" i="5"/>
  <c r="R70" i="5"/>
  <c r="AA69" i="5"/>
  <c r="Z69" i="5"/>
  <c r="Y69" i="5"/>
  <c r="X69" i="5"/>
  <c r="W69" i="5"/>
  <c r="V69" i="5"/>
  <c r="U69" i="5"/>
  <c r="T69" i="5"/>
  <c r="S69" i="5"/>
  <c r="R69" i="5"/>
  <c r="AA68" i="5"/>
  <c r="Z68" i="5"/>
  <c r="Y68" i="5"/>
  <c r="X68" i="5"/>
  <c r="W68" i="5"/>
  <c r="V68" i="5"/>
  <c r="U68" i="5"/>
  <c r="T68" i="5"/>
  <c r="S68" i="5"/>
  <c r="R68" i="5"/>
  <c r="AA67" i="5"/>
  <c r="Z67" i="5"/>
  <c r="Y67" i="5"/>
  <c r="X67" i="5"/>
  <c r="W67" i="5"/>
  <c r="V67" i="5"/>
  <c r="U67" i="5"/>
  <c r="T67" i="5"/>
  <c r="S67" i="5"/>
  <c r="R67" i="5"/>
  <c r="AA66" i="5"/>
  <c r="Z66" i="5"/>
  <c r="Y66" i="5"/>
  <c r="X66" i="5"/>
  <c r="W66" i="5"/>
  <c r="V66" i="5"/>
  <c r="U66" i="5"/>
  <c r="T66" i="5"/>
  <c r="S66" i="5"/>
  <c r="R66" i="5"/>
  <c r="AA65" i="5"/>
  <c r="Z65" i="5"/>
  <c r="Y65" i="5"/>
  <c r="X65" i="5"/>
  <c r="W65" i="5"/>
  <c r="V65" i="5"/>
  <c r="U65" i="5"/>
  <c r="T65" i="5"/>
  <c r="S65" i="5"/>
  <c r="R65" i="5"/>
  <c r="AA63" i="5"/>
  <c r="Z63" i="5"/>
  <c r="Y63" i="5"/>
  <c r="X63" i="5"/>
  <c r="W63" i="5"/>
  <c r="V63" i="5"/>
  <c r="U63" i="5"/>
  <c r="T63" i="5"/>
  <c r="S63" i="5"/>
  <c r="R63" i="5"/>
  <c r="AA62" i="5"/>
  <c r="Z62" i="5"/>
  <c r="Y62" i="5"/>
  <c r="X62" i="5"/>
  <c r="W62" i="5"/>
  <c r="V62" i="5"/>
  <c r="U62" i="5"/>
  <c r="T62" i="5"/>
  <c r="S62" i="5"/>
  <c r="R62" i="5"/>
  <c r="AA61" i="5"/>
  <c r="Z61" i="5"/>
  <c r="Y61" i="5"/>
  <c r="X61" i="5"/>
  <c r="W61" i="5"/>
  <c r="V61" i="5"/>
  <c r="U61" i="5"/>
  <c r="T61" i="5"/>
  <c r="S61" i="5"/>
  <c r="R61" i="5"/>
  <c r="AA60" i="5"/>
  <c r="Z60" i="5"/>
  <c r="Y60" i="5"/>
  <c r="X60" i="5"/>
  <c r="W60" i="5"/>
  <c r="V60" i="5"/>
  <c r="U60" i="5"/>
  <c r="T60" i="5"/>
  <c r="S60" i="5"/>
  <c r="R60" i="5"/>
  <c r="AA59" i="5"/>
  <c r="Z59" i="5"/>
  <c r="Y59" i="5"/>
  <c r="X59" i="5"/>
  <c r="W59" i="5"/>
  <c r="V59" i="5"/>
  <c r="U59" i="5"/>
  <c r="T59" i="5"/>
  <c r="S59" i="5"/>
  <c r="R59" i="5"/>
  <c r="AA58" i="5"/>
  <c r="Z58" i="5"/>
  <c r="Y58" i="5"/>
  <c r="X58" i="5"/>
  <c r="W58" i="5"/>
  <c r="V58" i="5"/>
  <c r="U58" i="5"/>
  <c r="T58" i="5"/>
  <c r="S58" i="5"/>
  <c r="R58" i="5"/>
  <c r="AA57" i="5"/>
  <c r="Z57" i="5"/>
  <c r="Y57" i="5"/>
  <c r="X57" i="5"/>
  <c r="W57" i="5"/>
  <c r="V57" i="5"/>
  <c r="U57" i="5"/>
  <c r="T57" i="5"/>
  <c r="S57" i="5"/>
  <c r="R57" i="5"/>
  <c r="AA56" i="5"/>
  <c r="Z56" i="5"/>
  <c r="Y56" i="5"/>
  <c r="X56" i="5"/>
  <c r="W56" i="5"/>
  <c r="V56" i="5"/>
  <c r="U56" i="5"/>
  <c r="T56" i="5"/>
  <c r="S56" i="5"/>
  <c r="R56" i="5"/>
  <c r="AA54" i="5"/>
  <c r="Z54" i="5"/>
  <c r="Y54" i="5"/>
  <c r="X54" i="5"/>
  <c r="W54" i="5"/>
  <c r="V54" i="5"/>
  <c r="U54" i="5"/>
  <c r="T54" i="5"/>
  <c r="S54" i="5"/>
  <c r="R54" i="5"/>
  <c r="AA53" i="5"/>
  <c r="Z53" i="5"/>
  <c r="Y53" i="5"/>
  <c r="X53" i="5"/>
  <c r="W53" i="5"/>
  <c r="V53" i="5"/>
  <c r="U53" i="5"/>
  <c r="T53" i="5"/>
  <c r="S53" i="5"/>
  <c r="R53" i="5"/>
  <c r="AA52" i="5"/>
  <c r="Z52" i="5"/>
  <c r="Y52" i="5"/>
  <c r="X52" i="5"/>
  <c r="W52" i="5"/>
  <c r="V52" i="5"/>
  <c r="U52" i="5"/>
  <c r="T52" i="5"/>
  <c r="S52" i="5"/>
  <c r="R52" i="5"/>
  <c r="AA51" i="5"/>
  <c r="Z51" i="5"/>
  <c r="Y51" i="5"/>
  <c r="X51" i="5"/>
  <c r="W51" i="5"/>
  <c r="V51" i="5"/>
  <c r="U51" i="5"/>
  <c r="T51" i="5"/>
  <c r="S51" i="5"/>
  <c r="R51" i="5"/>
  <c r="AA50" i="5"/>
  <c r="Z50" i="5"/>
  <c r="Y50" i="5"/>
  <c r="X50" i="5"/>
  <c r="W50" i="5"/>
  <c r="V50" i="5"/>
  <c r="U50" i="5"/>
  <c r="T50" i="5"/>
  <c r="S50" i="5"/>
  <c r="R50" i="5"/>
  <c r="AA49" i="5"/>
  <c r="Z49" i="5"/>
  <c r="Y49" i="5"/>
  <c r="X49" i="5"/>
  <c r="W49" i="5"/>
  <c r="V49" i="5"/>
  <c r="U49" i="5"/>
  <c r="T49" i="5"/>
  <c r="S49" i="5"/>
  <c r="R49" i="5"/>
  <c r="AA48" i="5"/>
  <c r="Z48" i="5"/>
  <c r="Y48" i="5"/>
  <c r="X48" i="5"/>
  <c r="W48" i="5"/>
  <c r="V48" i="5"/>
  <c r="U48" i="5"/>
  <c r="T48" i="5"/>
  <c r="S48" i="5"/>
  <c r="R48" i="5"/>
  <c r="AA47" i="5"/>
  <c r="Z47" i="5"/>
  <c r="Y47" i="5"/>
  <c r="X47" i="5"/>
  <c r="W47" i="5"/>
  <c r="V47" i="5"/>
  <c r="U47" i="5"/>
  <c r="T47" i="5"/>
  <c r="S47" i="5"/>
  <c r="R47" i="5"/>
  <c r="AA45" i="5"/>
  <c r="Z45" i="5"/>
  <c r="Y45" i="5"/>
  <c r="X45" i="5"/>
  <c r="W45" i="5"/>
  <c r="V45" i="5"/>
  <c r="U45" i="5"/>
  <c r="T45" i="5"/>
  <c r="S45" i="5"/>
  <c r="R45" i="5"/>
  <c r="AA44" i="5"/>
  <c r="Z44" i="5"/>
  <c r="Y44" i="5"/>
  <c r="X44" i="5"/>
  <c r="W44" i="5"/>
  <c r="V44" i="5"/>
  <c r="U44" i="5"/>
  <c r="T44" i="5"/>
  <c r="S44" i="5"/>
  <c r="R44" i="5"/>
  <c r="AA43" i="5"/>
  <c r="Z43" i="5"/>
  <c r="Y43" i="5"/>
  <c r="X43" i="5"/>
  <c r="W43" i="5"/>
  <c r="V43" i="5"/>
  <c r="U43" i="5"/>
  <c r="T43" i="5"/>
  <c r="S43" i="5"/>
  <c r="R43" i="5"/>
  <c r="AA42" i="5"/>
  <c r="Z42" i="5"/>
  <c r="Y42" i="5"/>
  <c r="X42" i="5"/>
  <c r="W42" i="5"/>
  <c r="V42" i="5"/>
  <c r="U42" i="5"/>
  <c r="T42" i="5"/>
  <c r="S42" i="5"/>
  <c r="R42" i="5"/>
  <c r="AA41" i="5"/>
  <c r="Z41" i="5"/>
  <c r="Y41" i="5"/>
  <c r="X41" i="5"/>
  <c r="W41" i="5"/>
  <c r="V41" i="5"/>
  <c r="U41" i="5"/>
  <c r="T41" i="5"/>
  <c r="S41" i="5"/>
  <c r="R41" i="5"/>
  <c r="AA40" i="5"/>
  <c r="Z40" i="5"/>
  <c r="Y40" i="5"/>
  <c r="X40" i="5"/>
  <c r="W40" i="5"/>
  <c r="V40" i="5"/>
  <c r="U40" i="5"/>
  <c r="T40" i="5"/>
  <c r="S40" i="5"/>
  <c r="R40" i="5"/>
  <c r="AA39" i="5"/>
  <c r="Z39" i="5"/>
  <c r="Y39" i="5"/>
  <c r="X39" i="5"/>
  <c r="W39" i="5"/>
  <c r="V39" i="5"/>
  <c r="U39" i="5"/>
  <c r="T39" i="5"/>
  <c r="S39" i="5"/>
  <c r="R39" i="5"/>
  <c r="AA38" i="5"/>
  <c r="Z38" i="5"/>
  <c r="Y38" i="5"/>
  <c r="X38" i="5"/>
  <c r="W38" i="5"/>
  <c r="V38" i="5"/>
  <c r="U38" i="5"/>
  <c r="T38" i="5"/>
  <c r="S38" i="5"/>
  <c r="R38" i="5"/>
  <c r="AA36" i="5"/>
  <c r="Z36" i="5"/>
  <c r="Y36" i="5"/>
  <c r="X36" i="5"/>
  <c r="W36" i="5"/>
  <c r="V36" i="5"/>
  <c r="U36" i="5"/>
  <c r="T36" i="5"/>
  <c r="S36" i="5"/>
  <c r="R36" i="5"/>
  <c r="AA35" i="5"/>
  <c r="Z35" i="5"/>
  <c r="Y35" i="5"/>
  <c r="X35" i="5"/>
  <c r="W35" i="5"/>
  <c r="V35" i="5"/>
  <c r="U35" i="5"/>
  <c r="T35" i="5"/>
  <c r="S35" i="5"/>
  <c r="R35" i="5"/>
  <c r="AA34" i="5"/>
  <c r="Z34" i="5"/>
  <c r="Y34" i="5"/>
  <c r="X34" i="5"/>
  <c r="W34" i="5"/>
  <c r="V34" i="5"/>
  <c r="U34" i="5"/>
  <c r="T34" i="5"/>
  <c r="S34" i="5"/>
  <c r="R34" i="5"/>
  <c r="AA33" i="5"/>
  <c r="Z33" i="5"/>
  <c r="Y33" i="5"/>
  <c r="X33" i="5"/>
  <c r="W33" i="5"/>
  <c r="V33" i="5"/>
  <c r="U33" i="5"/>
  <c r="T33" i="5"/>
  <c r="S33" i="5"/>
  <c r="R33" i="5"/>
  <c r="AA32" i="5"/>
  <c r="Z32" i="5"/>
  <c r="Y32" i="5"/>
  <c r="X32" i="5"/>
  <c r="W32" i="5"/>
  <c r="V32" i="5"/>
  <c r="U32" i="5"/>
  <c r="T32" i="5"/>
  <c r="S32" i="5"/>
  <c r="R32" i="5"/>
  <c r="AA31" i="5"/>
  <c r="Z31" i="5"/>
  <c r="Y31" i="5"/>
  <c r="X31" i="5"/>
  <c r="W31" i="5"/>
  <c r="V31" i="5"/>
  <c r="U31" i="5"/>
  <c r="T31" i="5"/>
  <c r="S31" i="5"/>
  <c r="R31" i="5"/>
  <c r="AA30" i="5"/>
  <c r="Z30" i="5"/>
  <c r="Y30" i="5"/>
  <c r="X30" i="5"/>
  <c r="W30" i="5"/>
  <c r="V30" i="5"/>
  <c r="U30" i="5"/>
  <c r="T30" i="5"/>
  <c r="S30" i="5"/>
  <c r="R30" i="5"/>
  <c r="AA29" i="5"/>
  <c r="Z29" i="5"/>
  <c r="Y29" i="5"/>
  <c r="X29" i="5"/>
  <c r="W29" i="5"/>
  <c r="V29" i="5"/>
  <c r="U29" i="5"/>
  <c r="T29" i="5"/>
  <c r="S29" i="5"/>
  <c r="R29" i="5"/>
  <c r="AA27" i="5"/>
  <c r="Z27" i="5"/>
  <c r="Y27" i="5"/>
  <c r="X27" i="5"/>
  <c r="W27" i="5"/>
  <c r="V27" i="5"/>
  <c r="U27" i="5"/>
  <c r="T27" i="5"/>
  <c r="S27" i="5"/>
  <c r="R27" i="5"/>
  <c r="AA26" i="5"/>
  <c r="Z26" i="5"/>
  <c r="Y26" i="5"/>
  <c r="X26" i="5"/>
  <c r="W26" i="5"/>
  <c r="V26" i="5"/>
  <c r="U26" i="5"/>
  <c r="T26" i="5"/>
  <c r="S26" i="5"/>
  <c r="R26" i="5"/>
  <c r="AA25" i="5"/>
  <c r="Z25" i="5"/>
  <c r="Y25" i="5"/>
  <c r="X25" i="5"/>
  <c r="W25" i="5"/>
  <c r="V25" i="5"/>
  <c r="U25" i="5"/>
  <c r="T25" i="5"/>
  <c r="S25" i="5"/>
  <c r="R25" i="5"/>
  <c r="AA24" i="5"/>
  <c r="Z24" i="5"/>
  <c r="Y24" i="5"/>
  <c r="X24" i="5"/>
  <c r="W24" i="5"/>
  <c r="V24" i="5"/>
  <c r="U24" i="5"/>
  <c r="T24" i="5"/>
  <c r="S24" i="5"/>
  <c r="R24" i="5"/>
  <c r="AA23" i="5"/>
  <c r="Z23" i="5"/>
  <c r="Y23" i="5"/>
  <c r="X23" i="5"/>
  <c r="W23" i="5"/>
  <c r="V23" i="5"/>
  <c r="U23" i="5"/>
  <c r="T23" i="5"/>
  <c r="S23" i="5"/>
  <c r="R23" i="5"/>
  <c r="AA22" i="5"/>
  <c r="Z22" i="5"/>
  <c r="Y22" i="5"/>
  <c r="X22" i="5"/>
  <c r="W22" i="5"/>
  <c r="V22" i="5"/>
  <c r="U22" i="5"/>
  <c r="T22" i="5"/>
  <c r="S22" i="5"/>
  <c r="R22" i="5"/>
  <c r="AA21" i="5"/>
  <c r="Z21" i="5"/>
  <c r="Y21" i="5"/>
  <c r="X21" i="5"/>
  <c r="W21" i="5"/>
  <c r="V21" i="5"/>
  <c r="U21" i="5"/>
  <c r="T21" i="5"/>
  <c r="S21" i="5"/>
  <c r="R21" i="5"/>
  <c r="AA20" i="5"/>
  <c r="Z20" i="5"/>
  <c r="Y20" i="5"/>
  <c r="X20" i="5"/>
  <c r="W20" i="5"/>
  <c r="V20" i="5"/>
  <c r="U20" i="5"/>
  <c r="T20" i="5"/>
  <c r="S20" i="5"/>
  <c r="R20" i="5"/>
  <c r="AA18" i="5"/>
  <c r="Z18" i="5"/>
  <c r="Y18" i="5"/>
  <c r="X18" i="5"/>
  <c r="W18" i="5"/>
  <c r="V18" i="5"/>
  <c r="U18" i="5"/>
  <c r="T18" i="5"/>
  <c r="S18" i="5"/>
  <c r="R18" i="5"/>
  <c r="AA17" i="5"/>
  <c r="Z17" i="5"/>
  <c r="Y17" i="5"/>
  <c r="X17" i="5"/>
  <c r="W17" i="5"/>
  <c r="V17" i="5"/>
  <c r="U17" i="5"/>
  <c r="T17" i="5"/>
  <c r="S17" i="5"/>
  <c r="R17" i="5"/>
  <c r="AA16" i="5"/>
  <c r="Z16" i="5"/>
  <c r="Y16" i="5"/>
  <c r="X16" i="5"/>
  <c r="W16" i="5"/>
  <c r="V16" i="5"/>
  <c r="U16" i="5"/>
  <c r="T16" i="5"/>
  <c r="S16" i="5"/>
  <c r="R16" i="5"/>
  <c r="AA15" i="5"/>
  <c r="Z15" i="5"/>
  <c r="Y15" i="5"/>
  <c r="X15" i="5"/>
  <c r="W15" i="5"/>
  <c r="V15" i="5"/>
  <c r="U15" i="5"/>
  <c r="T15" i="5"/>
  <c r="S15" i="5"/>
  <c r="R15" i="5"/>
  <c r="AA14" i="5"/>
  <c r="Z14" i="5"/>
  <c r="Y14" i="5"/>
  <c r="X14" i="5"/>
  <c r="W14" i="5"/>
  <c r="V14" i="5"/>
  <c r="U14" i="5"/>
  <c r="T14" i="5"/>
  <c r="S14" i="5"/>
  <c r="R14" i="5"/>
  <c r="AA13" i="5"/>
  <c r="Z13" i="5"/>
  <c r="Y13" i="5"/>
  <c r="X13" i="5"/>
  <c r="W13" i="5"/>
  <c r="V13" i="5"/>
  <c r="U13" i="5"/>
  <c r="T13" i="5"/>
  <c r="S13" i="5"/>
  <c r="R13" i="5"/>
  <c r="AA12" i="5"/>
  <c r="Z12" i="5"/>
  <c r="Y12" i="5"/>
  <c r="X12" i="5"/>
  <c r="W12" i="5"/>
  <c r="V12" i="5"/>
  <c r="U12" i="5"/>
  <c r="T12" i="5"/>
  <c r="S12" i="5"/>
  <c r="R12" i="5"/>
  <c r="AA11" i="5"/>
  <c r="Z11" i="5"/>
  <c r="Y11" i="5"/>
  <c r="X11" i="5"/>
  <c r="W11" i="5"/>
  <c r="V11" i="5"/>
  <c r="U11" i="5"/>
  <c r="T11" i="5"/>
  <c r="S11" i="5"/>
  <c r="R11" i="5"/>
  <c r="S2" i="5"/>
  <c r="S77" i="5" s="1"/>
  <c r="H77" i="5" s="1"/>
  <c r="T2" i="5"/>
  <c r="T77" i="5" s="1"/>
  <c r="I77" i="5" s="1"/>
  <c r="U2" i="5"/>
  <c r="U77" i="5" s="1"/>
  <c r="J77" i="5" s="1"/>
  <c r="V2" i="5"/>
  <c r="V77" i="5" s="1"/>
  <c r="K77" i="5" s="1"/>
  <c r="W2" i="5"/>
  <c r="W77" i="5" s="1"/>
  <c r="L77" i="5" s="1"/>
  <c r="X2" i="5"/>
  <c r="X77" i="5" s="1"/>
  <c r="M77" i="5" s="1"/>
  <c r="Y2" i="5"/>
  <c r="Y77" i="5" s="1"/>
  <c r="N77" i="5" s="1"/>
  <c r="Z2" i="5"/>
  <c r="Z77" i="5" s="1"/>
  <c r="O77" i="5" s="1"/>
  <c r="AA2" i="5"/>
  <c r="AA77" i="5" s="1"/>
  <c r="P77" i="5" s="1"/>
  <c r="S3" i="5"/>
  <c r="S78" i="5" s="1"/>
  <c r="T3" i="5"/>
  <c r="T78" i="5" s="1"/>
  <c r="U3" i="5"/>
  <c r="U78" i="5" s="1"/>
  <c r="V3" i="5"/>
  <c r="V78" i="5" s="1"/>
  <c r="W3" i="5"/>
  <c r="W78" i="5" s="1"/>
  <c r="X3" i="5"/>
  <c r="X78" i="5" s="1"/>
  <c r="Y3" i="5"/>
  <c r="Y78" i="5" s="1"/>
  <c r="Z3" i="5"/>
  <c r="Z78" i="5" s="1"/>
  <c r="AA3" i="5"/>
  <c r="AA78" i="5" s="1"/>
  <c r="S4" i="5"/>
  <c r="S79" i="5" s="1"/>
  <c r="H79" i="5" s="1"/>
  <c r="T4" i="5"/>
  <c r="T79" i="5" s="1"/>
  <c r="I79" i="5" s="1"/>
  <c r="U4" i="5"/>
  <c r="U79" i="5" s="1"/>
  <c r="J79" i="5" s="1"/>
  <c r="V4" i="5"/>
  <c r="V79" i="5" s="1"/>
  <c r="K79" i="5" s="1"/>
  <c r="W4" i="5"/>
  <c r="W79" i="5" s="1"/>
  <c r="L79" i="5" s="1"/>
  <c r="X4" i="5"/>
  <c r="X79" i="5" s="1"/>
  <c r="M79" i="5" s="1"/>
  <c r="Y4" i="5"/>
  <c r="Y79" i="5" s="1"/>
  <c r="N79" i="5" s="1"/>
  <c r="Z4" i="5"/>
  <c r="Z79" i="5" s="1"/>
  <c r="O79" i="5" s="1"/>
  <c r="AA4" i="5"/>
  <c r="AA79" i="5" s="1"/>
  <c r="P79" i="5" s="1"/>
  <c r="S5" i="5"/>
  <c r="S80" i="5" s="1"/>
  <c r="H80" i="5" s="1"/>
  <c r="T5" i="5"/>
  <c r="T80" i="5" s="1"/>
  <c r="I80" i="5" s="1"/>
  <c r="U5" i="5"/>
  <c r="U80" i="5" s="1"/>
  <c r="J80" i="5" s="1"/>
  <c r="V5" i="5"/>
  <c r="V80" i="5" s="1"/>
  <c r="K80" i="5" s="1"/>
  <c r="W5" i="5"/>
  <c r="W80" i="5" s="1"/>
  <c r="L80" i="5" s="1"/>
  <c r="X5" i="5"/>
  <c r="X80" i="5" s="1"/>
  <c r="M80" i="5" s="1"/>
  <c r="Y5" i="5"/>
  <c r="Y80" i="5" s="1"/>
  <c r="N80" i="5" s="1"/>
  <c r="Z5" i="5"/>
  <c r="Z80" i="5" s="1"/>
  <c r="O80" i="5" s="1"/>
  <c r="AA5" i="5"/>
  <c r="AA80" i="5" s="1"/>
  <c r="P80" i="5" s="1"/>
  <c r="S6" i="5"/>
  <c r="S81" i="5" s="1"/>
  <c r="H81" i="5" s="1"/>
  <c r="T6" i="5"/>
  <c r="T81" i="5" s="1"/>
  <c r="I81" i="5" s="1"/>
  <c r="U6" i="5"/>
  <c r="U81" i="5" s="1"/>
  <c r="J81" i="5" s="1"/>
  <c r="V6" i="5"/>
  <c r="V81" i="5" s="1"/>
  <c r="K81" i="5" s="1"/>
  <c r="W6" i="5"/>
  <c r="W81" i="5" s="1"/>
  <c r="L81" i="5" s="1"/>
  <c r="X6" i="5"/>
  <c r="X81" i="5" s="1"/>
  <c r="M81" i="5" s="1"/>
  <c r="Y6" i="5"/>
  <c r="Y81" i="5" s="1"/>
  <c r="N81" i="5" s="1"/>
  <c r="Z6" i="5"/>
  <c r="Z81" i="5" s="1"/>
  <c r="O81" i="5" s="1"/>
  <c r="AA6" i="5"/>
  <c r="AA81" i="5" s="1"/>
  <c r="P81" i="5" s="1"/>
  <c r="S7" i="5"/>
  <c r="S82" i="5" s="1"/>
  <c r="H82" i="5" s="1"/>
  <c r="T7" i="5"/>
  <c r="T82" i="5" s="1"/>
  <c r="I82" i="5" s="1"/>
  <c r="U7" i="5"/>
  <c r="U82" i="5" s="1"/>
  <c r="J82" i="5" s="1"/>
  <c r="V7" i="5"/>
  <c r="V82" i="5" s="1"/>
  <c r="K82" i="5" s="1"/>
  <c r="W7" i="5"/>
  <c r="W82" i="5" s="1"/>
  <c r="L82" i="5" s="1"/>
  <c r="X7" i="5"/>
  <c r="X82" i="5" s="1"/>
  <c r="M82" i="5" s="1"/>
  <c r="Y7" i="5"/>
  <c r="Y82" i="5" s="1"/>
  <c r="N82" i="5" s="1"/>
  <c r="Z7" i="5"/>
  <c r="Z82" i="5" s="1"/>
  <c r="O82" i="5" s="1"/>
  <c r="AA7" i="5"/>
  <c r="AA82" i="5" s="1"/>
  <c r="P82" i="5" s="1"/>
  <c r="S8" i="5"/>
  <c r="S83" i="5" s="1"/>
  <c r="H83" i="5" s="1"/>
  <c r="T8" i="5"/>
  <c r="T83" i="5" s="1"/>
  <c r="I83" i="5" s="1"/>
  <c r="U8" i="5"/>
  <c r="U83" i="5" s="1"/>
  <c r="J83" i="5" s="1"/>
  <c r="V8" i="5"/>
  <c r="V83" i="5" s="1"/>
  <c r="K83" i="5" s="1"/>
  <c r="W8" i="5"/>
  <c r="W83" i="5" s="1"/>
  <c r="L83" i="5" s="1"/>
  <c r="X8" i="5"/>
  <c r="X83" i="5" s="1"/>
  <c r="M83" i="5" s="1"/>
  <c r="Y8" i="5"/>
  <c r="Y83" i="5" s="1"/>
  <c r="N83" i="5" s="1"/>
  <c r="Z8" i="5"/>
  <c r="Z83" i="5" s="1"/>
  <c r="O83" i="5" s="1"/>
  <c r="AA8" i="5"/>
  <c r="AA83" i="5" s="1"/>
  <c r="P83" i="5" s="1"/>
  <c r="S9" i="5"/>
  <c r="S84" i="5" s="1"/>
  <c r="H84" i="5" s="1"/>
  <c r="T9" i="5"/>
  <c r="T84" i="5" s="1"/>
  <c r="I84" i="5" s="1"/>
  <c r="U9" i="5"/>
  <c r="U84" i="5" s="1"/>
  <c r="J84" i="5" s="1"/>
  <c r="V9" i="5"/>
  <c r="V84" i="5" s="1"/>
  <c r="K84" i="5" s="1"/>
  <c r="W9" i="5"/>
  <c r="W84" i="5" s="1"/>
  <c r="L84" i="5" s="1"/>
  <c r="X9" i="5"/>
  <c r="X84" i="5" s="1"/>
  <c r="M84" i="5" s="1"/>
  <c r="Y9" i="5"/>
  <c r="Y84" i="5" s="1"/>
  <c r="N84" i="5" s="1"/>
  <c r="Z9" i="5"/>
  <c r="Z84" i="5" s="1"/>
  <c r="O84" i="5" s="1"/>
  <c r="AA9" i="5"/>
  <c r="AA84" i="5" s="1"/>
  <c r="P84" i="5" s="1"/>
  <c r="R3" i="5"/>
  <c r="R78" i="5" s="1"/>
  <c r="R4" i="5"/>
  <c r="R79" i="5" s="1"/>
  <c r="G79" i="5" s="1"/>
  <c r="R5" i="5"/>
  <c r="R80" i="5" s="1"/>
  <c r="G80" i="5" s="1"/>
  <c r="R6" i="5"/>
  <c r="R81" i="5" s="1"/>
  <c r="G81" i="5" s="1"/>
  <c r="R7" i="5"/>
  <c r="R82" i="5" s="1"/>
  <c r="G82" i="5" s="1"/>
  <c r="R8" i="5"/>
  <c r="R83" i="5" s="1"/>
  <c r="G83" i="5" s="1"/>
  <c r="R9" i="5"/>
  <c r="R84" i="5" s="1"/>
  <c r="G84" i="5" s="1"/>
  <c r="R2" i="5"/>
  <c r="F77" i="5"/>
  <c r="D78" i="5"/>
  <c r="E78" i="5"/>
  <c r="D79" i="5"/>
  <c r="E79" i="5"/>
  <c r="F79" i="5" s="1"/>
  <c r="D80" i="5"/>
  <c r="E80" i="5"/>
  <c r="F80" i="5" s="1"/>
  <c r="D81" i="5"/>
  <c r="E81" i="5"/>
  <c r="F81" i="5" s="1"/>
  <c r="D82" i="5"/>
  <c r="E82" i="5"/>
  <c r="F82" i="5" s="1"/>
  <c r="D83" i="5"/>
  <c r="E83" i="5"/>
  <c r="F83" i="5" s="1"/>
  <c r="D84" i="5"/>
  <c r="E84" i="5"/>
  <c r="F84" i="5" s="1"/>
  <c r="D77" i="5"/>
  <c r="E77" i="5"/>
  <c r="C78" i="5"/>
  <c r="C85" i="5" s="1"/>
  <c r="C79" i="5"/>
  <c r="C80" i="5"/>
  <c r="C81" i="5"/>
  <c r="C82" i="5"/>
  <c r="C83" i="5"/>
  <c r="C84" i="5"/>
  <c r="C77" i="5"/>
  <c r="C10" i="1"/>
  <c r="B10" i="1"/>
  <c r="D10" i="1" s="1"/>
  <c r="E10" i="1" s="1"/>
  <c r="D8" i="1"/>
  <c r="E8" i="1" s="1"/>
  <c r="D7" i="1"/>
  <c r="E7" i="1"/>
  <c r="D6" i="1"/>
  <c r="E6" i="1" s="1"/>
  <c r="D5" i="1"/>
  <c r="E5" i="1" s="1"/>
  <c r="D4" i="1"/>
  <c r="E4" i="1" s="1"/>
  <c r="D3" i="1"/>
  <c r="E3" i="1"/>
  <c r="D2" i="1"/>
  <c r="E2" i="1" s="1"/>
  <c r="D9" i="1"/>
  <c r="E9" i="1" s="1"/>
  <c r="P78" i="5" l="1"/>
  <c r="AA85" i="5"/>
  <c r="W85" i="5"/>
  <c r="L85" i="5" s="1"/>
  <c r="L78" i="5"/>
  <c r="S85" i="5"/>
  <c r="H85" i="5" s="1"/>
  <c r="H78" i="5"/>
  <c r="R85" i="5"/>
  <c r="G85" i="5" s="1"/>
  <c r="G78" i="5"/>
  <c r="O78" i="5"/>
  <c r="Z85" i="5"/>
  <c r="O85" i="5" s="1"/>
  <c r="K78" i="5"/>
  <c r="V85" i="5"/>
  <c r="K85" i="5" s="1"/>
  <c r="Y85" i="5"/>
  <c r="N85" i="5" s="1"/>
  <c r="N78" i="5"/>
  <c r="J78" i="5"/>
  <c r="U85" i="5"/>
  <c r="J85" i="5" s="1"/>
  <c r="X85" i="5"/>
  <c r="M85" i="5" s="1"/>
  <c r="M78" i="5"/>
  <c r="T85" i="5"/>
  <c r="I85" i="5" s="1"/>
  <c r="I78" i="5"/>
  <c r="E85" i="5"/>
  <c r="F78" i="5"/>
  <c r="F85" i="5" s="1"/>
</calcChain>
</file>

<file path=xl/sharedStrings.xml><?xml version="1.0" encoding="utf-8"?>
<sst xmlns="http://schemas.openxmlformats.org/spreadsheetml/2006/main" count="196" uniqueCount="89">
  <si>
    <t>Date</t>
  </si>
  <si>
    <t>TOTAL</t>
  </si>
  <si>
    <t>PERCENT</t>
  </si>
  <si>
    <t>Region</t>
  </si>
  <si>
    <t>Owner Code</t>
  </si>
  <si>
    <t>Unit Code</t>
  </si>
  <si>
    <t>Unit Type</t>
  </si>
  <si>
    <t>Date/Time Beginning (EST)</t>
  </si>
  <si>
    <t>Date/Time End (EST)</t>
  </si>
  <si>
    <t>Economic Max</t>
  </si>
  <si>
    <t>Economic Min</t>
  </si>
  <si>
    <t>Emergency Max</t>
  </si>
  <si>
    <t>Emergency Min</t>
  </si>
  <si>
    <t>Economic Flag</t>
  </si>
  <si>
    <t>Emergency Flag</t>
  </si>
  <si>
    <t>Must Run Flag</t>
  </si>
  <si>
    <t>Unit Available Flag</t>
  </si>
  <si>
    <t>Self Scheduled MW</t>
  </si>
  <si>
    <t>Target MW Reduction</t>
  </si>
  <si>
    <t>MW</t>
  </si>
  <si>
    <t>LMP</t>
  </si>
  <si>
    <t>Curtailment Offer Price</t>
  </si>
  <si>
    <t>Price1</t>
  </si>
  <si>
    <t>MW1</t>
  </si>
  <si>
    <t>Price2</t>
  </si>
  <si>
    <t>MW2</t>
  </si>
  <si>
    <t>Price3</t>
  </si>
  <si>
    <t>MW3</t>
  </si>
  <si>
    <t>Price4</t>
  </si>
  <si>
    <t>MW4</t>
  </si>
  <si>
    <t>Price5</t>
  </si>
  <si>
    <t>MW5</t>
  </si>
  <si>
    <t>Price6</t>
  </si>
  <si>
    <t>MW6</t>
  </si>
  <si>
    <t>Price7</t>
  </si>
  <si>
    <t>MW7</t>
  </si>
  <si>
    <t>Price8</t>
  </si>
  <si>
    <t>MW8</t>
  </si>
  <si>
    <t>Price9</t>
  </si>
  <si>
    <t>MW9</t>
  </si>
  <si>
    <t>Price10</t>
  </si>
  <si>
    <t>MW10</t>
  </si>
  <si>
    <t>Slope</t>
  </si>
  <si>
    <t>Central</t>
  </si>
  <si>
    <t>South</t>
  </si>
  <si>
    <t>Fall</t>
  </si>
  <si>
    <t>Summer</t>
  </si>
  <si>
    <t>Spring</t>
  </si>
  <si>
    <t>Winter</t>
  </si>
  <si>
    <t>Weekend</t>
  </si>
  <si>
    <t>Weekday</t>
  </si>
  <si>
    <t>DAM [MW]</t>
  </si>
  <si>
    <t>RTM [MW]</t>
  </si>
  <si>
    <t>TOTAL [MW]</t>
  </si>
  <si>
    <t>Energy</t>
  </si>
  <si>
    <t>Cost</t>
  </si>
  <si>
    <t>Emissions</t>
  </si>
  <si>
    <t>Avg Ems Rate</t>
  </si>
  <si>
    <t>Steam Turbine</t>
  </si>
  <si>
    <t>Combined Cycle</t>
  </si>
  <si>
    <t>Gas Turbine</t>
  </si>
  <si>
    <t>Internal Combustion</t>
  </si>
  <si>
    <t>Other Fossil</t>
  </si>
  <si>
    <t>Other Peaker</t>
  </si>
  <si>
    <t>Hydro</t>
  </si>
  <si>
    <t>Wind</t>
  </si>
  <si>
    <t>DR</t>
  </si>
  <si>
    <t>Solar</t>
  </si>
  <si>
    <t>Actual</t>
  </si>
  <si>
    <t>Baseline</t>
  </si>
  <si>
    <t>1.5 GW Solar</t>
  </si>
  <si>
    <t>15 GW Solar</t>
  </si>
  <si>
    <t>Carbon Price 5</t>
  </si>
  <si>
    <t>Carbon Price 10</t>
  </si>
  <si>
    <t>Carbon Price 25</t>
  </si>
  <si>
    <t>Carbon Price 50</t>
  </si>
  <si>
    <t>Baseline Error</t>
  </si>
  <si>
    <t>Cost / ton abated</t>
  </si>
  <si>
    <t>Cost per kWh</t>
  </si>
  <si>
    <t>Carbon Price</t>
  </si>
  <si>
    <t>Emissions Rate</t>
  </si>
  <si>
    <t>Scenarios</t>
  </si>
  <si>
    <t>Emissions (mTCO2)</t>
  </si>
  <si>
    <t>Energy (MWh)</t>
  </si>
  <si>
    <t>Generation Mix</t>
  </si>
  <si>
    <t>Cost ($)</t>
  </si>
  <si>
    <t>Scenario</t>
  </si>
  <si>
    <t>Cost (% Change)</t>
  </si>
  <si>
    <t>Emissions Abated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</si>
</sst>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6" formatCode="_(* #,##0_);_(* \(#,##0\);_(* &quot;-&quot;??_);_(@_)"/>
    <numFmt numFmtId="167" formatCode="0.00000"/>
    <numFmt numFmtId="169" formatCode="0.000"/>
    <numFmt numFmtId="174" formatCode="_(&quot;$&quot;* #,##0.0000_);_(&quot;$&quot;* \(#,##0.0000\);_(&quot;$&quot;* &quot;-&quot;??_);_(@_)"/>
    <numFmt numFmtId="177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164" fontId="0" fillId="0" borderId="0" xfId="3" applyNumberFormat="1" applyFont="1"/>
    <xf numFmtId="166" fontId="0" fillId="0" borderId="0" xfId="1" applyNumberFormat="1" applyFont="1"/>
    <xf numFmtId="166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22" fontId="0" fillId="0" borderId="1" xfId="0" applyNumberForma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9" fontId="0" fillId="0" borderId="8" xfId="3" applyFont="1" applyBorder="1"/>
    <xf numFmtId="164" fontId="0" fillId="0" borderId="8" xfId="3" applyNumberFormat="1" applyFont="1" applyBorder="1"/>
    <xf numFmtId="164" fontId="0" fillId="0" borderId="9" xfId="3" applyNumberFormat="1" applyFont="1" applyBorder="1"/>
    <xf numFmtId="10" fontId="0" fillId="0" borderId="3" xfId="3" applyNumberFormat="1" applyFont="1" applyBorder="1"/>
    <xf numFmtId="10" fontId="0" fillId="0" borderId="4" xfId="3" applyNumberFormat="1" applyFont="1" applyBorder="1"/>
    <xf numFmtId="10" fontId="0" fillId="0" borderId="0" xfId="3" applyNumberFormat="1" applyFont="1" applyBorder="1"/>
    <xf numFmtId="10" fontId="0" fillId="0" borderId="6" xfId="3" applyNumberFormat="1" applyFont="1" applyBorder="1"/>
    <xf numFmtId="10" fontId="0" fillId="0" borderId="9" xfId="3" applyNumberFormat="1" applyFont="1" applyBorder="1"/>
    <xf numFmtId="166" fontId="0" fillId="0" borderId="3" xfId="1" applyNumberFormat="1" applyFont="1" applyBorder="1"/>
    <xf numFmtId="166" fontId="0" fillId="0" borderId="0" xfId="1" applyNumberFormat="1" applyFont="1" applyBorder="1"/>
    <xf numFmtId="169" fontId="0" fillId="0" borderId="3" xfId="0" applyNumberFormat="1" applyBorder="1"/>
    <xf numFmtId="169" fontId="0" fillId="0" borderId="0" xfId="0" applyNumberFormat="1" applyBorder="1"/>
    <xf numFmtId="167" fontId="0" fillId="0" borderId="0" xfId="0" applyNumberFormat="1"/>
    <xf numFmtId="43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Border="1"/>
    <xf numFmtId="0" fontId="3" fillId="0" borderId="1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66" fontId="0" fillId="2" borderId="1" xfId="0" applyNumberFormat="1" applyFill="1" applyBorder="1" applyAlignment="1">
      <alignment horizontal="center"/>
    </xf>
    <xf numFmtId="169" fontId="0" fillId="2" borderId="1" xfId="0" applyNumberFormat="1" applyFill="1" applyBorder="1" applyAlignment="1">
      <alignment horizontal="center"/>
    </xf>
    <xf numFmtId="164" fontId="0" fillId="2" borderId="1" xfId="3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4" fontId="0" fillId="0" borderId="1" xfId="3" applyNumberFormat="1" applyFont="1" applyBorder="1" applyAlignment="1">
      <alignment horizontal="center"/>
    </xf>
    <xf numFmtId="9" fontId="0" fillId="2" borderId="1" xfId="3" applyFont="1" applyFill="1" applyBorder="1" applyAlignment="1">
      <alignment horizontal="center"/>
    </xf>
    <xf numFmtId="44" fontId="0" fillId="2" borderId="1" xfId="2" applyFont="1" applyFill="1" applyBorder="1" applyAlignment="1">
      <alignment horizontal="center"/>
    </xf>
    <xf numFmtId="44" fontId="0" fillId="0" borderId="1" xfId="2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6" fontId="0" fillId="2" borderId="1" xfId="1" applyNumberFormat="1" applyFont="1" applyFill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77" fontId="0" fillId="0" borderId="0" xfId="2" applyNumberFormat="1" applyFont="1"/>
    <xf numFmtId="0" fontId="3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174" fontId="0" fillId="0" borderId="1" xfId="2" applyNumberFormat="1" applyFont="1" applyBorder="1" applyAlignment="1">
      <alignment horizontal="center"/>
    </xf>
    <xf numFmtId="9" fontId="0" fillId="0" borderId="1" xfId="3" applyNumberFormat="1" applyFont="1" applyBorder="1" applyAlignment="1">
      <alignment horizontal="center"/>
    </xf>
    <xf numFmtId="0" fontId="0" fillId="2" borderId="1" xfId="0" applyFill="1" applyBorder="1" applyAlignment="1">
      <alignment horizontal="right"/>
    </xf>
    <xf numFmtId="174" fontId="0" fillId="2" borderId="1" xfId="2" applyNumberFormat="1" applyFont="1" applyFill="1" applyBorder="1" applyAlignment="1">
      <alignment horizontal="center"/>
    </xf>
    <xf numFmtId="9" fontId="0" fillId="2" borderId="1" xfId="3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2016 Day-Ahead Cleared Demand in MISO by Season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Curves'!$B$2</c:f>
              <c:strCache>
                <c:ptCount val="1"/>
                <c:pt idx="0">
                  <c:v>Winter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'Seasonal Curves'!$A$3:$A$26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'Seasonal Curves'!$B$3:$B$26</c:f>
              <c:numCache>
                <c:formatCode>_(* #,##0_);_(* \(#,##0\);_(* "-"??_);_(@_)</c:formatCode>
                <c:ptCount val="24"/>
                <c:pt idx="0">
                  <c:v>77680.09</c:v>
                </c:pt>
                <c:pt idx="1">
                  <c:v>76446.61</c:v>
                </c:pt>
                <c:pt idx="2">
                  <c:v>74944.91</c:v>
                </c:pt>
                <c:pt idx="3">
                  <c:v>75063.199999999997</c:v>
                </c:pt>
                <c:pt idx="4">
                  <c:v>76328.804999999993</c:v>
                </c:pt>
                <c:pt idx="5">
                  <c:v>81140.695000000007</c:v>
                </c:pt>
                <c:pt idx="6">
                  <c:v>90055.9</c:v>
                </c:pt>
                <c:pt idx="7">
                  <c:v>95126.6</c:v>
                </c:pt>
                <c:pt idx="8">
                  <c:v>94361.304999999993</c:v>
                </c:pt>
                <c:pt idx="9">
                  <c:v>91788.1</c:v>
                </c:pt>
                <c:pt idx="10">
                  <c:v>90412.6</c:v>
                </c:pt>
                <c:pt idx="11">
                  <c:v>87210.09</c:v>
                </c:pt>
                <c:pt idx="12">
                  <c:v>85226.5</c:v>
                </c:pt>
                <c:pt idx="13">
                  <c:v>83509</c:v>
                </c:pt>
                <c:pt idx="14">
                  <c:v>81922.899999999994</c:v>
                </c:pt>
                <c:pt idx="15">
                  <c:v>81120.3</c:v>
                </c:pt>
                <c:pt idx="16">
                  <c:v>81289.2</c:v>
                </c:pt>
                <c:pt idx="17">
                  <c:v>87053.1</c:v>
                </c:pt>
                <c:pt idx="18">
                  <c:v>90695.8</c:v>
                </c:pt>
                <c:pt idx="19">
                  <c:v>90073.4</c:v>
                </c:pt>
                <c:pt idx="20">
                  <c:v>88855.5</c:v>
                </c:pt>
                <c:pt idx="21">
                  <c:v>85782.1</c:v>
                </c:pt>
                <c:pt idx="22">
                  <c:v>80053.304999999993</c:v>
                </c:pt>
                <c:pt idx="23">
                  <c:v>74748.800000000003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B-4B1B-A63F-7566F6E4CD5A}"/>
            </c:ext>
          </c:extLst>
        </c:ser>
        <c:ser>
          <c:idx val="1"/>
          <c:order val="1"/>
          <c:tx>
            <c:strRef>
              <c:f>'Seasonal Curves'!$C$2</c:f>
              <c:strCache>
                <c:ptCount val="1"/>
                <c:pt idx="0">
                  <c:v>Spring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'Seasonal Curves'!$A$3:$A$26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'Seasonal Curves'!$C$3:$C$26</c:f>
              <c:numCache>
                <c:formatCode>_(* #,##0_);_(* \(#,##0\);_(* "-"??_);_(@_)</c:formatCode>
                <c:ptCount val="24"/>
                <c:pt idx="0">
                  <c:v>58109.9</c:v>
                </c:pt>
                <c:pt idx="1">
                  <c:v>57498.296999999999</c:v>
                </c:pt>
                <c:pt idx="2">
                  <c:v>56901</c:v>
                </c:pt>
                <c:pt idx="3">
                  <c:v>57206.1</c:v>
                </c:pt>
                <c:pt idx="4">
                  <c:v>59322.7</c:v>
                </c:pt>
                <c:pt idx="5">
                  <c:v>65218.402000000002</c:v>
                </c:pt>
                <c:pt idx="6">
                  <c:v>70150.804999999993</c:v>
                </c:pt>
                <c:pt idx="7">
                  <c:v>70508.399999999994</c:v>
                </c:pt>
                <c:pt idx="8">
                  <c:v>69345.899999999994</c:v>
                </c:pt>
                <c:pt idx="9">
                  <c:v>68549.2</c:v>
                </c:pt>
                <c:pt idx="10">
                  <c:v>67943.199999999997</c:v>
                </c:pt>
                <c:pt idx="11">
                  <c:v>66900</c:v>
                </c:pt>
                <c:pt idx="12">
                  <c:v>65932.600000000006</c:v>
                </c:pt>
                <c:pt idx="13">
                  <c:v>65644.804999999993</c:v>
                </c:pt>
                <c:pt idx="14">
                  <c:v>65193.4</c:v>
                </c:pt>
                <c:pt idx="15">
                  <c:v>65074.2</c:v>
                </c:pt>
                <c:pt idx="16">
                  <c:v>65120.4</c:v>
                </c:pt>
                <c:pt idx="17">
                  <c:v>65013.305</c:v>
                </c:pt>
                <c:pt idx="18">
                  <c:v>65688.5</c:v>
                </c:pt>
                <c:pt idx="19">
                  <c:v>68670.5</c:v>
                </c:pt>
                <c:pt idx="20">
                  <c:v>68846.8</c:v>
                </c:pt>
                <c:pt idx="21">
                  <c:v>65494.1</c:v>
                </c:pt>
                <c:pt idx="22">
                  <c:v>60767.097999999998</c:v>
                </c:pt>
                <c:pt idx="23">
                  <c:v>58798.6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B-4B1B-A63F-7566F6E4CD5A}"/>
            </c:ext>
          </c:extLst>
        </c:ser>
        <c:ser>
          <c:idx val="2"/>
          <c:order val="2"/>
          <c:tx>
            <c:strRef>
              <c:f>'Seasonal Curves'!$D$2</c:f>
              <c:strCache>
                <c:ptCount val="1"/>
                <c:pt idx="0">
                  <c:v>Summer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'Seasonal Curves'!$A$3:$A$26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'Seasonal Curves'!$D$3:$D$26</c:f>
              <c:numCache>
                <c:formatCode>_(* #,##0_);_(* \(#,##0\);_(* "-"??_);_(@_)</c:formatCode>
                <c:ptCount val="24"/>
                <c:pt idx="0">
                  <c:v>71885.195000000007</c:v>
                </c:pt>
                <c:pt idx="1">
                  <c:v>68012.800000000003</c:v>
                </c:pt>
                <c:pt idx="2">
                  <c:v>65405.4</c:v>
                </c:pt>
                <c:pt idx="3">
                  <c:v>64787.805</c:v>
                </c:pt>
                <c:pt idx="4">
                  <c:v>66361.3</c:v>
                </c:pt>
                <c:pt idx="5">
                  <c:v>70544</c:v>
                </c:pt>
                <c:pt idx="6">
                  <c:v>75102.195000000007</c:v>
                </c:pt>
                <c:pt idx="7">
                  <c:v>80515</c:v>
                </c:pt>
                <c:pt idx="8">
                  <c:v>86583.804999999993</c:v>
                </c:pt>
                <c:pt idx="9">
                  <c:v>92192.2</c:v>
                </c:pt>
                <c:pt idx="10">
                  <c:v>97735.5</c:v>
                </c:pt>
                <c:pt idx="11">
                  <c:v>101230.51</c:v>
                </c:pt>
                <c:pt idx="12">
                  <c:v>104296.69500000001</c:v>
                </c:pt>
                <c:pt idx="13">
                  <c:v>105889</c:v>
                </c:pt>
                <c:pt idx="14">
                  <c:v>107012.91</c:v>
                </c:pt>
                <c:pt idx="15">
                  <c:v>107321.4</c:v>
                </c:pt>
                <c:pt idx="16">
                  <c:v>107325.9</c:v>
                </c:pt>
                <c:pt idx="17">
                  <c:v>106502.39999999999</c:v>
                </c:pt>
                <c:pt idx="18">
                  <c:v>103449.69500000001</c:v>
                </c:pt>
                <c:pt idx="19">
                  <c:v>99761.7</c:v>
                </c:pt>
                <c:pt idx="20">
                  <c:v>96984.195000000007</c:v>
                </c:pt>
                <c:pt idx="21">
                  <c:v>92075.9</c:v>
                </c:pt>
                <c:pt idx="22">
                  <c:v>86017</c:v>
                </c:pt>
                <c:pt idx="23">
                  <c:v>80221.5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3B-4B1B-A63F-7566F6E4CD5A}"/>
            </c:ext>
          </c:extLst>
        </c:ser>
        <c:ser>
          <c:idx val="3"/>
          <c:order val="3"/>
          <c:tx>
            <c:strRef>
              <c:f>'Seasonal Curves'!$E$2</c:f>
              <c:strCache>
                <c:ptCount val="1"/>
                <c:pt idx="0">
                  <c:v>Fall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'Seasonal Curves'!$A$3:$A$26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'Seasonal Curves'!$E$3:$E$26</c:f>
              <c:numCache>
                <c:formatCode>_(* #,##0_);_(* \(#,##0\);_(* "-"??_);_(@_)</c:formatCode>
                <c:ptCount val="24"/>
                <c:pt idx="0">
                  <c:v>47398.5</c:v>
                </c:pt>
                <c:pt idx="1">
                  <c:v>45675.203000000001</c:v>
                </c:pt>
                <c:pt idx="2">
                  <c:v>45332.703000000001</c:v>
                </c:pt>
                <c:pt idx="3">
                  <c:v>46328.504000000001</c:v>
                </c:pt>
                <c:pt idx="4">
                  <c:v>49949.1</c:v>
                </c:pt>
                <c:pt idx="5">
                  <c:v>57352.4</c:v>
                </c:pt>
                <c:pt idx="6">
                  <c:v>64102.703000000001</c:v>
                </c:pt>
                <c:pt idx="7">
                  <c:v>63610</c:v>
                </c:pt>
                <c:pt idx="8">
                  <c:v>64366.402000000002</c:v>
                </c:pt>
                <c:pt idx="9">
                  <c:v>66810.5</c:v>
                </c:pt>
                <c:pt idx="10">
                  <c:v>67548.304999999993</c:v>
                </c:pt>
                <c:pt idx="11">
                  <c:v>68460.899999999994</c:v>
                </c:pt>
                <c:pt idx="12">
                  <c:v>69605.59</c:v>
                </c:pt>
                <c:pt idx="13">
                  <c:v>70601.899999999994</c:v>
                </c:pt>
                <c:pt idx="14">
                  <c:v>70931.8</c:v>
                </c:pt>
                <c:pt idx="15">
                  <c:v>70759.899999999994</c:v>
                </c:pt>
                <c:pt idx="16">
                  <c:v>70522.600000000006</c:v>
                </c:pt>
                <c:pt idx="17">
                  <c:v>69779.199999999997</c:v>
                </c:pt>
                <c:pt idx="18">
                  <c:v>70742.7</c:v>
                </c:pt>
                <c:pt idx="19">
                  <c:v>69663.399999999994</c:v>
                </c:pt>
                <c:pt idx="20">
                  <c:v>65025.9</c:v>
                </c:pt>
                <c:pt idx="21">
                  <c:v>61249.305</c:v>
                </c:pt>
                <c:pt idx="22">
                  <c:v>56117.3</c:v>
                </c:pt>
                <c:pt idx="23">
                  <c:v>53167.296999999999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3B-4B1B-A63F-7566F6E4C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559928"/>
        <c:axId val="622560248"/>
      </c:lineChart>
      <c:catAx>
        <c:axId val="62255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Beginning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60248"/>
        <c:crosses val="autoZero"/>
        <c:auto val="1"/>
        <c:lblAlgn val="ctr"/>
        <c:lblOffset val="100"/>
        <c:noMultiLvlLbl val="0"/>
      </c:catAx>
      <c:valAx>
        <c:axId val="6225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5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Curves'!$B$29</c:f>
              <c:strCache>
                <c:ptCount val="1"/>
                <c:pt idx="0">
                  <c:v>Winter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'Seasonal Curves'!$A$30:$A$53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'Seasonal Curves'!$B$30:$B$53</c:f>
              <c:numCache>
                <c:formatCode>General</c:formatCode>
                <c:ptCount val="24"/>
                <c:pt idx="0">
                  <c:v>62231.6</c:v>
                </c:pt>
                <c:pt idx="1">
                  <c:v>59764.4</c:v>
                </c:pt>
                <c:pt idx="2">
                  <c:v>58632.703000000001</c:v>
                </c:pt>
                <c:pt idx="3">
                  <c:v>58425.2</c:v>
                </c:pt>
                <c:pt idx="4">
                  <c:v>59585.7</c:v>
                </c:pt>
                <c:pt idx="5">
                  <c:v>61087.203000000001</c:v>
                </c:pt>
                <c:pt idx="6">
                  <c:v>65229.1</c:v>
                </c:pt>
                <c:pt idx="7">
                  <c:v>69803.7</c:v>
                </c:pt>
                <c:pt idx="8">
                  <c:v>73745.195000000007</c:v>
                </c:pt>
                <c:pt idx="9">
                  <c:v>76031.41</c:v>
                </c:pt>
                <c:pt idx="10">
                  <c:v>77165.804999999993</c:v>
                </c:pt>
                <c:pt idx="11">
                  <c:v>76586.5</c:v>
                </c:pt>
                <c:pt idx="12">
                  <c:v>75390.7</c:v>
                </c:pt>
                <c:pt idx="13">
                  <c:v>74609.899999999994</c:v>
                </c:pt>
                <c:pt idx="14">
                  <c:v>73719.100000000006</c:v>
                </c:pt>
                <c:pt idx="15">
                  <c:v>73521</c:v>
                </c:pt>
                <c:pt idx="16">
                  <c:v>74959.5</c:v>
                </c:pt>
                <c:pt idx="17">
                  <c:v>82718.304999999993</c:v>
                </c:pt>
                <c:pt idx="18">
                  <c:v>85523.5</c:v>
                </c:pt>
                <c:pt idx="19">
                  <c:v>86444.304999999993</c:v>
                </c:pt>
                <c:pt idx="20">
                  <c:v>85179.304999999993</c:v>
                </c:pt>
                <c:pt idx="21">
                  <c:v>83796.5</c:v>
                </c:pt>
                <c:pt idx="22">
                  <c:v>79207.7</c:v>
                </c:pt>
                <c:pt idx="23">
                  <c:v>75802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4-43D5-8AC4-B733DC856F0E}"/>
            </c:ext>
          </c:extLst>
        </c:ser>
        <c:ser>
          <c:idx val="1"/>
          <c:order val="1"/>
          <c:tx>
            <c:strRef>
              <c:f>'Seasonal Curves'!$C$29</c:f>
              <c:strCache>
                <c:ptCount val="1"/>
                <c:pt idx="0">
                  <c:v>Spring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'Seasonal Curves'!$A$30:$A$53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'Seasonal Curves'!$C$30:$C$53</c:f>
              <c:numCache>
                <c:formatCode>General</c:formatCode>
                <c:ptCount val="24"/>
                <c:pt idx="0">
                  <c:v>55328.7</c:v>
                </c:pt>
                <c:pt idx="1">
                  <c:v>54503</c:v>
                </c:pt>
                <c:pt idx="2">
                  <c:v>54527.5</c:v>
                </c:pt>
                <c:pt idx="3">
                  <c:v>54519.296999999999</c:v>
                </c:pt>
                <c:pt idx="4">
                  <c:v>54766.3</c:v>
                </c:pt>
                <c:pt idx="5">
                  <c:v>56204.5</c:v>
                </c:pt>
                <c:pt idx="6">
                  <c:v>57573</c:v>
                </c:pt>
                <c:pt idx="7">
                  <c:v>58873.203000000001</c:v>
                </c:pt>
                <c:pt idx="8">
                  <c:v>60738.400000000001</c:v>
                </c:pt>
                <c:pt idx="9">
                  <c:v>61392.695</c:v>
                </c:pt>
                <c:pt idx="10">
                  <c:v>61480.5</c:v>
                </c:pt>
                <c:pt idx="11">
                  <c:v>60580</c:v>
                </c:pt>
                <c:pt idx="12">
                  <c:v>60273.8</c:v>
                </c:pt>
                <c:pt idx="13">
                  <c:v>60407.402000000002</c:v>
                </c:pt>
                <c:pt idx="14">
                  <c:v>60530.796999999999</c:v>
                </c:pt>
                <c:pt idx="15">
                  <c:v>60767.402000000002</c:v>
                </c:pt>
                <c:pt idx="16">
                  <c:v>61189.203000000001</c:v>
                </c:pt>
                <c:pt idx="17">
                  <c:v>61368.4</c:v>
                </c:pt>
                <c:pt idx="18">
                  <c:v>61993.695</c:v>
                </c:pt>
                <c:pt idx="19">
                  <c:v>65269.8</c:v>
                </c:pt>
                <c:pt idx="20">
                  <c:v>64338.5</c:v>
                </c:pt>
                <c:pt idx="21">
                  <c:v>61273.902000000002</c:v>
                </c:pt>
                <c:pt idx="22">
                  <c:v>57457.004000000001</c:v>
                </c:pt>
                <c:pt idx="23">
                  <c:v>54850.2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4-43D5-8AC4-B733DC856F0E}"/>
            </c:ext>
          </c:extLst>
        </c:ser>
        <c:ser>
          <c:idx val="2"/>
          <c:order val="2"/>
          <c:tx>
            <c:strRef>
              <c:f>'Seasonal Curves'!$D$29</c:f>
              <c:strCache>
                <c:ptCount val="1"/>
                <c:pt idx="0">
                  <c:v>Summer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'Seasonal Curves'!$A$30:$A$53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'Seasonal Curves'!$D$30:$D$53</c:f>
              <c:numCache>
                <c:formatCode>General</c:formatCode>
                <c:ptCount val="24"/>
                <c:pt idx="0">
                  <c:v>57845</c:v>
                </c:pt>
                <c:pt idx="1">
                  <c:v>55164.902000000002</c:v>
                </c:pt>
                <c:pt idx="2">
                  <c:v>53669.7</c:v>
                </c:pt>
                <c:pt idx="3">
                  <c:v>52526.1</c:v>
                </c:pt>
                <c:pt idx="4">
                  <c:v>52110.5</c:v>
                </c:pt>
                <c:pt idx="5">
                  <c:v>51816.796999999999</c:v>
                </c:pt>
                <c:pt idx="6">
                  <c:v>53697.195</c:v>
                </c:pt>
                <c:pt idx="7">
                  <c:v>58714.5</c:v>
                </c:pt>
                <c:pt idx="8">
                  <c:v>63952.195</c:v>
                </c:pt>
                <c:pt idx="9">
                  <c:v>69590.600000000006</c:v>
                </c:pt>
                <c:pt idx="10">
                  <c:v>74536.7</c:v>
                </c:pt>
                <c:pt idx="11">
                  <c:v>78192.5</c:v>
                </c:pt>
                <c:pt idx="12">
                  <c:v>81370.3</c:v>
                </c:pt>
                <c:pt idx="13">
                  <c:v>83719.195000000007</c:v>
                </c:pt>
                <c:pt idx="14">
                  <c:v>86598.2</c:v>
                </c:pt>
                <c:pt idx="15">
                  <c:v>87701.804999999993</c:v>
                </c:pt>
                <c:pt idx="16">
                  <c:v>88396.91</c:v>
                </c:pt>
                <c:pt idx="17">
                  <c:v>88287.59</c:v>
                </c:pt>
                <c:pt idx="18">
                  <c:v>86769</c:v>
                </c:pt>
                <c:pt idx="19">
                  <c:v>84755.304999999993</c:v>
                </c:pt>
                <c:pt idx="20">
                  <c:v>82511.5</c:v>
                </c:pt>
                <c:pt idx="21">
                  <c:v>78127</c:v>
                </c:pt>
                <c:pt idx="22">
                  <c:v>71316.5</c:v>
                </c:pt>
                <c:pt idx="23">
                  <c:v>66856.7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4-43D5-8AC4-B733DC856F0E}"/>
            </c:ext>
          </c:extLst>
        </c:ser>
        <c:ser>
          <c:idx val="3"/>
          <c:order val="3"/>
          <c:tx>
            <c:strRef>
              <c:f>'Seasonal Curves'!$E$29</c:f>
              <c:strCache>
                <c:ptCount val="1"/>
                <c:pt idx="0">
                  <c:v>Fall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'Seasonal Curves'!$A$30:$A$53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'Seasonal Curves'!$E$30:$E$53</c:f>
              <c:numCache>
                <c:formatCode>General</c:formatCode>
                <c:ptCount val="24"/>
                <c:pt idx="0">
                  <c:v>44209.305</c:v>
                </c:pt>
                <c:pt idx="1">
                  <c:v>42924.995999999999</c:v>
                </c:pt>
                <c:pt idx="2">
                  <c:v>41825.300000000003</c:v>
                </c:pt>
                <c:pt idx="3">
                  <c:v>41897</c:v>
                </c:pt>
                <c:pt idx="4">
                  <c:v>42662.402000000002</c:v>
                </c:pt>
                <c:pt idx="5">
                  <c:v>43883.195</c:v>
                </c:pt>
                <c:pt idx="6">
                  <c:v>47585.296999999999</c:v>
                </c:pt>
                <c:pt idx="7">
                  <c:v>50123.1</c:v>
                </c:pt>
                <c:pt idx="8">
                  <c:v>52857.3</c:v>
                </c:pt>
                <c:pt idx="9">
                  <c:v>55347.1</c:v>
                </c:pt>
                <c:pt idx="10">
                  <c:v>56367</c:v>
                </c:pt>
                <c:pt idx="11">
                  <c:v>57155.902000000002</c:v>
                </c:pt>
                <c:pt idx="12">
                  <c:v>57705.703000000001</c:v>
                </c:pt>
                <c:pt idx="13">
                  <c:v>58434.5</c:v>
                </c:pt>
                <c:pt idx="14">
                  <c:v>58783.296999999999</c:v>
                </c:pt>
                <c:pt idx="15">
                  <c:v>59718.796999999999</c:v>
                </c:pt>
                <c:pt idx="16">
                  <c:v>60020.097999999998</c:v>
                </c:pt>
                <c:pt idx="17">
                  <c:v>60654.597999999998</c:v>
                </c:pt>
                <c:pt idx="18">
                  <c:v>63137.9</c:v>
                </c:pt>
                <c:pt idx="19">
                  <c:v>63115.7</c:v>
                </c:pt>
                <c:pt idx="20">
                  <c:v>59118.703000000001</c:v>
                </c:pt>
                <c:pt idx="21">
                  <c:v>55233.1</c:v>
                </c:pt>
                <c:pt idx="22">
                  <c:v>51815.5</c:v>
                </c:pt>
                <c:pt idx="23">
                  <c:v>50252.5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04-43D5-8AC4-B733DC85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322848"/>
        <c:axId val="947324096"/>
      </c:lineChart>
      <c:catAx>
        <c:axId val="9473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24096"/>
        <c:crosses val="autoZero"/>
        <c:auto val="1"/>
        <c:lblAlgn val="ctr"/>
        <c:lblOffset val="100"/>
        <c:noMultiLvlLbl val="0"/>
      </c:catAx>
      <c:valAx>
        <c:axId val="9473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2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Responsiveness</a:t>
            </a:r>
            <a:r>
              <a:rPr lang="en-US" baseline="0"/>
              <a:t> of Emissions to Carbon Pricing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'Scenario Analysis'!$K$3:$K$7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'Scenario Analysis'!$L$3:$L$7</c:f>
              <c:numCache>
                <c:formatCode>General</c:formatCode>
                <c:ptCount val="5"/>
                <c:pt idx="0">
                  <c:v>0.84546439480093016</c:v>
                </c:pt>
                <c:pt idx="1">
                  <c:v>0.83303277040886425</c:v>
                </c:pt>
                <c:pt idx="2">
                  <c:v>0.82032982116331432</c:v>
                </c:pt>
                <c:pt idx="3">
                  <c:v>0.79217290654525141</c:v>
                </c:pt>
                <c:pt idx="4">
                  <c:v>0.76763261842594643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5-4789-AEF1-2C1A76D7F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918256"/>
        <c:axId val="951922832"/>
      </c:scatterChart>
      <c:valAx>
        <c:axId val="951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Price ($/mT)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22832"/>
        <c:crosses val="autoZero"/>
        <c:crossBetween val="midCat"/>
      </c:valAx>
      <c:valAx>
        <c:axId val="9519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Emissions Rate (mT/MWh)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Emissions Abatement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'Scenario Analysis'!$Q$2</c:f>
              <c:strCache>
                <c:ptCount val="1"/>
                <c:pt idx="0">
                  <c:v>Emissions Rate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'Scenario Analysis'!$P$3:$P$7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'Scenario Analysis'!$Q$3:$Q$7</c:f>
              <c:numCache>
                <c:formatCode>General</c:formatCode>
                <c:ptCount val="5"/>
                <c:pt idx="0">
                  <c:v>0</c:v>
                </c:pt>
                <c:pt idx="1">
                  <c:v>1.243162439206591E-2</c:v>
                </c:pt>
                <c:pt idx="2">
                  <c:v>2.5134573637615842E-2</c:v>
                </c:pt>
                <c:pt idx="3">
                  <c:v>5.3291488255678754E-2</c:v>
                </c:pt>
                <c:pt idx="4">
                  <c:v>7.783177637498373E-2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C-4094-BCB3-1E2C841F1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896208"/>
        <c:axId val="951907856"/>
      </c:scatterChart>
      <c:valAx>
        <c:axId val="95189620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Carbon Price ($/mT)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07856"/>
        <c:crosses val="autoZero"/>
        <c:crossBetween val="midCat"/>
        <c:majorUnit val="5"/>
      </c:valAx>
      <c:valAx>
        <c:axId val="951907856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Emissions Abated (mT/MWh)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9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2</xdr:row>
      <xdr:rowOff>4762</xdr:rowOff>
    </xdr:from>
    <xdr:to>
      <xdr:col>19</xdr:col>
      <xdr:colOff>228600</xdr:colOff>
      <xdr:row>20</xdr:row>
      <xdr:rowOff>185739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A75A5-D8A7-4D11-8201-4932B2A1E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32</xdr:row>
      <xdr:rowOff>185737</xdr:rowOff>
    </xdr:from>
    <xdr:to>
      <xdr:col>19</xdr:col>
      <xdr:colOff>161925</xdr:colOff>
      <xdr:row>47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14</xdr:col>
      <xdr:colOff>428626</xdr:colOff>
      <xdr:row>28</xdr:row>
      <xdr:rowOff>77321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61912</xdr:colOff>
      <xdr:row>8</xdr:row>
      <xdr:rowOff>166686</xdr:rowOff>
    </xdr:from>
    <xdr:to>
      <xdr:col>22</xdr:col>
      <xdr:colOff>57150</xdr:colOff>
      <xdr:row>28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H14" sqref="H14"/>
    </sheetView>
  </sheetViews>
  <sheetFormatPr defaultRowHeight="15" x14ac:dyDescent="0.25"/>
  <cols>
    <col min="2" max="2" width="11.5703125" bestFit="1" customWidth="1"/>
    <col min="3" max="3" width="10.5703125" bestFit="1" customWidth="1"/>
    <col min="4" max="4" width="11.5703125" bestFit="1" customWidth="1"/>
    <col min="5" max="5" width="8.85546875" bestFit="1" customWidth="1"/>
  </cols>
  <sheetData>
    <row r="1" spans="1:5" x14ac:dyDescent="0.25">
      <c r="A1" t="s">
        <v>0</v>
      </c>
      <c r="B1" t="s">
        <v>51</v>
      </c>
      <c r="C1" t="s">
        <v>52</v>
      </c>
      <c r="D1" t="s">
        <v>53</v>
      </c>
      <c r="E1" t="s">
        <v>2</v>
      </c>
    </row>
    <row r="2" spans="1:5" x14ac:dyDescent="0.25">
      <c r="A2" s="1">
        <v>42379</v>
      </c>
      <c r="B2" s="3">
        <v>1749160</v>
      </c>
      <c r="C2" s="3">
        <v>164031</v>
      </c>
      <c r="D2" s="3">
        <f>B2+C2</f>
        <v>1913191</v>
      </c>
      <c r="E2" s="2">
        <f>B2/D2</f>
        <v>0.91426313420876426</v>
      </c>
    </row>
    <row r="3" spans="1:5" x14ac:dyDescent="0.25">
      <c r="A3" s="1">
        <v>42382</v>
      </c>
      <c r="B3" s="3">
        <v>2023615</v>
      </c>
      <c r="C3" s="3">
        <v>199949</v>
      </c>
      <c r="D3" s="3">
        <f>B3+C3</f>
        <v>2223564</v>
      </c>
      <c r="E3" s="2">
        <f>B3/D3</f>
        <v>0.91007724535925205</v>
      </c>
    </row>
    <row r="4" spans="1:5" x14ac:dyDescent="0.25">
      <c r="A4" s="1">
        <v>42470</v>
      </c>
      <c r="B4" s="3">
        <v>1420207</v>
      </c>
      <c r="C4" s="3">
        <v>172442</v>
      </c>
      <c r="D4" s="3">
        <f>B4+C4</f>
        <v>1592649</v>
      </c>
      <c r="E4" s="2">
        <f>B4/D4</f>
        <v>0.89172630001965281</v>
      </c>
    </row>
    <row r="5" spans="1:5" x14ac:dyDescent="0.25">
      <c r="A5" s="1">
        <v>42473</v>
      </c>
      <c r="B5" s="3">
        <v>1547898</v>
      </c>
      <c r="C5" s="3">
        <v>168408</v>
      </c>
      <c r="D5" s="3">
        <f>B5+C5</f>
        <v>1716306</v>
      </c>
      <c r="E5" s="2">
        <f>B5/D5</f>
        <v>0.90187763720455438</v>
      </c>
    </row>
    <row r="6" spans="1:5" x14ac:dyDescent="0.25">
      <c r="A6" s="1">
        <v>42561</v>
      </c>
      <c r="B6" s="3">
        <v>1708227</v>
      </c>
      <c r="C6" s="3">
        <v>211527</v>
      </c>
      <c r="D6" s="3">
        <f>B6+C6</f>
        <v>1919754</v>
      </c>
      <c r="E6" s="2">
        <f>B6/D6</f>
        <v>0.88981557011992163</v>
      </c>
    </row>
    <row r="7" spans="1:5" x14ac:dyDescent="0.25">
      <c r="A7" s="1">
        <v>42564</v>
      </c>
      <c r="B7" s="3">
        <v>2137214</v>
      </c>
      <c r="C7" s="3">
        <v>219236</v>
      </c>
      <c r="D7" s="3">
        <f>B7+C7</f>
        <v>2356450</v>
      </c>
      <c r="E7" s="2">
        <f>B7/D7</f>
        <v>0.9069634407689533</v>
      </c>
    </row>
    <row r="8" spans="1:5" x14ac:dyDescent="0.25">
      <c r="A8" s="1">
        <v>42652</v>
      </c>
      <c r="B8" s="3">
        <v>1274828</v>
      </c>
      <c r="C8" s="3">
        <v>163953</v>
      </c>
      <c r="D8" s="3">
        <f>B8+C8</f>
        <v>1438781</v>
      </c>
      <c r="E8" s="2">
        <f>B8/D8</f>
        <v>0.88604728586212911</v>
      </c>
    </row>
    <row r="9" spans="1:5" x14ac:dyDescent="0.25">
      <c r="A9" s="1">
        <v>42655</v>
      </c>
      <c r="B9" s="3">
        <v>1485102</v>
      </c>
      <c r="C9" s="3">
        <v>187728</v>
      </c>
      <c r="D9" s="3">
        <f>B9+C9</f>
        <v>1672830</v>
      </c>
      <c r="E9" s="2">
        <f>B9/D9</f>
        <v>0.88777819623034016</v>
      </c>
    </row>
    <row r="10" spans="1:5" x14ac:dyDescent="0.25">
      <c r="A10" t="s">
        <v>1</v>
      </c>
      <c r="B10" s="4">
        <f>SUM(B2:B9)</f>
        <v>13346251</v>
      </c>
      <c r="C10" s="4">
        <f>SUM(C2:C9)</f>
        <v>1487274</v>
      </c>
      <c r="D10" s="3">
        <f>B10+C10</f>
        <v>14833525</v>
      </c>
      <c r="E10" s="2">
        <f>B10/D10</f>
        <v>0.89973563262946599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4"/>
  <sheetViews>
    <sheetView showGridLines="0" topLeftCell="M1" workbookViewId="0">
      <selection activeCell="P24" sqref="P24"/>
    </sheetView>
  </sheetViews>
  <sheetFormatPr defaultRowHeight="15" x14ac:dyDescent="0.25"/>
  <cols>
    <col min="1" max="1" width="5" customWidth="1"/>
    <col min="2" max="2" width="7.42578125" bestFit="1" customWidth="1"/>
    <col min="3" max="3" width="12" bestFit="1" customWidth="1"/>
    <col min="4" max="4" width="9.7109375" bestFit="1" customWidth="1"/>
    <col min="5" max="5" width="9.42578125" bestFit="1" customWidth="1"/>
    <col min="6" max="6" width="25" bestFit="1" customWidth="1"/>
    <col min="7" max="7" width="19.28515625" bestFit="1" customWidth="1"/>
    <col min="8" max="8" width="13.7109375" bestFit="1" customWidth="1"/>
    <col min="9" max="9" width="13.42578125" bestFit="1" customWidth="1"/>
    <col min="10" max="10" width="15" bestFit="1" customWidth="1"/>
    <col min="11" max="11" width="14.7109375" bestFit="1" customWidth="1"/>
    <col min="12" max="12" width="13.5703125" bestFit="1" customWidth="1"/>
    <col min="13" max="13" width="14.85546875" bestFit="1" customWidth="1"/>
    <col min="14" max="14" width="13.42578125" bestFit="1" customWidth="1"/>
    <col min="15" max="15" width="17.7109375" bestFit="1" customWidth="1"/>
    <col min="16" max="16" width="18.42578125" bestFit="1" customWidth="1"/>
    <col min="17" max="17" width="20.28515625" bestFit="1" customWidth="1"/>
    <col min="18" max="18" width="4.5703125" bestFit="1" customWidth="1"/>
    <col min="19" max="19" width="6" bestFit="1" customWidth="1"/>
    <col min="20" max="20" width="22" bestFit="1" customWidth="1"/>
    <col min="21" max="21" width="6.42578125" bestFit="1" customWidth="1"/>
    <col min="22" max="22" width="5.5703125" bestFit="1" customWidth="1"/>
    <col min="23" max="23" width="6.42578125" bestFit="1" customWidth="1"/>
    <col min="24" max="24" width="5.5703125" bestFit="1" customWidth="1"/>
    <col min="25" max="25" width="6.42578125" bestFit="1" customWidth="1"/>
    <col min="26" max="26" width="5.5703125" bestFit="1" customWidth="1"/>
    <col min="27" max="27" width="6.42578125" bestFit="1" customWidth="1"/>
    <col min="28" max="28" width="5.5703125" bestFit="1" customWidth="1"/>
    <col min="29" max="29" width="6.42578125" bestFit="1" customWidth="1"/>
    <col min="30" max="30" width="5.5703125" bestFit="1" customWidth="1"/>
    <col min="31" max="31" width="6.42578125" bestFit="1" customWidth="1"/>
    <col min="32" max="32" width="5.5703125" bestFit="1" customWidth="1"/>
    <col min="33" max="33" width="6.42578125" bestFit="1" customWidth="1"/>
    <col min="34" max="34" width="5.5703125" bestFit="1" customWidth="1"/>
    <col min="35" max="35" width="6.42578125" bestFit="1" customWidth="1"/>
    <col min="36" max="36" width="5.5703125" bestFit="1" customWidth="1"/>
    <col min="37" max="37" width="6.42578125" bestFit="1" customWidth="1"/>
    <col min="38" max="38" width="5.5703125" bestFit="1" customWidth="1"/>
    <col min="39" max="39" width="7.42578125" bestFit="1" customWidth="1"/>
    <col min="40" max="40" width="6.5703125" bestFit="1" customWidth="1"/>
    <col min="41" max="41" width="6" bestFit="1" customWidth="1"/>
  </cols>
  <sheetData>
    <row r="2" spans="2:41" x14ac:dyDescent="0.25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  <c r="AH2" s="6" t="s">
        <v>35</v>
      </c>
      <c r="AI2" s="6" t="s">
        <v>36</v>
      </c>
      <c r="AJ2" s="6" t="s">
        <v>37</v>
      </c>
      <c r="AK2" s="6" t="s">
        <v>38</v>
      </c>
      <c r="AL2" s="6" t="s">
        <v>39</v>
      </c>
      <c r="AM2" s="6" t="s">
        <v>40</v>
      </c>
      <c r="AN2" s="6" t="s">
        <v>41</v>
      </c>
      <c r="AO2" s="6" t="s">
        <v>42</v>
      </c>
    </row>
    <row r="3" spans="2:41" x14ac:dyDescent="0.25">
      <c r="B3" s="7" t="s">
        <v>43</v>
      </c>
      <c r="C3" s="7">
        <v>122062517</v>
      </c>
      <c r="D3" s="7">
        <v>2968</v>
      </c>
      <c r="E3" s="7">
        <v>4</v>
      </c>
      <c r="F3" s="8">
        <v>42505</v>
      </c>
      <c r="G3" s="8">
        <v>42505.041666666664</v>
      </c>
      <c r="H3" s="7">
        <v>495</v>
      </c>
      <c r="I3" s="7">
        <v>250</v>
      </c>
      <c r="J3" s="7">
        <v>495</v>
      </c>
      <c r="K3" s="7">
        <v>250</v>
      </c>
      <c r="L3" s="7">
        <v>0</v>
      </c>
      <c r="M3" s="7">
        <v>0</v>
      </c>
      <c r="N3" s="7">
        <v>1</v>
      </c>
      <c r="O3" s="7">
        <v>1</v>
      </c>
      <c r="P3" s="7">
        <v>0</v>
      </c>
      <c r="Q3" s="7"/>
      <c r="R3" s="7">
        <v>250</v>
      </c>
      <c r="S3" s="7">
        <v>16.329999999999998</v>
      </c>
      <c r="T3" s="7"/>
      <c r="U3" s="7">
        <v>20.58</v>
      </c>
      <c r="V3" s="7">
        <v>200</v>
      </c>
      <c r="W3" s="7">
        <v>20.79</v>
      </c>
      <c r="X3" s="7">
        <v>222</v>
      </c>
      <c r="Y3" s="7">
        <v>21.09</v>
      </c>
      <c r="Z3" s="7">
        <v>253</v>
      </c>
      <c r="AA3" s="7">
        <v>21.38</v>
      </c>
      <c r="AB3" s="7">
        <v>283</v>
      </c>
      <c r="AC3" s="7">
        <v>21.67</v>
      </c>
      <c r="AD3" s="7">
        <v>313</v>
      </c>
      <c r="AE3" s="7">
        <v>21.96</v>
      </c>
      <c r="AF3" s="7">
        <v>343</v>
      </c>
      <c r="AG3" s="7">
        <v>22.25</v>
      </c>
      <c r="AH3" s="7">
        <v>373</v>
      </c>
      <c r="AI3" s="7">
        <v>22.62</v>
      </c>
      <c r="AJ3" s="7">
        <v>411</v>
      </c>
      <c r="AK3" s="7">
        <v>22.98</v>
      </c>
      <c r="AL3" s="7">
        <v>448</v>
      </c>
      <c r="AM3" s="7">
        <v>23.49</v>
      </c>
      <c r="AN3" s="7">
        <v>501</v>
      </c>
      <c r="AO3" s="7">
        <v>0</v>
      </c>
    </row>
    <row r="4" spans="2:41" x14ac:dyDescent="0.25">
      <c r="B4" s="7" t="s">
        <v>44</v>
      </c>
      <c r="C4" s="7">
        <v>1600607817</v>
      </c>
      <c r="D4" s="7">
        <v>8536</v>
      </c>
      <c r="E4" s="7">
        <v>52</v>
      </c>
      <c r="F4" s="8">
        <v>42505</v>
      </c>
      <c r="G4" s="8">
        <v>42505.041666666664</v>
      </c>
      <c r="H4" s="7">
        <v>440</v>
      </c>
      <c r="I4" s="7">
        <v>340</v>
      </c>
      <c r="J4" s="7">
        <v>480</v>
      </c>
      <c r="K4" s="7">
        <v>340</v>
      </c>
      <c r="L4" s="7">
        <v>1</v>
      </c>
      <c r="M4" s="7">
        <v>0</v>
      </c>
      <c r="N4" s="7">
        <v>0</v>
      </c>
      <c r="O4" s="7">
        <v>1</v>
      </c>
      <c r="P4" s="7">
        <v>0</v>
      </c>
      <c r="Q4" s="7"/>
      <c r="R4" s="7">
        <v>390</v>
      </c>
      <c r="S4" s="7">
        <v>15.46</v>
      </c>
      <c r="T4" s="7"/>
      <c r="U4" s="7">
        <v>17.079999999999998</v>
      </c>
      <c r="V4" s="7">
        <v>340</v>
      </c>
      <c r="W4" s="7">
        <v>17.39</v>
      </c>
      <c r="X4" s="7">
        <v>370</v>
      </c>
      <c r="Y4" s="7">
        <v>17.64</v>
      </c>
      <c r="Z4" s="7">
        <v>395</v>
      </c>
      <c r="AA4" s="7">
        <v>17.899999999999999</v>
      </c>
      <c r="AB4" s="7">
        <v>420</v>
      </c>
      <c r="AC4" s="7">
        <v>18.11</v>
      </c>
      <c r="AD4" s="7">
        <v>440</v>
      </c>
      <c r="AE4" s="7">
        <v>23.15</v>
      </c>
      <c r="AF4" s="7">
        <v>441</v>
      </c>
      <c r="AG4" s="7">
        <v>23.15</v>
      </c>
      <c r="AH4" s="7">
        <v>480</v>
      </c>
      <c r="AI4" s="7"/>
      <c r="AJ4" s="7"/>
      <c r="AK4" s="7"/>
      <c r="AL4" s="7"/>
      <c r="AM4" s="7"/>
      <c r="AN4" s="7"/>
      <c r="AO4" s="7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G26" sqref="G26"/>
    </sheetView>
  </sheetViews>
  <sheetFormatPr defaultRowHeight="15" x14ac:dyDescent="0.25"/>
  <cols>
    <col min="2" max="3" width="9.85546875" bestFit="1" customWidth="1"/>
    <col min="4" max="4" width="10.85546875" bestFit="1" customWidth="1"/>
    <col min="5" max="5" width="9.85546875" bestFit="1" customWidth="1"/>
  </cols>
  <sheetData>
    <row r="1" spans="1:5" x14ac:dyDescent="0.25">
      <c r="B1" t="s">
        <v>50</v>
      </c>
    </row>
    <row r="2" spans="1:5" x14ac:dyDescent="0.25">
      <c r="B2" t="s">
        <v>48</v>
      </c>
      <c r="C2" t="s">
        <v>47</v>
      </c>
      <c r="D2" t="s">
        <v>46</v>
      </c>
      <c r="E2" t="s">
        <v>45</v>
      </c>
    </row>
    <row r="3" spans="1:5" x14ac:dyDescent="0.25">
      <c r="A3">
        <v>0</v>
      </c>
      <c r="B3" s="3">
        <v>77680.09</v>
      </c>
      <c r="C3" s="3">
        <v>58109.9</v>
      </c>
      <c r="D3" s="3">
        <v>71885.195000000007</v>
      </c>
      <c r="E3" s="3">
        <v>47398.5</v>
      </c>
    </row>
    <row r="4" spans="1:5" x14ac:dyDescent="0.25">
      <c r="A4">
        <v>1</v>
      </c>
      <c r="B4" s="3">
        <v>76446.61</v>
      </c>
      <c r="C4" s="3">
        <v>57498.296999999999</v>
      </c>
      <c r="D4" s="3">
        <v>68012.800000000003</v>
      </c>
      <c r="E4" s="3">
        <v>45675.203000000001</v>
      </c>
    </row>
    <row r="5" spans="1:5" x14ac:dyDescent="0.25">
      <c r="A5">
        <v>2</v>
      </c>
      <c r="B5" s="3">
        <v>74944.91</v>
      </c>
      <c r="C5" s="3">
        <v>56901</v>
      </c>
      <c r="D5" s="3">
        <v>65405.4</v>
      </c>
      <c r="E5" s="3">
        <v>45332.703000000001</v>
      </c>
    </row>
    <row r="6" spans="1:5" x14ac:dyDescent="0.25">
      <c r="A6">
        <v>3</v>
      </c>
      <c r="B6" s="3">
        <v>75063.199999999997</v>
      </c>
      <c r="C6" s="3">
        <v>57206.1</v>
      </c>
      <c r="D6" s="3">
        <v>64787.805</v>
      </c>
      <c r="E6" s="3">
        <v>46328.504000000001</v>
      </c>
    </row>
    <row r="7" spans="1:5" x14ac:dyDescent="0.25">
      <c r="A7">
        <v>4</v>
      </c>
      <c r="B7" s="3">
        <v>76328.804999999993</v>
      </c>
      <c r="C7" s="3">
        <v>59322.7</v>
      </c>
      <c r="D7" s="3">
        <v>66361.3</v>
      </c>
      <c r="E7" s="3">
        <v>49949.1</v>
      </c>
    </row>
    <row r="8" spans="1:5" x14ac:dyDescent="0.25">
      <c r="A8">
        <v>5</v>
      </c>
      <c r="B8" s="3">
        <v>81140.695000000007</v>
      </c>
      <c r="C8" s="3">
        <v>65218.402000000002</v>
      </c>
      <c r="D8" s="3">
        <v>70544</v>
      </c>
      <c r="E8" s="3">
        <v>57352.4</v>
      </c>
    </row>
    <row r="9" spans="1:5" x14ac:dyDescent="0.25">
      <c r="A9">
        <v>6</v>
      </c>
      <c r="B9" s="3">
        <v>90055.9</v>
      </c>
      <c r="C9" s="3">
        <v>70150.804999999993</v>
      </c>
      <c r="D9" s="3">
        <v>75102.195000000007</v>
      </c>
      <c r="E9" s="3">
        <v>64102.703000000001</v>
      </c>
    </row>
    <row r="10" spans="1:5" x14ac:dyDescent="0.25">
      <c r="A10">
        <v>7</v>
      </c>
      <c r="B10" s="3">
        <v>95126.6</v>
      </c>
      <c r="C10" s="3">
        <v>70508.399999999994</v>
      </c>
      <c r="D10" s="3">
        <v>80515</v>
      </c>
      <c r="E10" s="3">
        <v>63610</v>
      </c>
    </row>
    <row r="11" spans="1:5" x14ac:dyDescent="0.25">
      <c r="A11">
        <v>8</v>
      </c>
      <c r="B11" s="3">
        <v>94361.304999999993</v>
      </c>
      <c r="C11" s="3">
        <v>69345.899999999994</v>
      </c>
      <c r="D11" s="3">
        <v>86583.804999999993</v>
      </c>
      <c r="E11" s="3">
        <v>64366.402000000002</v>
      </c>
    </row>
    <row r="12" spans="1:5" x14ac:dyDescent="0.25">
      <c r="A12">
        <v>9</v>
      </c>
      <c r="B12" s="3">
        <v>91788.1</v>
      </c>
      <c r="C12" s="3">
        <v>68549.2</v>
      </c>
      <c r="D12" s="3">
        <v>92192.2</v>
      </c>
      <c r="E12" s="3">
        <v>66810.5</v>
      </c>
    </row>
    <row r="13" spans="1:5" x14ac:dyDescent="0.25">
      <c r="A13">
        <v>10</v>
      </c>
      <c r="B13" s="3">
        <v>90412.6</v>
      </c>
      <c r="C13" s="3">
        <v>67943.199999999997</v>
      </c>
      <c r="D13" s="3">
        <v>97735.5</v>
      </c>
      <c r="E13" s="3">
        <v>67548.304999999993</v>
      </c>
    </row>
    <row r="14" spans="1:5" x14ac:dyDescent="0.25">
      <c r="A14">
        <v>11</v>
      </c>
      <c r="B14" s="3">
        <v>87210.09</v>
      </c>
      <c r="C14" s="3">
        <v>66900</v>
      </c>
      <c r="D14" s="3">
        <v>101230.51</v>
      </c>
      <c r="E14" s="3">
        <v>68460.899999999994</v>
      </c>
    </row>
    <row r="15" spans="1:5" x14ac:dyDescent="0.25">
      <c r="A15">
        <v>12</v>
      </c>
      <c r="B15" s="3">
        <v>85226.5</v>
      </c>
      <c r="C15" s="3">
        <v>65932.600000000006</v>
      </c>
      <c r="D15" s="3">
        <v>104296.69500000001</v>
      </c>
      <c r="E15" s="3">
        <v>69605.59</v>
      </c>
    </row>
    <row r="16" spans="1:5" x14ac:dyDescent="0.25">
      <c r="A16">
        <v>13</v>
      </c>
      <c r="B16" s="3">
        <v>83509</v>
      </c>
      <c r="C16" s="3">
        <v>65644.804999999993</v>
      </c>
      <c r="D16" s="3">
        <v>105889</v>
      </c>
      <c r="E16" s="3">
        <v>70601.899999999994</v>
      </c>
    </row>
    <row r="17" spans="1:5" x14ac:dyDescent="0.25">
      <c r="A17">
        <v>14</v>
      </c>
      <c r="B17" s="3">
        <v>81922.899999999994</v>
      </c>
      <c r="C17" s="3">
        <v>65193.4</v>
      </c>
      <c r="D17" s="3">
        <v>107012.91</v>
      </c>
      <c r="E17" s="3">
        <v>70931.8</v>
      </c>
    </row>
    <row r="18" spans="1:5" x14ac:dyDescent="0.25">
      <c r="A18">
        <v>15</v>
      </c>
      <c r="B18" s="3">
        <v>81120.3</v>
      </c>
      <c r="C18" s="3">
        <v>65074.2</v>
      </c>
      <c r="D18" s="3">
        <v>107321.4</v>
      </c>
      <c r="E18" s="3">
        <v>70759.899999999994</v>
      </c>
    </row>
    <row r="19" spans="1:5" x14ac:dyDescent="0.25">
      <c r="A19">
        <v>16</v>
      </c>
      <c r="B19" s="3">
        <v>81289.2</v>
      </c>
      <c r="C19" s="3">
        <v>65120.4</v>
      </c>
      <c r="D19" s="3">
        <v>107325.9</v>
      </c>
      <c r="E19" s="3">
        <v>70522.600000000006</v>
      </c>
    </row>
    <row r="20" spans="1:5" x14ac:dyDescent="0.25">
      <c r="A20">
        <v>17</v>
      </c>
      <c r="B20" s="3">
        <v>87053.1</v>
      </c>
      <c r="C20" s="3">
        <v>65013.305</v>
      </c>
      <c r="D20" s="3">
        <v>106502.39999999999</v>
      </c>
      <c r="E20" s="3">
        <v>69779.199999999997</v>
      </c>
    </row>
    <row r="21" spans="1:5" x14ac:dyDescent="0.25">
      <c r="A21">
        <v>18</v>
      </c>
      <c r="B21" s="3">
        <v>90695.8</v>
      </c>
      <c r="C21" s="3">
        <v>65688.5</v>
      </c>
      <c r="D21" s="3">
        <v>103449.69500000001</v>
      </c>
      <c r="E21" s="3">
        <v>70742.7</v>
      </c>
    </row>
    <row r="22" spans="1:5" x14ac:dyDescent="0.25">
      <c r="A22">
        <v>19</v>
      </c>
      <c r="B22" s="3">
        <v>90073.4</v>
      </c>
      <c r="C22" s="3">
        <v>68670.5</v>
      </c>
      <c r="D22" s="3">
        <v>99761.7</v>
      </c>
      <c r="E22" s="3">
        <v>69663.399999999994</v>
      </c>
    </row>
    <row r="23" spans="1:5" x14ac:dyDescent="0.25">
      <c r="A23">
        <v>20</v>
      </c>
      <c r="B23" s="3">
        <v>88855.5</v>
      </c>
      <c r="C23" s="3">
        <v>68846.8</v>
      </c>
      <c r="D23" s="3">
        <v>96984.195000000007</v>
      </c>
      <c r="E23" s="3">
        <v>65025.9</v>
      </c>
    </row>
    <row r="24" spans="1:5" x14ac:dyDescent="0.25">
      <c r="A24">
        <v>21</v>
      </c>
      <c r="B24" s="3">
        <v>85782.1</v>
      </c>
      <c r="C24" s="3">
        <v>65494.1</v>
      </c>
      <c r="D24" s="3">
        <v>92075.9</v>
      </c>
      <c r="E24" s="3">
        <v>61249.305</v>
      </c>
    </row>
    <row r="25" spans="1:5" x14ac:dyDescent="0.25">
      <c r="A25">
        <v>22</v>
      </c>
      <c r="B25" s="3">
        <v>80053.304999999993</v>
      </c>
      <c r="C25" s="3">
        <v>60767.097999999998</v>
      </c>
      <c r="D25" s="3">
        <v>86017</v>
      </c>
      <c r="E25" s="3">
        <v>56117.3</v>
      </c>
    </row>
    <row r="26" spans="1:5" x14ac:dyDescent="0.25">
      <c r="A26">
        <v>23</v>
      </c>
      <c r="B26" s="3">
        <v>74748.800000000003</v>
      </c>
      <c r="C26" s="3">
        <v>58798.6</v>
      </c>
      <c r="D26" s="3">
        <v>80221.5</v>
      </c>
      <c r="E26" s="3">
        <v>53167.296999999999</v>
      </c>
    </row>
    <row r="28" spans="1:5" x14ac:dyDescent="0.25">
      <c r="B28" t="s">
        <v>49</v>
      </c>
    </row>
    <row r="29" spans="1:5" x14ac:dyDescent="0.25">
      <c r="B29" t="s">
        <v>48</v>
      </c>
      <c r="C29" t="s">
        <v>47</v>
      </c>
      <c r="D29" t="s">
        <v>46</v>
      </c>
      <c r="E29" t="s">
        <v>45</v>
      </c>
    </row>
    <row r="30" spans="1:5" x14ac:dyDescent="0.25">
      <c r="A30">
        <v>0</v>
      </c>
      <c r="B30">
        <v>62231.6</v>
      </c>
      <c r="C30">
        <v>55328.7</v>
      </c>
      <c r="D30">
        <v>57845</v>
      </c>
      <c r="E30">
        <v>44209.305</v>
      </c>
    </row>
    <row r="31" spans="1:5" x14ac:dyDescent="0.25">
      <c r="A31">
        <v>1</v>
      </c>
      <c r="B31">
        <v>59764.4</v>
      </c>
      <c r="C31">
        <v>54503</v>
      </c>
      <c r="D31">
        <v>55164.902000000002</v>
      </c>
      <c r="E31">
        <v>42924.995999999999</v>
      </c>
    </row>
    <row r="32" spans="1:5" x14ac:dyDescent="0.25">
      <c r="A32">
        <v>2</v>
      </c>
      <c r="B32">
        <v>58632.703000000001</v>
      </c>
      <c r="C32">
        <v>54527.5</v>
      </c>
      <c r="D32">
        <v>53669.7</v>
      </c>
      <c r="E32">
        <v>41825.300000000003</v>
      </c>
    </row>
    <row r="33" spans="1:5" x14ac:dyDescent="0.25">
      <c r="A33">
        <v>3</v>
      </c>
      <c r="B33">
        <v>58425.2</v>
      </c>
      <c r="C33">
        <v>54519.296999999999</v>
      </c>
      <c r="D33">
        <v>52526.1</v>
      </c>
      <c r="E33">
        <v>41897</v>
      </c>
    </row>
    <row r="34" spans="1:5" x14ac:dyDescent="0.25">
      <c r="A34">
        <v>4</v>
      </c>
      <c r="B34">
        <v>59585.7</v>
      </c>
      <c r="C34">
        <v>54766.3</v>
      </c>
      <c r="D34">
        <v>52110.5</v>
      </c>
      <c r="E34">
        <v>42662.402000000002</v>
      </c>
    </row>
    <row r="35" spans="1:5" x14ac:dyDescent="0.25">
      <c r="A35">
        <v>5</v>
      </c>
      <c r="B35">
        <v>61087.203000000001</v>
      </c>
      <c r="C35">
        <v>56204.5</v>
      </c>
      <c r="D35">
        <v>51816.796999999999</v>
      </c>
      <c r="E35">
        <v>43883.195</v>
      </c>
    </row>
    <row r="36" spans="1:5" x14ac:dyDescent="0.25">
      <c r="A36">
        <v>6</v>
      </c>
      <c r="B36">
        <v>65229.1</v>
      </c>
      <c r="C36">
        <v>57573</v>
      </c>
      <c r="D36">
        <v>53697.195</v>
      </c>
      <c r="E36">
        <v>47585.296999999999</v>
      </c>
    </row>
    <row r="37" spans="1:5" x14ac:dyDescent="0.25">
      <c r="A37">
        <v>7</v>
      </c>
      <c r="B37">
        <v>69803.7</v>
      </c>
      <c r="C37">
        <v>58873.203000000001</v>
      </c>
      <c r="D37">
        <v>58714.5</v>
      </c>
      <c r="E37">
        <v>50123.1</v>
      </c>
    </row>
    <row r="38" spans="1:5" x14ac:dyDescent="0.25">
      <c r="A38">
        <v>8</v>
      </c>
      <c r="B38">
        <v>73745.195000000007</v>
      </c>
      <c r="C38">
        <v>60738.400000000001</v>
      </c>
      <c r="D38">
        <v>63952.195</v>
      </c>
      <c r="E38">
        <v>52857.3</v>
      </c>
    </row>
    <row r="39" spans="1:5" x14ac:dyDescent="0.25">
      <c r="A39">
        <v>9</v>
      </c>
      <c r="B39">
        <v>76031.41</v>
      </c>
      <c r="C39">
        <v>61392.695</v>
      </c>
      <c r="D39">
        <v>69590.600000000006</v>
      </c>
      <c r="E39">
        <v>55347.1</v>
      </c>
    </row>
    <row r="40" spans="1:5" x14ac:dyDescent="0.25">
      <c r="A40">
        <v>10</v>
      </c>
      <c r="B40">
        <v>77165.804999999993</v>
      </c>
      <c r="C40">
        <v>61480.5</v>
      </c>
      <c r="D40">
        <v>74536.7</v>
      </c>
      <c r="E40">
        <v>56367</v>
      </c>
    </row>
    <row r="41" spans="1:5" x14ac:dyDescent="0.25">
      <c r="A41">
        <v>11</v>
      </c>
      <c r="B41">
        <v>76586.5</v>
      </c>
      <c r="C41">
        <v>60580</v>
      </c>
      <c r="D41">
        <v>78192.5</v>
      </c>
      <c r="E41">
        <v>57155.902000000002</v>
      </c>
    </row>
    <row r="42" spans="1:5" x14ac:dyDescent="0.25">
      <c r="A42">
        <v>12</v>
      </c>
      <c r="B42">
        <v>75390.7</v>
      </c>
      <c r="C42">
        <v>60273.8</v>
      </c>
      <c r="D42">
        <v>81370.3</v>
      </c>
      <c r="E42">
        <v>57705.703000000001</v>
      </c>
    </row>
    <row r="43" spans="1:5" x14ac:dyDescent="0.25">
      <c r="A43">
        <v>13</v>
      </c>
      <c r="B43">
        <v>74609.899999999994</v>
      </c>
      <c r="C43">
        <v>60407.402000000002</v>
      </c>
      <c r="D43">
        <v>83719.195000000007</v>
      </c>
      <c r="E43">
        <v>58434.5</v>
      </c>
    </row>
    <row r="44" spans="1:5" x14ac:dyDescent="0.25">
      <c r="A44">
        <v>14</v>
      </c>
      <c r="B44">
        <v>73719.100000000006</v>
      </c>
      <c r="C44">
        <v>60530.796999999999</v>
      </c>
      <c r="D44">
        <v>86598.2</v>
      </c>
      <c r="E44">
        <v>58783.296999999999</v>
      </c>
    </row>
    <row r="45" spans="1:5" x14ac:dyDescent="0.25">
      <c r="A45">
        <v>15</v>
      </c>
      <c r="B45">
        <v>73521</v>
      </c>
      <c r="C45">
        <v>60767.402000000002</v>
      </c>
      <c r="D45">
        <v>87701.804999999993</v>
      </c>
      <c r="E45">
        <v>59718.796999999999</v>
      </c>
    </row>
    <row r="46" spans="1:5" x14ac:dyDescent="0.25">
      <c r="A46">
        <v>16</v>
      </c>
      <c r="B46">
        <v>74959.5</v>
      </c>
      <c r="C46">
        <v>61189.203000000001</v>
      </c>
      <c r="D46">
        <v>88396.91</v>
      </c>
      <c r="E46">
        <v>60020.097999999998</v>
      </c>
    </row>
    <row r="47" spans="1:5" x14ac:dyDescent="0.25">
      <c r="A47">
        <v>17</v>
      </c>
      <c r="B47">
        <v>82718.304999999993</v>
      </c>
      <c r="C47">
        <v>61368.4</v>
      </c>
      <c r="D47">
        <v>88287.59</v>
      </c>
      <c r="E47">
        <v>60654.597999999998</v>
      </c>
    </row>
    <row r="48" spans="1:5" x14ac:dyDescent="0.25">
      <c r="A48">
        <v>18</v>
      </c>
      <c r="B48">
        <v>85523.5</v>
      </c>
      <c r="C48">
        <v>61993.695</v>
      </c>
      <c r="D48">
        <v>86769</v>
      </c>
      <c r="E48">
        <v>63137.9</v>
      </c>
    </row>
    <row r="49" spans="1:5" x14ac:dyDescent="0.25">
      <c r="A49">
        <v>19</v>
      </c>
      <c r="B49">
        <v>86444.304999999993</v>
      </c>
      <c r="C49">
        <v>65269.8</v>
      </c>
      <c r="D49">
        <v>84755.304999999993</v>
      </c>
      <c r="E49">
        <v>63115.7</v>
      </c>
    </row>
    <row r="50" spans="1:5" x14ac:dyDescent="0.25">
      <c r="A50">
        <v>20</v>
      </c>
      <c r="B50">
        <v>85179.304999999993</v>
      </c>
      <c r="C50">
        <v>64338.5</v>
      </c>
      <c r="D50">
        <v>82511.5</v>
      </c>
      <c r="E50">
        <v>59118.703000000001</v>
      </c>
    </row>
    <row r="51" spans="1:5" x14ac:dyDescent="0.25">
      <c r="A51">
        <v>21</v>
      </c>
      <c r="B51">
        <v>83796.5</v>
      </c>
      <c r="C51">
        <v>61273.902000000002</v>
      </c>
      <c r="D51">
        <v>78127</v>
      </c>
      <c r="E51">
        <v>55233.1</v>
      </c>
    </row>
    <row r="52" spans="1:5" x14ac:dyDescent="0.25">
      <c r="A52">
        <v>22</v>
      </c>
      <c r="B52">
        <v>79207.7</v>
      </c>
      <c r="C52">
        <v>57457.004000000001</v>
      </c>
      <c r="D52">
        <v>71316.5</v>
      </c>
      <c r="E52">
        <v>51815.5</v>
      </c>
    </row>
    <row r="53" spans="1:5" x14ac:dyDescent="0.25">
      <c r="A53">
        <v>23</v>
      </c>
      <c r="B53">
        <v>75802</v>
      </c>
      <c r="C53">
        <v>54850.2</v>
      </c>
      <c r="D53">
        <v>66856.7</v>
      </c>
      <c r="E53">
        <v>50252.5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showGridLines="0" topLeftCell="A10" zoomScale="85" zoomScaleNormal="85" workbookViewId="0">
      <selection activeCell="G81" sqref="G81:H84"/>
    </sheetView>
  </sheetViews>
  <sheetFormatPr defaultRowHeight="15" x14ac:dyDescent="0.25"/>
  <cols>
    <col min="2" max="2" width="15.140625" bestFit="1" customWidth="1"/>
    <col min="3" max="3" width="12" customWidth="1"/>
    <col min="4" max="4" width="12.5703125" customWidth="1"/>
    <col min="5" max="5" width="11.28515625" customWidth="1"/>
    <col min="6" max="6" width="8.28515625" customWidth="1"/>
    <col min="7" max="7" width="7.85546875" bestFit="1" customWidth="1"/>
    <col min="8" max="8" width="10.140625" customWidth="1"/>
    <col min="9" max="9" width="7.85546875" bestFit="1" customWidth="1"/>
    <col min="10" max="10" width="11.42578125" customWidth="1"/>
    <col min="11" max="11" width="6.85546875" bestFit="1" customWidth="1"/>
    <col min="12" max="12" width="7.85546875" bestFit="1" customWidth="1"/>
    <col min="13" max="13" width="6.28515625" customWidth="1"/>
    <col min="14" max="14" width="6.85546875" customWidth="1"/>
    <col min="15" max="15" width="6.42578125" customWidth="1"/>
    <col min="16" max="16" width="5.5703125" customWidth="1"/>
    <col min="18" max="18" width="13.42578125" bestFit="1" customWidth="1"/>
    <col min="19" max="20" width="10.5703125" bestFit="1" customWidth="1"/>
    <col min="21" max="23" width="9.28515625" bestFit="1" customWidth="1"/>
    <col min="24" max="24" width="9.5703125" bestFit="1" customWidth="1"/>
    <col min="25" max="25" width="10.5703125" bestFit="1" customWidth="1"/>
    <col min="26" max="26" width="9.28515625" bestFit="1" customWidth="1"/>
    <col min="27" max="27" width="9.5703125" bestFit="1" customWidth="1"/>
  </cols>
  <sheetData>
    <row r="1" spans="1:32" ht="30.75" thickBot="1" x14ac:dyDescent="0.3">
      <c r="A1" s="26"/>
      <c r="B1" s="26"/>
      <c r="C1" s="27" t="s">
        <v>54</v>
      </c>
      <c r="D1" s="27" t="s">
        <v>55</v>
      </c>
      <c r="E1" s="27" t="s">
        <v>56</v>
      </c>
      <c r="F1" s="27" t="s">
        <v>57</v>
      </c>
      <c r="G1" s="27" t="s">
        <v>58</v>
      </c>
      <c r="H1" s="27" t="s">
        <v>59</v>
      </c>
      <c r="I1" s="27" t="s">
        <v>60</v>
      </c>
      <c r="J1" s="27" t="s">
        <v>61</v>
      </c>
      <c r="K1" s="27" t="s">
        <v>62</v>
      </c>
      <c r="L1" s="27" t="s">
        <v>63</v>
      </c>
      <c r="M1" s="27" t="s">
        <v>64</v>
      </c>
      <c r="N1" s="27" t="s">
        <v>65</v>
      </c>
      <c r="O1" s="27" t="s">
        <v>66</v>
      </c>
      <c r="P1" s="27" t="s">
        <v>67</v>
      </c>
      <c r="R1" s="5" t="s">
        <v>58</v>
      </c>
      <c r="S1" s="5" t="s">
        <v>59</v>
      </c>
      <c r="T1" s="5" t="s">
        <v>60</v>
      </c>
      <c r="U1" s="5" t="s">
        <v>61</v>
      </c>
      <c r="V1" s="5" t="s">
        <v>62</v>
      </c>
      <c r="W1" s="5" t="s">
        <v>63</v>
      </c>
      <c r="X1" s="5" t="s">
        <v>64</v>
      </c>
      <c r="Y1" s="5" t="s">
        <v>65</v>
      </c>
      <c r="Z1" s="5" t="s">
        <v>66</v>
      </c>
      <c r="AA1" s="5" t="s">
        <v>67</v>
      </c>
    </row>
    <row r="2" spans="1:32" x14ac:dyDescent="0.25">
      <c r="B2" s="9" t="s">
        <v>68</v>
      </c>
      <c r="C2" s="20">
        <v>1749160.2</v>
      </c>
      <c r="D2" s="20">
        <v>39921306.9375</v>
      </c>
      <c r="E2" s="20">
        <v>1518971.1697211801</v>
      </c>
      <c r="F2" s="22">
        <v>0.86840023360991603</v>
      </c>
      <c r="G2" s="15">
        <v>0.723103386787733</v>
      </c>
      <c r="H2" s="15">
        <v>0.110621025125273</v>
      </c>
      <c r="I2" s="15">
        <v>8.0508289601935304E-2</v>
      </c>
      <c r="J2" s="15">
        <v>0</v>
      </c>
      <c r="K2" s="15">
        <v>2.4107568241337699E-3</v>
      </c>
      <c r="L2" s="15">
        <v>0</v>
      </c>
      <c r="M2" s="15">
        <v>1.61570102153109E-2</v>
      </c>
      <c r="N2" s="15">
        <v>6.6140824058141201E-2</v>
      </c>
      <c r="O2" s="15">
        <v>1.0587366157178699E-3</v>
      </c>
      <c r="P2" s="16">
        <v>0</v>
      </c>
      <c r="R2" s="4">
        <f>G2*$C2</f>
        <v>1264823.6646543085</v>
      </c>
      <c r="S2" s="4">
        <f t="shared" ref="S2:AA9" si="0">H2*$C2</f>
        <v>193493.89443232754</v>
      </c>
      <c r="T2" s="4">
        <f t="shared" si="0"/>
        <v>140821.89594177908</v>
      </c>
      <c r="U2" s="4">
        <f t="shared" si="0"/>
        <v>0</v>
      </c>
      <c r="V2" s="4">
        <f t="shared" si="0"/>
        <v>4216.7998886531896</v>
      </c>
      <c r="W2" s="4">
        <f t="shared" si="0"/>
        <v>0</v>
      </c>
      <c r="X2" s="4">
        <f t="shared" si="0"/>
        <v>28261.199219615257</v>
      </c>
      <c r="Y2" s="4">
        <f t="shared" si="0"/>
        <v>115690.89703770308</v>
      </c>
      <c r="Z2" s="4">
        <f t="shared" si="0"/>
        <v>1851.8999504963924</v>
      </c>
      <c r="AA2" s="4">
        <f t="shared" si="0"/>
        <v>0</v>
      </c>
      <c r="AB2" s="25"/>
      <c r="AC2" s="25"/>
      <c r="AD2" s="25"/>
      <c r="AE2" s="25"/>
      <c r="AF2" s="25"/>
    </row>
    <row r="3" spans="1:32" x14ac:dyDescent="0.25">
      <c r="B3" s="10" t="s">
        <v>69</v>
      </c>
      <c r="C3" s="21">
        <v>1749160.2</v>
      </c>
      <c r="D3" s="21">
        <v>37299526.4127988</v>
      </c>
      <c r="E3" s="21">
        <v>1490388.69874383</v>
      </c>
      <c r="F3" s="23">
        <v>0.85205955185857796</v>
      </c>
      <c r="G3" s="17">
        <v>0.65743548187530498</v>
      </c>
      <c r="H3" s="17">
        <v>0.16194085140116199</v>
      </c>
      <c r="I3" s="17">
        <v>0.107175091474471</v>
      </c>
      <c r="J3" s="17">
        <v>0</v>
      </c>
      <c r="K3" s="17">
        <v>1.9277822029170799E-3</v>
      </c>
      <c r="L3" s="17">
        <v>0</v>
      </c>
      <c r="M3" s="17">
        <v>1.48557000432561E-2</v>
      </c>
      <c r="N3" s="17">
        <v>5.6850937751948202E-2</v>
      </c>
      <c r="O3" s="17">
        <v>7.9581044675580703E-4</v>
      </c>
      <c r="P3" s="18">
        <v>0</v>
      </c>
      <c r="R3" s="4">
        <f t="shared" ref="R3:R9" si="1">G3*$C3</f>
        <v>1149959.9789641048</v>
      </c>
      <c r="S3" s="4">
        <f t="shared" si="0"/>
        <v>283260.49202502676</v>
      </c>
      <c r="T3" s="4">
        <f t="shared" si="0"/>
        <v>187466.40443850399</v>
      </c>
      <c r="U3" s="4">
        <f t="shared" si="0"/>
        <v>0</v>
      </c>
      <c r="V3" s="4">
        <f t="shared" si="0"/>
        <v>3371.9999036108798</v>
      </c>
      <c r="W3" s="4">
        <f t="shared" si="0"/>
        <v>0</v>
      </c>
      <c r="X3" s="4">
        <f t="shared" si="0"/>
        <v>25984.999258801847</v>
      </c>
      <c r="Y3" s="4">
        <f t="shared" si="0"/>
        <v>99441.39764838526</v>
      </c>
      <c r="Z3" s="4">
        <f t="shared" si="0"/>
        <v>1391.9999602094767</v>
      </c>
      <c r="AA3" s="4">
        <f t="shared" si="0"/>
        <v>0</v>
      </c>
      <c r="AB3" s="25"/>
      <c r="AC3" s="25"/>
      <c r="AD3" s="25"/>
      <c r="AE3" s="25"/>
      <c r="AF3" s="25"/>
    </row>
    <row r="4" spans="1:32" x14ac:dyDescent="0.25">
      <c r="B4" s="10" t="s">
        <v>70</v>
      </c>
      <c r="C4" s="21">
        <v>1749160.3359375</v>
      </c>
      <c r="D4" s="21">
        <v>37114160.3124182</v>
      </c>
      <c r="E4" s="21">
        <v>1486269.50668212</v>
      </c>
      <c r="F4" s="23">
        <v>0.84970455603518502</v>
      </c>
      <c r="G4" s="17">
        <v>0.65598126257457701</v>
      </c>
      <c r="H4" s="17">
        <v>0.16111410392543499</v>
      </c>
      <c r="I4" s="17">
        <v>0.10660681349558999</v>
      </c>
      <c r="J4" s="17">
        <v>0</v>
      </c>
      <c r="K4" s="17">
        <v>1.91406123910622E-3</v>
      </c>
      <c r="L4" s="17">
        <v>0</v>
      </c>
      <c r="M4" s="17">
        <v>1.48471237703608E-2</v>
      </c>
      <c r="N4" s="17">
        <v>5.6850934958820903E-2</v>
      </c>
      <c r="O4" s="17">
        <v>7.9581040765706998E-4</v>
      </c>
      <c r="P4" s="18">
        <v>2.7841930210416102E-3</v>
      </c>
      <c r="R4" s="4">
        <f t="shared" si="1"/>
        <v>1147416.4056136524</v>
      </c>
      <c r="S4" s="4">
        <f t="shared" si="0"/>
        <v>281814.40014648315</v>
      </c>
      <c r="T4" s="4">
        <f t="shared" si="0"/>
        <v>186472.4097071726</v>
      </c>
      <c r="U4" s="4">
        <f t="shared" si="0"/>
        <v>0</v>
      </c>
      <c r="V4" s="4">
        <f t="shared" si="0"/>
        <v>3347.9999999999832</v>
      </c>
      <c r="W4" s="4">
        <f t="shared" si="0"/>
        <v>0</v>
      </c>
      <c r="X4" s="4">
        <f t="shared" si="0"/>
        <v>25970.000001869939</v>
      </c>
      <c r="Y4" s="4">
        <f t="shared" si="0"/>
        <v>99441.400490932137</v>
      </c>
      <c r="Z4" s="4">
        <f t="shared" si="0"/>
        <v>1391.9999999999993</v>
      </c>
      <c r="AA4" s="4">
        <f t="shared" si="0"/>
        <v>4869.9999999999864</v>
      </c>
      <c r="AB4" s="25"/>
      <c r="AC4" s="25"/>
      <c r="AD4" s="25"/>
      <c r="AE4" s="25"/>
      <c r="AF4" s="25"/>
    </row>
    <row r="5" spans="1:32" x14ac:dyDescent="0.25">
      <c r="B5" s="10" t="s">
        <v>71</v>
      </c>
      <c r="C5" s="21">
        <v>1749160.3359375</v>
      </c>
      <c r="D5" s="21">
        <v>35524750.281830698</v>
      </c>
      <c r="E5" s="21">
        <v>1447844.0406713299</v>
      </c>
      <c r="F5" s="23">
        <v>0.82773660648743697</v>
      </c>
      <c r="G5" s="17">
        <v>0.64100013597059002</v>
      </c>
      <c r="H5" s="17">
        <v>0.15442403683462799</v>
      </c>
      <c r="I5" s="17">
        <v>0.10329327910557</v>
      </c>
      <c r="J5" s="17">
        <v>0</v>
      </c>
      <c r="K5" s="17">
        <v>1.8797590663623899E-3</v>
      </c>
      <c r="L5" s="17">
        <v>0</v>
      </c>
      <c r="M5" s="17">
        <v>1.4822654886870301E-2</v>
      </c>
      <c r="N5" s="17">
        <v>5.6850077404502299E-2</v>
      </c>
      <c r="O5" s="17">
        <v>7.9581040765706998E-4</v>
      </c>
      <c r="P5" s="18">
        <v>2.7843645319053301E-2</v>
      </c>
      <c r="R5" s="4">
        <f t="shared" si="1"/>
        <v>1121212.0131703005</v>
      </c>
      <c r="S5" s="4">
        <f t="shared" si="0"/>
        <v>270112.40014648275</v>
      </c>
      <c r="T5" s="4">
        <f t="shared" si="0"/>
        <v>180676.50678038478</v>
      </c>
      <c r="U5" s="4">
        <f t="shared" si="0"/>
        <v>0</v>
      </c>
      <c r="V5" s="4">
        <f t="shared" si="0"/>
        <v>3287.9999999999991</v>
      </c>
      <c r="W5" s="4">
        <f t="shared" si="0"/>
        <v>0</v>
      </c>
      <c r="X5" s="4">
        <f t="shared" si="0"/>
        <v>25927.200001403682</v>
      </c>
      <c r="Y5" s="4">
        <f t="shared" si="0"/>
        <v>99439.900490932123</v>
      </c>
      <c r="Z5" s="4">
        <f t="shared" si="0"/>
        <v>1391.9999999999993</v>
      </c>
      <c r="AA5" s="4">
        <f t="shared" si="0"/>
        <v>48702.999999999869</v>
      </c>
      <c r="AB5" s="25"/>
      <c r="AC5" s="25"/>
      <c r="AD5" s="25"/>
      <c r="AE5" s="25"/>
      <c r="AF5" s="25"/>
    </row>
    <row r="6" spans="1:32" x14ac:dyDescent="0.25">
      <c r="B6" s="10" t="s">
        <v>72</v>
      </c>
      <c r="C6" s="21">
        <v>1749160.2</v>
      </c>
      <c r="D6" s="21">
        <v>44993507.119898997</v>
      </c>
      <c r="E6" s="21">
        <v>1471371.9387635</v>
      </c>
      <c r="F6" s="23">
        <v>0.84118761489320903</v>
      </c>
      <c r="G6" s="17">
        <v>0.63071677975687201</v>
      </c>
      <c r="H6" s="17">
        <v>0.17372690703111801</v>
      </c>
      <c r="I6" s="17">
        <v>0.120468899792715</v>
      </c>
      <c r="J6" s="17">
        <v>0</v>
      </c>
      <c r="K6" s="17">
        <v>1.9483635075745599E-3</v>
      </c>
      <c r="L6" s="17">
        <v>0</v>
      </c>
      <c r="M6" s="17">
        <v>1.5042989917893299E-2</v>
      </c>
      <c r="N6" s="17">
        <v>5.68909569544436E-2</v>
      </c>
      <c r="O6" s="17">
        <v>7.9581044675580703E-4</v>
      </c>
      <c r="P6" s="18">
        <v>0</v>
      </c>
      <c r="R6" s="4">
        <f t="shared" si="1"/>
        <v>1103224.6886228861</v>
      </c>
      <c r="S6" s="4">
        <f t="shared" si="0"/>
        <v>303876.19144793175</v>
      </c>
      <c r="T6" s="4">
        <f t="shared" si="0"/>
        <v>210719.40485520533</v>
      </c>
      <c r="U6" s="4">
        <f t="shared" si="0"/>
        <v>0</v>
      </c>
      <c r="V6" s="4">
        <f t="shared" si="0"/>
        <v>3407.9999025818188</v>
      </c>
      <c r="W6" s="4">
        <f t="shared" si="0"/>
        <v>0</v>
      </c>
      <c r="X6" s="4">
        <f t="shared" si="0"/>
        <v>26312.599253380227</v>
      </c>
      <c r="Y6" s="4">
        <f t="shared" si="0"/>
        <v>99511.397644625962</v>
      </c>
      <c r="Z6" s="4">
        <f t="shared" si="0"/>
        <v>1391.9999602094767</v>
      </c>
      <c r="AA6" s="4">
        <f t="shared" si="0"/>
        <v>0</v>
      </c>
      <c r="AB6" s="25"/>
      <c r="AC6" s="25"/>
      <c r="AD6" s="25"/>
      <c r="AE6" s="25"/>
      <c r="AF6" s="25"/>
    </row>
    <row r="7" spans="1:32" x14ac:dyDescent="0.25">
      <c r="B7" s="10" t="s">
        <v>73</v>
      </c>
      <c r="C7" s="21">
        <v>1749160.2</v>
      </c>
      <c r="D7" s="21">
        <v>52784439.2198186</v>
      </c>
      <c r="E7" s="21">
        <v>1446912.5232186499</v>
      </c>
      <c r="F7" s="23">
        <v>0.82720409591897004</v>
      </c>
      <c r="G7" s="17">
        <v>0.60199722838179803</v>
      </c>
      <c r="H7" s="17">
        <v>0.185478660469197</v>
      </c>
      <c r="I7" s="17">
        <v>0.132602778572597</v>
      </c>
      <c r="J7" s="17">
        <v>0</v>
      </c>
      <c r="K7" s="17">
        <v>1.9895261168895099E-3</v>
      </c>
      <c r="L7" s="17">
        <v>0</v>
      </c>
      <c r="M7" s="17">
        <v>1.99520312602686E-2</v>
      </c>
      <c r="N7" s="17">
        <v>5.6935606950619798E-2</v>
      </c>
      <c r="O7" s="17">
        <v>7.9581044675580703E-4</v>
      </c>
      <c r="P7" s="18">
        <v>0</v>
      </c>
      <c r="R7" s="4">
        <f t="shared" si="1"/>
        <v>1052989.5923957515</v>
      </c>
      <c r="S7" s="4">
        <f t="shared" si="0"/>
        <v>324431.89084203274</v>
      </c>
      <c r="T7" s="4">
        <f t="shared" si="0"/>
        <v>231943.50268859949</v>
      </c>
      <c r="U7" s="4">
        <f t="shared" si="0"/>
        <v>0</v>
      </c>
      <c r="V7" s="4">
        <f t="shared" si="0"/>
        <v>3479.9999005236787</v>
      </c>
      <c r="W7" s="4">
        <f t="shared" si="0"/>
        <v>0</v>
      </c>
      <c r="X7" s="4">
        <f t="shared" si="0"/>
        <v>34899.298989617673</v>
      </c>
      <c r="Y7" s="4">
        <f t="shared" si="0"/>
        <v>99589.497640867514</v>
      </c>
      <c r="Z7" s="4">
        <f t="shared" si="0"/>
        <v>1391.9999602094767</v>
      </c>
      <c r="AA7" s="4">
        <f t="shared" si="0"/>
        <v>0</v>
      </c>
      <c r="AB7" s="25"/>
      <c r="AC7" s="25"/>
      <c r="AD7" s="25"/>
      <c r="AE7" s="25"/>
      <c r="AF7" s="25"/>
    </row>
    <row r="8" spans="1:32" x14ac:dyDescent="0.25">
      <c r="B8" s="10" t="s">
        <v>74</v>
      </c>
      <c r="C8" s="21">
        <v>1749160.2</v>
      </c>
      <c r="D8" s="21">
        <v>76725191.908404395</v>
      </c>
      <c r="E8" s="21">
        <v>1398289.07596077</v>
      </c>
      <c r="F8" s="23">
        <v>0.79940592976588198</v>
      </c>
      <c r="G8" s="17">
        <v>0.54732607929795396</v>
      </c>
      <c r="H8" s="17">
        <v>0.20044132612896401</v>
      </c>
      <c r="I8" s="17">
        <v>0.161343654796683</v>
      </c>
      <c r="J8" s="17">
        <v>0</v>
      </c>
      <c r="K8" s="17">
        <v>2.01530992040104E-3</v>
      </c>
      <c r="L8" s="17">
        <v>0</v>
      </c>
      <c r="M8" s="17">
        <v>3.0999904089530499E-2</v>
      </c>
      <c r="N8" s="17">
        <v>5.7012043598511399E-2</v>
      </c>
      <c r="O8" s="17">
        <v>7.9581044675580703E-4</v>
      </c>
      <c r="P8" s="18">
        <v>0</v>
      </c>
      <c r="R8" s="4">
        <f t="shared" si="1"/>
        <v>957360.99433002493</v>
      </c>
      <c r="S8" s="4">
        <f t="shared" si="0"/>
        <v>350603.9901000039</v>
      </c>
      <c r="T8" s="4">
        <f t="shared" si="0"/>
        <v>282215.89949289698</v>
      </c>
      <c r="U8" s="4">
        <f t="shared" si="0"/>
        <v>0</v>
      </c>
      <c r="V8" s="4">
        <f t="shared" si="0"/>
        <v>3525.0999034306669</v>
      </c>
      <c r="W8" s="4">
        <f t="shared" si="0"/>
        <v>0</v>
      </c>
      <c r="X8" s="4">
        <f t="shared" si="0"/>
        <v>54223.798437223988</v>
      </c>
      <c r="Y8" s="4">
        <f t="shared" si="0"/>
        <v>99723.19758318091</v>
      </c>
      <c r="Z8" s="4">
        <f t="shared" si="0"/>
        <v>1391.9999602094767</v>
      </c>
      <c r="AA8" s="4">
        <f t="shared" si="0"/>
        <v>0</v>
      </c>
      <c r="AB8" s="25"/>
      <c r="AC8" s="25"/>
      <c r="AD8" s="25"/>
      <c r="AE8" s="25"/>
      <c r="AF8" s="25"/>
    </row>
    <row r="9" spans="1:32" x14ac:dyDescent="0.25">
      <c r="B9" s="10" t="s">
        <v>75</v>
      </c>
      <c r="C9" s="21">
        <v>1749160.2</v>
      </c>
      <c r="D9" s="21">
        <v>116333988.32463799</v>
      </c>
      <c r="E9" s="21">
        <v>1351007.1392928599</v>
      </c>
      <c r="F9" s="23">
        <v>0.77237470911705497</v>
      </c>
      <c r="G9" s="17">
        <v>0.47905909402981001</v>
      </c>
      <c r="H9" s="17">
        <v>0.20951407979646899</v>
      </c>
      <c r="I9" s="17">
        <v>0.216942278399615</v>
      </c>
      <c r="J9" s="17">
        <v>0</v>
      </c>
      <c r="K9" s="17">
        <v>2.5247543795467601E-3</v>
      </c>
      <c r="L9" s="17">
        <v>1.30062411377116E-3</v>
      </c>
      <c r="M9" s="17">
        <v>3.23719910666957E-2</v>
      </c>
      <c r="N9" s="17">
        <v>5.7539439562339798E-2</v>
      </c>
      <c r="O9" s="17">
        <v>7.9581044675580703E-4</v>
      </c>
      <c r="P9" s="18">
        <v>0</v>
      </c>
      <c r="R9" s="4">
        <f t="shared" si="1"/>
        <v>837951.10072500131</v>
      </c>
      <c r="S9" s="4">
        <f t="shared" si="0"/>
        <v>366473.68971960765</v>
      </c>
      <c r="T9" s="4">
        <f t="shared" si="0"/>
        <v>379466.79907392623</v>
      </c>
      <c r="U9" s="4">
        <f t="shared" si="0"/>
        <v>0</v>
      </c>
      <c r="V9" s="4">
        <f t="shared" si="0"/>
        <v>4416.1998754788865</v>
      </c>
      <c r="W9" s="4">
        <f t="shared" si="0"/>
        <v>2274.9999349687851</v>
      </c>
      <c r="X9" s="4">
        <f t="shared" si="0"/>
        <v>56623.79836861966</v>
      </c>
      <c r="Y9" s="4">
        <f t="shared" si="0"/>
        <v>100645.69761275018</v>
      </c>
      <c r="Z9" s="4">
        <f t="shared" si="0"/>
        <v>1391.9999602094767</v>
      </c>
      <c r="AA9" s="4">
        <f t="shared" si="0"/>
        <v>0</v>
      </c>
      <c r="AB9" s="25"/>
      <c r="AC9" s="25"/>
      <c r="AD9" s="25"/>
      <c r="AE9" s="25"/>
      <c r="AF9" s="25"/>
    </row>
    <row r="10" spans="1:32" ht="15.75" thickBot="1" x14ac:dyDescent="0.3">
      <c r="B10" s="11" t="s">
        <v>76</v>
      </c>
      <c r="C10" s="13">
        <v>0</v>
      </c>
      <c r="D10" s="13">
        <v>-6.5673714761037394E-2</v>
      </c>
      <c r="E10" s="13">
        <v>-1.8816993730426699E-2</v>
      </c>
      <c r="F10" s="13">
        <v>-1.8816993730426598E-2</v>
      </c>
      <c r="G10" s="13">
        <v>-9.0813991625936605E-2</v>
      </c>
      <c r="H10" s="13">
        <v>0.463924703443782</v>
      </c>
      <c r="I10" s="13">
        <v>0.331230510601913</v>
      </c>
      <c r="J10" s="13"/>
      <c r="K10" s="13">
        <v>-0.20034149292109901</v>
      </c>
      <c r="L10" s="13"/>
      <c r="M10" s="13">
        <v>-8.0541520659657403E-2</v>
      </c>
      <c r="N10" s="13">
        <v>-0.140456162112929</v>
      </c>
      <c r="O10" s="13">
        <v>-0.24833954456537599</v>
      </c>
      <c r="P10" s="19"/>
    </row>
    <row r="11" spans="1:32" x14ac:dyDescent="0.25">
      <c r="B11" s="9" t="s">
        <v>68</v>
      </c>
      <c r="C11" s="20">
        <v>2023614.8</v>
      </c>
      <c r="D11" s="20">
        <v>48104032.375</v>
      </c>
      <c r="E11" s="20">
        <v>1778994.3957611001</v>
      </c>
      <c r="F11" s="22">
        <v>0.87911713223137</v>
      </c>
      <c r="G11" s="15">
        <v>0.71612558652369196</v>
      </c>
      <c r="H11" s="15">
        <v>0.13372915981573399</v>
      </c>
      <c r="I11" s="15">
        <v>8.2891074070293502E-2</v>
      </c>
      <c r="J11" s="15">
        <v>0</v>
      </c>
      <c r="K11" s="15">
        <v>2.3464940684313298E-3</v>
      </c>
      <c r="L11" s="15">
        <v>1.33474022167509E-3</v>
      </c>
      <c r="M11" s="15">
        <v>1.47178705899904E-2</v>
      </c>
      <c r="N11" s="15">
        <v>4.8078271847296697E-2</v>
      </c>
      <c r="O11" s="15">
        <v>7.7682770487225302E-4</v>
      </c>
      <c r="P11" s="16">
        <v>0</v>
      </c>
      <c r="R11" s="4">
        <f>G11*$C11</f>
        <v>1449162.3355480237</v>
      </c>
      <c r="S11" s="4">
        <f t="shared" ref="S11:S18" si="2">H11*$C11</f>
        <v>270616.30699468456</v>
      </c>
      <c r="T11" s="4">
        <f t="shared" ref="T11:T18" si="3">I11*$C11</f>
        <v>167739.60427654217</v>
      </c>
      <c r="U11" s="4">
        <f t="shared" ref="U11:U18" si="4">J11*$C11</f>
        <v>0</v>
      </c>
      <c r="V11" s="4">
        <f t="shared" ref="V11:V18" si="5">K11*$C11</f>
        <v>4748.400124989852</v>
      </c>
      <c r="W11" s="4">
        <f t="shared" ref="W11:W18" si="6">L11*$C11</f>
        <v>2701.0000667369932</v>
      </c>
      <c r="X11" s="4">
        <f t="shared" ref="X11:X18" si="7">M11*$C11</f>
        <v>29783.300750389306</v>
      </c>
      <c r="Y11" s="4">
        <f t="shared" ref="Y11:Y18" si="8">N11*$C11</f>
        <v>97291.902468612941</v>
      </c>
      <c r="Z11" s="4">
        <f t="shared" ref="Z11:Z18" si="9">O11*$C11</f>
        <v>1572.0000406295233</v>
      </c>
      <c r="AA11" s="4">
        <f t="shared" ref="AA11:AA18" si="10">P11*$C11</f>
        <v>0</v>
      </c>
    </row>
    <row r="12" spans="1:32" x14ac:dyDescent="0.25">
      <c r="B12" s="10" t="s">
        <v>69</v>
      </c>
      <c r="C12" s="21">
        <v>2023614.8</v>
      </c>
      <c r="D12" s="21">
        <v>46012287.115561798</v>
      </c>
      <c r="E12" s="21">
        <v>1758763.86039018</v>
      </c>
      <c r="F12" s="23">
        <v>0.86911990555029495</v>
      </c>
      <c r="G12" s="17">
        <v>0.67197992842324095</v>
      </c>
      <c r="H12" s="17">
        <v>0.15282864488821801</v>
      </c>
      <c r="I12" s="17">
        <v>0.118694340015536</v>
      </c>
      <c r="J12" s="17">
        <v>0</v>
      </c>
      <c r="K12" s="17">
        <v>1.79085470690505E-3</v>
      </c>
      <c r="L12" s="17">
        <v>1.2452963193710601E-3</v>
      </c>
      <c r="M12" s="17">
        <v>1.2243931307624099E-2</v>
      </c>
      <c r="N12" s="17">
        <v>4.1998458680326103E-2</v>
      </c>
      <c r="O12" s="17">
        <v>6.7601800194429305E-4</v>
      </c>
      <c r="P12" s="18">
        <v>0</v>
      </c>
      <c r="R12" s="4">
        <f t="shared" ref="R12:R18" si="11">G12*$C12</f>
        <v>1359828.5284602111</v>
      </c>
      <c r="S12" s="4">
        <f t="shared" si="2"/>
        <v>309266.30765974231</v>
      </c>
      <c r="T12" s="4">
        <f t="shared" si="3"/>
        <v>240191.62313167087</v>
      </c>
      <c r="U12" s="4">
        <f t="shared" si="4"/>
        <v>0</v>
      </c>
      <c r="V12" s="4">
        <f t="shared" si="5"/>
        <v>3624.0000895427215</v>
      </c>
      <c r="W12" s="4">
        <f t="shared" si="6"/>
        <v>2520.000062264804</v>
      </c>
      <c r="X12" s="4">
        <f t="shared" si="7"/>
        <v>24777.000604291479</v>
      </c>
      <c r="Y12" s="4">
        <f t="shared" si="8"/>
        <v>84988.702562696373</v>
      </c>
      <c r="Z12" s="4">
        <f t="shared" si="9"/>
        <v>1368.0000338009002</v>
      </c>
      <c r="AA12" s="4">
        <f t="shared" si="10"/>
        <v>0</v>
      </c>
    </row>
    <row r="13" spans="1:32" x14ac:dyDescent="0.25">
      <c r="B13" s="10" t="s">
        <v>70</v>
      </c>
      <c r="C13" s="21">
        <v>2023614.8125</v>
      </c>
      <c r="D13" s="21">
        <v>45826261.023821898</v>
      </c>
      <c r="E13" s="21">
        <v>1754149.6712794299</v>
      </c>
      <c r="F13" s="23">
        <v>0.86683970706477198</v>
      </c>
      <c r="G13" s="17">
        <v>0.67008453707813798</v>
      </c>
      <c r="H13" s="17">
        <v>0.15250501138759201</v>
      </c>
      <c r="I13" s="17">
        <v>0.118505167605836</v>
      </c>
      <c r="J13" s="17">
        <v>0</v>
      </c>
      <c r="K13" s="17">
        <v>1.79085465159392E-3</v>
      </c>
      <c r="L13" s="17">
        <v>1.24529628090968E-3</v>
      </c>
      <c r="M13" s="17">
        <v>1.2243930929466299E-2</v>
      </c>
      <c r="N13" s="17">
        <v>4.1998457383189997E-2</v>
      </c>
      <c r="O13" s="17">
        <v>6.7601798106525703E-4</v>
      </c>
      <c r="P13" s="18">
        <v>2.40658447937705E-3</v>
      </c>
      <c r="R13" s="4">
        <f t="shared" si="11"/>
        <v>1355992.9948585255</v>
      </c>
      <c r="S13" s="4">
        <f t="shared" si="2"/>
        <v>308611.40002441237</v>
      </c>
      <c r="T13" s="4">
        <f t="shared" si="3"/>
        <v>239808.81252496489</v>
      </c>
      <c r="U13" s="4">
        <f t="shared" si="4"/>
        <v>0</v>
      </c>
      <c r="V13" s="4">
        <f t="shared" si="5"/>
        <v>3623.9999999999832</v>
      </c>
      <c r="W13" s="4">
        <f t="shared" si="6"/>
        <v>2519.9999999999895</v>
      </c>
      <c r="X13" s="4">
        <f t="shared" si="7"/>
        <v>24776.999992094894</v>
      </c>
      <c r="Y13" s="4">
        <f t="shared" si="8"/>
        <v>84988.700462773268</v>
      </c>
      <c r="Z13" s="4">
        <f t="shared" si="9"/>
        <v>1367.9999999999986</v>
      </c>
      <c r="AA13" s="4">
        <f t="shared" si="10"/>
        <v>4869.9999999999991</v>
      </c>
    </row>
    <row r="14" spans="1:32" x14ac:dyDescent="0.25">
      <c r="B14" s="10" t="s">
        <v>71</v>
      </c>
      <c r="C14" s="21">
        <v>2023614.8125</v>
      </c>
      <c r="D14" s="21">
        <v>44077883.5536936</v>
      </c>
      <c r="E14" s="21">
        <v>1713872.9827107601</v>
      </c>
      <c r="F14" s="23">
        <v>0.84693636957194396</v>
      </c>
      <c r="G14" s="17">
        <v>0.65456691378858201</v>
      </c>
      <c r="H14" s="17">
        <v>0.15070002362360499</v>
      </c>
      <c r="I14" s="17">
        <v>0.114138622870478</v>
      </c>
      <c r="J14" s="17">
        <v>0</v>
      </c>
      <c r="K14" s="17">
        <v>1.7730647047237899E-3</v>
      </c>
      <c r="L14" s="17">
        <v>1.24529628090968E-3</v>
      </c>
      <c r="M14" s="17">
        <v>1.2243930929466299E-2</v>
      </c>
      <c r="N14" s="17">
        <v>4.19969748876175E-2</v>
      </c>
      <c r="O14" s="17">
        <v>6.7601798106525703E-4</v>
      </c>
      <c r="P14" s="18">
        <v>2.4067327289343E-2</v>
      </c>
      <c r="R14" s="4">
        <f t="shared" si="11"/>
        <v>1324591.302514985</v>
      </c>
      <c r="S14" s="4">
        <f t="shared" si="2"/>
        <v>304958.80004882696</v>
      </c>
      <c r="T14" s="4">
        <f t="shared" si="3"/>
        <v>230972.60791905056</v>
      </c>
      <c r="U14" s="4">
        <f t="shared" si="4"/>
        <v>0</v>
      </c>
      <c r="V14" s="4">
        <f t="shared" si="5"/>
        <v>3588</v>
      </c>
      <c r="W14" s="4">
        <f t="shared" si="6"/>
        <v>2519.9999999999895</v>
      </c>
      <c r="X14" s="4">
        <f t="shared" si="7"/>
        <v>24776.999992094894</v>
      </c>
      <c r="Y14" s="4">
        <f t="shared" si="8"/>
        <v>84985.700462773297</v>
      </c>
      <c r="Z14" s="4">
        <f t="shared" si="9"/>
        <v>1367.9999999999986</v>
      </c>
      <c r="AA14" s="4">
        <f t="shared" si="10"/>
        <v>48702.999999999971</v>
      </c>
    </row>
    <row r="15" spans="1:32" x14ac:dyDescent="0.25">
      <c r="B15" s="10" t="s">
        <v>72</v>
      </c>
      <c r="C15" s="21">
        <v>2023614.8</v>
      </c>
      <c r="D15" s="21">
        <v>55011890.382633902</v>
      </c>
      <c r="E15" s="21">
        <v>1726989.49065376</v>
      </c>
      <c r="F15" s="23">
        <v>0.85341811758080999</v>
      </c>
      <c r="G15" s="17">
        <v>0.64332656194312399</v>
      </c>
      <c r="H15" s="17">
        <v>0.15887905538293001</v>
      </c>
      <c r="I15" s="17">
        <v>0.13366121201885101</v>
      </c>
      <c r="J15" s="17">
        <v>0</v>
      </c>
      <c r="K15" s="17">
        <v>1.81457463679783E-3</v>
      </c>
      <c r="L15" s="17">
        <v>1.2452963193710601E-3</v>
      </c>
      <c r="M15" s="17">
        <v>1.8215176556677998E-2</v>
      </c>
      <c r="N15" s="17">
        <v>4.2017434624051803E-2</v>
      </c>
      <c r="O15" s="17">
        <v>6.7601800194429305E-4</v>
      </c>
      <c r="P15" s="18">
        <v>0</v>
      </c>
      <c r="R15" s="4">
        <f t="shared" si="11"/>
        <v>1301845.1519812224</v>
      </c>
      <c r="S15" s="4">
        <f t="shared" si="2"/>
        <v>321510.00788291683</v>
      </c>
      <c r="T15" s="4">
        <f t="shared" si="3"/>
        <v>270478.8068272848</v>
      </c>
      <c r="U15" s="4">
        <f t="shared" si="4"/>
        <v>0</v>
      </c>
      <c r="V15" s="4">
        <f t="shared" si="5"/>
        <v>3672.0000907287135</v>
      </c>
      <c r="W15" s="4">
        <f t="shared" si="6"/>
        <v>2520.000062264804</v>
      </c>
      <c r="X15" s="4">
        <f t="shared" si="7"/>
        <v>36860.500864706635</v>
      </c>
      <c r="Y15" s="4">
        <f t="shared" si="8"/>
        <v>85027.102563263659</v>
      </c>
      <c r="Z15" s="4">
        <f t="shared" si="9"/>
        <v>1368.0000338009002</v>
      </c>
      <c r="AA15" s="4">
        <f t="shared" si="10"/>
        <v>0</v>
      </c>
    </row>
    <row r="16" spans="1:32" x14ac:dyDescent="0.25">
      <c r="B16" s="10" t="s">
        <v>73</v>
      </c>
      <c r="C16" s="21">
        <v>2023614.8</v>
      </c>
      <c r="D16" s="21">
        <v>64206992.587714598</v>
      </c>
      <c r="E16" s="21">
        <v>1700454.46365572</v>
      </c>
      <c r="F16" s="23">
        <v>0.84030543049546802</v>
      </c>
      <c r="G16" s="17">
        <v>0.61815936348012201</v>
      </c>
      <c r="H16" s="17">
        <v>0.164716035958305</v>
      </c>
      <c r="I16" s="17">
        <v>0.14737617817165199</v>
      </c>
      <c r="J16" s="17">
        <v>0</v>
      </c>
      <c r="K16" s="17">
        <v>1.8153653013161001E-3</v>
      </c>
      <c r="L16" s="17">
        <v>1.2452963193710601E-3</v>
      </c>
      <c r="M16" s="17">
        <v>2.39010414180604E-2</v>
      </c>
      <c r="N16" s="17">
        <v>4.2028701590904001E-2</v>
      </c>
      <c r="O16" s="17">
        <v>6.7601800194429305E-4</v>
      </c>
      <c r="P16" s="18">
        <v>0</v>
      </c>
      <c r="R16" s="4">
        <f t="shared" si="11"/>
        <v>1250916.4366969545</v>
      </c>
      <c r="S16" s="4">
        <f t="shared" si="2"/>
        <v>333321.80816255818</v>
      </c>
      <c r="T16" s="4">
        <f t="shared" si="3"/>
        <v>298232.61531559192</v>
      </c>
      <c r="U16" s="4">
        <f t="shared" si="4"/>
        <v>0</v>
      </c>
      <c r="V16" s="4">
        <f t="shared" si="5"/>
        <v>3673.6000911497199</v>
      </c>
      <c r="W16" s="4">
        <f t="shared" si="6"/>
        <v>2520.000062264804</v>
      </c>
      <c r="X16" s="4">
        <f t="shared" si="7"/>
        <v>48366.501149000011</v>
      </c>
      <c r="Y16" s="4">
        <f t="shared" si="8"/>
        <v>85049.902564136879</v>
      </c>
      <c r="Z16" s="4">
        <f t="shared" si="9"/>
        <v>1368.0000338009002</v>
      </c>
      <c r="AA16" s="4">
        <f t="shared" si="10"/>
        <v>0</v>
      </c>
    </row>
    <row r="17" spans="2:27" x14ac:dyDescent="0.25">
      <c r="B17" s="10" t="s">
        <v>74</v>
      </c>
      <c r="C17" s="21">
        <v>2023614.8</v>
      </c>
      <c r="D17" s="21">
        <v>93109513.140963003</v>
      </c>
      <c r="E17" s="21">
        <v>1663211.1205762001</v>
      </c>
      <c r="F17" s="23">
        <v>0.82190106618673597</v>
      </c>
      <c r="G17" s="17">
        <v>0.56960184661751601</v>
      </c>
      <c r="H17" s="17">
        <v>0.17183596824778899</v>
      </c>
      <c r="I17" s="17">
        <v>0.18899141435198499</v>
      </c>
      <c r="J17" s="17">
        <v>0</v>
      </c>
      <c r="K17" s="17">
        <v>1.9719662582394701E-3</v>
      </c>
      <c r="L17" s="17">
        <v>1.2452963193710601E-3</v>
      </c>
      <c r="M17" s="17">
        <v>2.39010414180604E-2</v>
      </c>
      <c r="N17" s="17">
        <v>4.2066060481203801E-2</v>
      </c>
      <c r="O17" s="17">
        <v>6.7601800194429305E-4</v>
      </c>
      <c r="P17" s="18">
        <v>0</v>
      </c>
      <c r="R17" s="4">
        <f t="shared" si="11"/>
        <v>1152654.7269225353</v>
      </c>
      <c r="S17" s="4">
        <f t="shared" si="2"/>
        <v>347729.80851855589</v>
      </c>
      <c r="T17" s="4">
        <f t="shared" si="3"/>
        <v>382445.82315560925</v>
      </c>
      <c r="U17" s="4">
        <f t="shared" si="4"/>
        <v>0</v>
      </c>
      <c r="V17" s="4">
        <f t="shared" si="5"/>
        <v>3990.5001052740135</v>
      </c>
      <c r="W17" s="4">
        <f t="shared" si="6"/>
        <v>2520.000062264804</v>
      </c>
      <c r="X17" s="4">
        <f t="shared" si="7"/>
        <v>48366.501149000011</v>
      </c>
      <c r="Y17" s="4">
        <f t="shared" si="8"/>
        <v>85125.502567459131</v>
      </c>
      <c r="Z17" s="4">
        <f t="shared" si="9"/>
        <v>1368.0000338009002</v>
      </c>
      <c r="AA17" s="4">
        <f t="shared" si="10"/>
        <v>0</v>
      </c>
    </row>
    <row r="18" spans="2:27" x14ac:dyDescent="0.25">
      <c r="B18" s="10" t="s">
        <v>75</v>
      </c>
      <c r="C18" s="21">
        <v>2023614.8</v>
      </c>
      <c r="D18" s="21">
        <v>141813904.67772901</v>
      </c>
      <c r="E18" s="21">
        <v>1617856.9603701599</v>
      </c>
      <c r="F18" s="23">
        <v>0.79948861826104101</v>
      </c>
      <c r="G18" s="17">
        <v>0.51385077660738099</v>
      </c>
      <c r="H18" s="17">
        <v>0.17454251108159599</v>
      </c>
      <c r="I18" s="17">
        <v>0.23911107806467</v>
      </c>
      <c r="J18" s="17">
        <v>0</v>
      </c>
      <c r="K18" s="17">
        <v>2.3245531294926501E-3</v>
      </c>
      <c r="L18" s="17">
        <v>2.05409495732737E-3</v>
      </c>
      <c r="M18" s="17">
        <v>2.55199266332427E-2</v>
      </c>
      <c r="N18" s="17">
        <v>4.2111474263691502E-2</v>
      </c>
      <c r="O18" s="17">
        <v>6.7601800194429305E-4</v>
      </c>
      <c r="P18" s="18">
        <v>0</v>
      </c>
      <c r="R18" s="4">
        <f t="shared" si="11"/>
        <v>1039836.0365341899</v>
      </c>
      <c r="S18" s="4">
        <f t="shared" si="2"/>
        <v>353206.80865388166</v>
      </c>
      <c r="T18" s="4">
        <f t="shared" si="3"/>
        <v>483868.71641562157</v>
      </c>
      <c r="U18" s="4">
        <f t="shared" si="4"/>
        <v>0</v>
      </c>
      <c r="V18" s="4">
        <f t="shared" si="5"/>
        <v>4704.000116227643</v>
      </c>
      <c r="W18" s="4">
        <f t="shared" si="6"/>
        <v>4156.6969562530339</v>
      </c>
      <c r="X18" s="4">
        <f t="shared" si="7"/>
        <v>51642.5012299441</v>
      </c>
      <c r="Y18" s="4">
        <f t="shared" si="8"/>
        <v>85217.402569825223</v>
      </c>
      <c r="Z18" s="4">
        <f t="shared" si="9"/>
        <v>1368.0000338009002</v>
      </c>
      <c r="AA18" s="4">
        <f t="shared" si="10"/>
        <v>0</v>
      </c>
    </row>
    <row r="19" spans="2:27" ht="15.75" thickBot="1" x14ac:dyDescent="0.3">
      <c r="B19" s="11" t="s">
        <v>76</v>
      </c>
      <c r="C19" s="13">
        <v>0</v>
      </c>
      <c r="D19" s="13">
        <v>-4.3483782048286103E-2</v>
      </c>
      <c r="E19" s="13">
        <v>-1.1371893817721799E-2</v>
      </c>
      <c r="F19" s="13">
        <v>-1.1371893817721799E-2</v>
      </c>
      <c r="G19" s="13">
        <v>-6.1645134500428099E-2</v>
      </c>
      <c r="H19" s="13">
        <v>0.14282214214761299</v>
      </c>
      <c r="I19" s="13">
        <v>0.43193149982446699</v>
      </c>
      <c r="J19" s="13"/>
      <c r="K19" s="13">
        <v>-0.23679555341801001</v>
      </c>
      <c r="L19" s="13">
        <v>-6.7012217697149198E-2</v>
      </c>
      <c r="M19" s="13">
        <v>-0.16809084352520601</v>
      </c>
      <c r="N19" s="13">
        <v>-0.126456566206891</v>
      </c>
      <c r="O19" s="13">
        <v>-0.129770993356291</v>
      </c>
      <c r="P19" s="19"/>
    </row>
    <row r="20" spans="2:27" x14ac:dyDescent="0.25">
      <c r="B20" s="9" t="s">
        <v>68</v>
      </c>
      <c r="C20" s="20">
        <v>1420207.2</v>
      </c>
      <c r="D20" s="20">
        <v>27573615.0625</v>
      </c>
      <c r="E20" s="20">
        <v>1122886.3738096701</v>
      </c>
      <c r="F20" s="22">
        <v>0.79064965610453897</v>
      </c>
      <c r="G20" s="15">
        <v>0.63594035317841002</v>
      </c>
      <c r="H20" s="15">
        <v>0.13644980340257001</v>
      </c>
      <c r="I20" s="15">
        <v>6.9024362554449104E-2</v>
      </c>
      <c r="J20" s="15">
        <v>0</v>
      </c>
      <c r="K20" s="15">
        <v>5.9778599279725099E-3</v>
      </c>
      <c r="L20" s="15">
        <v>9.0127690870469706E-5</v>
      </c>
      <c r="M20" s="15">
        <v>1.6910419225066101E-2</v>
      </c>
      <c r="N20" s="15">
        <v>0.13514119158381599</v>
      </c>
      <c r="O20" s="15">
        <v>4.6584750379834899E-4</v>
      </c>
      <c r="P20" s="16">
        <v>0</v>
      </c>
      <c r="R20" s="4">
        <f>G20*$C20</f>
        <v>903167.06835452071</v>
      </c>
      <c r="S20" s="4">
        <f t="shared" ref="S20:S27" si="12">H20*$C20</f>
        <v>193786.99323091444</v>
      </c>
      <c r="T20" s="4">
        <f t="shared" ref="T20:T27" si="13">I20*$C20</f>
        <v>98028.896675239012</v>
      </c>
      <c r="U20" s="4">
        <f t="shared" ref="U20:U27" si="14">J20*$C20</f>
        <v>0</v>
      </c>
      <c r="V20" s="4">
        <f t="shared" ref="V20:V27" si="15">K20*$C20</f>
        <v>8489.7997102980389</v>
      </c>
      <c r="W20" s="4">
        <f t="shared" ref="W20:W27" si="16">L20*$C20</f>
        <v>127.99999549361534</v>
      </c>
      <c r="X20" s="4">
        <f t="shared" ref="X20:X27" si="17">M20*$C20</f>
        <v>24016.299138457296</v>
      </c>
      <c r="Y20" s="4">
        <f t="shared" ref="Y20:Y27" si="18">N20*$C20</f>
        <v>191928.49330391487</v>
      </c>
      <c r="Z20" s="4">
        <f t="shared" ref="Z20:Z27" si="19">O20*$C20</f>
        <v>661.59997899644259</v>
      </c>
      <c r="AA20" s="4">
        <f t="shared" ref="AA20:AA27" si="20">P20*$C20</f>
        <v>0</v>
      </c>
    </row>
    <row r="21" spans="2:27" x14ac:dyDescent="0.25">
      <c r="B21" s="10" t="s">
        <v>69</v>
      </c>
      <c r="C21" s="21">
        <v>1420207.2</v>
      </c>
      <c r="D21" s="21">
        <v>25785510.1928408</v>
      </c>
      <c r="E21" s="21">
        <v>1121847.16142015</v>
      </c>
      <c r="F21" s="23">
        <v>0.78991792319054499</v>
      </c>
      <c r="G21" s="17">
        <v>0.59632283028405597</v>
      </c>
      <c r="H21" s="17">
        <v>0.17462500636667</v>
      </c>
      <c r="I21" s="17">
        <v>9.1918902765096497E-2</v>
      </c>
      <c r="J21" s="17">
        <v>0</v>
      </c>
      <c r="K21" s="17">
        <v>5.6012951630827097E-3</v>
      </c>
      <c r="L21" s="17">
        <v>0</v>
      </c>
      <c r="M21" s="17">
        <v>1.17734929147998E-2</v>
      </c>
      <c r="N21" s="17">
        <v>0.120663375104621</v>
      </c>
      <c r="O21" s="17">
        <v>0</v>
      </c>
      <c r="P21" s="18">
        <v>0</v>
      </c>
      <c r="R21" s="4">
        <f t="shared" ref="R21:R27" si="21">G21*$C21</f>
        <v>846901.97709379427</v>
      </c>
      <c r="S21" s="4">
        <f t="shared" si="12"/>
        <v>248003.69134199058</v>
      </c>
      <c r="T21" s="4">
        <f t="shared" si="13"/>
        <v>130543.88752308994</v>
      </c>
      <c r="U21" s="4">
        <f t="shared" si="14"/>
        <v>0</v>
      </c>
      <c r="V21" s="4">
        <f t="shared" si="15"/>
        <v>7954.9997199352383</v>
      </c>
      <c r="W21" s="4">
        <f t="shared" si="16"/>
        <v>0</v>
      </c>
      <c r="X21" s="4">
        <f t="shared" si="17"/>
        <v>16720.799406747661</v>
      </c>
      <c r="Y21" s="4">
        <f t="shared" si="18"/>
        <v>171366.99409988348</v>
      </c>
      <c r="Z21" s="4">
        <f t="shared" si="19"/>
        <v>0</v>
      </c>
      <c r="AA21" s="4">
        <f t="shared" si="20"/>
        <v>0</v>
      </c>
    </row>
    <row r="22" spans="2:27" x14ac:dyDescent="0.25">
      <c r="B22" s="10" t="s">
        <v>70</v>
      </c>
      <c r="C22" s="21">
        <v>1420207.19921875</v>
      </c>
      <c r="D22" s="21">
        <v>25596963.2393286</v>
      </c>
      <c r="E22" s="21">
        <v>1116207.9237295301</v>
      </c>
      <c r="F22" s="23">
        <v>0.785947236673325</v>
      </c>
      <c r="G22" s="17">
        <v>0.59363056786026103</v>
      </c>
      <c r="H22" s="17">
        <v>0.17425323587246799</v>
      </c>
      <c r="I22" s="17">
        <v>9.0214789595916306E-2</v>
      </c>
      <c r="J22" s="17">
        <v>0</v>
      </c>
      <c r="K22" s="17">
        <v>5.6012953633638798E-3</v>
      </c>
      <c r="L22" s="17">
        <v>0</v>
      </c>
      <c r="M22" s="17">
        <v>1.1773493335775501E-2</v>
      </c>
      <c r="N22" s="17">
        <v>0.120663379419088</v>
      </c>
      <c r="O22" s="17">
        <v>0</v>
      </c>
      <c r="P22" s="18">
        <v>4.5676433717336904E-3</v>
      </c>
      <c r="R22" s="4">
        <f t="shared" si="21"/>
        <v>843078.40615145746</v>
      </c>
      <c r="S22" s="4">
        <f t="shared" si="12"/>
        <v>247475.70007324198</v>
      </c>
      <c r="T22" s="4">
        <f t="shared" si="13"/>
        <v>128123.69366012512</v>
      </c>
      <c r="U22" s="4">
        <f t="shared" si="14"/>
        <v>0</v>
      </c>
      <c r="V22" s="4">
        <f t="shared" si="15"/>
        <v>7954.9999999999864</v>
      </c>
      <c r="W22" s="4">
        <f t="shared" si="16"/>
        <v>0</v>
      </c>
      <c r="X22" s="4">
        <f t="shared" si="17"/>
        <v>16720.799995422341</v>
      </c>
      <c r="Y22" s="4">
        <f t="shared" si="18"/>
        <v>171367.00013305232</v>
      </c>
      <c r="Z22" s="4">
        <f t="shared" si="19"/>
        <v>0</v>
      </c>
      <c r="AA22" s="4">
        <f t="shared" si="20"/>
        <v>6486.9999999999918</v>
      </c>
    </row>
    <row r="23" spans="2:27" x14ac:dyDescent="0.25">
      <c r="B23" s="10" t="s">
        <v>71</v>
      </c>
      <c r="C23" s="21">
        <v>1420207.19921875</v>
      </c>
      <c r="D23" s="21">
        <v>24065459.841364399</v>
      </c>
      <c r="E23" s="21">
        <v>1067499.8483080899</v>
      </c>
      <c r="F23" s="23">
        <v>0.75165077947451797</v>
      </c>
      <c r="G23" s="17">
        <v>0.57384077393948196</v>
      </c>
      <c r="H23" s="17">
        <v>0.160005314857047</v>
      </c>
      <c r="I23" s="17">
        <v>8.30210522813917E-2</v>
      </c>
      <c r="J23" s="17">
        <v>0</v>
      </c>
      <c r="K23" s="17">
        <v>5.6012953633638798E-3</v>
      </c>
      <c r="L23" s="17">
        <v>0</v>
      </c>
      <c r="M23" s="17">
        <v>1.1773493335775501E-2</v>
      </c>
      <c r="N23" s="17">
        <v>0.120663379419088</v>
      </c>
      <c r="O23" s="17">
        <v>0</v>
      </c>
      <c r="P23" s="18">
        <v>4.5672208981676302E-2</v>
      </c>
      <c r="R23" s="4">
        <f t="shared" si="21"/>
        <v>814972.7983541115</v>
      </c>
      <c r="S23" s="4">
        <f t="shared" si="12"/>
        <v>227240.70007324097</v>
      </c>
      <c r="T23" s="4">
        <f t="shared" si="13"/>
        <v>117907.09613674872</v>
      </c>
      <c r="U23" s="4">
        <f t="shared" si="14"/>
        <v>0</v>
      </c>
      <c r="V23" s="4">
        <f t="shared" si="15"/>
        <v>7954.9999999999864</v>
      </c>
      <c r="W23" s="4">
        <f t="shared" si="16"/>
        <v>0</v>
      </c>
      <c r="X23" s="4">
        <f t="shared" si="17"/>
        <v>16720.799995422341</v>
      </c>
      <c r="Y23" s="4">
        <f t="shared" si="18"/>
        <v>171367.00013305232</v>
      </c>
      <c r="Z23" s="4">
        <f t="shared" si="19"/>
        <v>0</v>
      </c>
      <c r="AA23" s="4">
        <f t="shared" si="20"/>
        <v>64863.999999999942</v>
      </c>
    </row>
    <row r="24" spans="2:27" x14ac:dyDescent="0.25">
      <c r="B24" s="10" t="s">
        <v>72</v>
      </c>
      <c r="C24" s="21">
        <v>1420207.2</v>
      </c>
      <c r="D24" s="21">
        <v>32069939.805397201</v>
      </c>
      <c r="E24" s="21">
        <v>1096514.0104511001</v>
      </c>
      <c r="F24" s="23">
        <v>0.77208027944590796</v>
      </c>
      <c r="G24" s="17">
        <v>0.55740900162293805</v>
      </c>
      <c r="H24" s="17">
        <v>0.18946791045690101</v>
      </c>
      <c r="I24" s="17">
        <v>0.110963313498019</v>
      </c>
      <c r="J24" s="17">
        <v>0</v>
      </c>
      <c r="K24" s="17">
        <v>5.7195877573501998E-3</v>
      </c>
      <c r="L24" s="17">
        <v>0</v>
      </c>
      <c r="M24" s="17">
        <v>1.52722780101264E-2</v>
      </c>
      <c r="N24" s="17">
        <v>0.120925731180536</v>
      </c>
      <c r="O24" s="17">
        <v>0</v>
      </c>
      <c r="P24" s="18">
        <v>0</v>
      </c>
      <c r="R24" s="4">
        <f t="shared" si="21"/>
        <v>791636.27744970832</v>
      </c>
      <c r="S24" s="4">
        <f t="shared" si="12"/>
        <v>269083.69059984607</v>
      </c>
      <c r="T24" s="4">
        <f t="shared" si="13"/>
        <v>157590.89676574376</v>
      </c>
      <c r="U24" s="4">
        <f t="shared" si="14"/>
        <v>0</v>
      </c>
      <c r="V24" s="4">
        <f t="shared" si="15"/>
        <v>8122.9997140206069</v>
      </c>
      <c r="W24" s="4">
        <f t="shared" si="16"/>
        <v>0</v>
      </c>
      <c r="X24" s="4">
        <f t="shared" si="17"/>
        <v>21689.799190383186</v>
      </c>
      <c r="Y24" s="4">
        <f t="shared" si="18"/>
        <v>171739.59408786171</v>
      </c>
      <c r="Z24" s="4">
        <f t="shared" si="19"/>
        <v>0</v>
      </c>
      <c r="AA24" s="4">
        <f t="shared" si="20"/>
        <v>0</v>
      </c>
    </row>
    <row r="25" spans="2:27" x14ac:dyDescent="0.25">
      <c r="B25" s="10" t="s">
        <v>73</v>
      </c>
      <c r="C25" s="21">
        <v>1420207.2</v>
      </c>
      <c r="D25" s="21">
        <v>38477058.308602601</v>
      </c>
      <c r="E25" s="21">
        <v>1078333.0820949499</v>
      </c>
      <c r="F25" s="23">
        <v>0.75927867717542796</v>
      </c>
      <c r="G25" s="17">
        <v>0.52907447401801699</v>
      </c>
      <c r="H25" s="17">
        <v>0.19429474119312201</v>
      </c>
      <c r="I25" s="17">
        <v>0.13129153991765999</v>
      </c>
      <c r="J25" s="17">
        <v>0</v>
      </c>
      <c r="K25" s="17">
        <v>5.8040824675412604E-3</v>
      </c>
      <c r="L25" s="17">
        <v>1.97154323779152E-5</v>
      </c>
      <c r="M25" s="17">
        <v>1.86938209429242E-2</v>
      </c>
      <c r="N25" s="17">
        <v>0.120951431655557</v>
      </c>
      <c r="O25" s="17">
        <v>0</v>
      </c>
      <c r="P25" s="18">
        <v>0</v>
      </c>
      <c r="R25" s="4">
        <f t="shared" si="21"/>
        <v>751395.37733660068</v>
      </c>
      <c r="S25" s="4">
        <f t="shared" si="12"/>
        <v>275938.79036460846</v>
      </c>
      <c r="T25" s="4">
        <f t="shared" si="13"/>
        <v>186461.19029014811</v>
      </c>
      <c r="U25" s="4">
        <f t="shared" si="14"/>
        <v>0</v>
      </c>
      <c r="V25" s="4">
        <f t="shared" si="15"/>
        <v>8242.999709795864</v>
      </c>
      <c r="W25" s="4">
        <f t="shared" si="16"/>
        <v>27.999999014228287</v>
      </c>
      <c r="X25" s="4">
        <f t="shared" si="17"/>
        <v>26549.099098651739</v>
      </c>
      <c r="Y25" s="4">
        <f t="shared" si="18"/>
        <v>171776.09408752996</v>
      </c>
      <c r="Z25" s="4">
        <f t="shared" si="19"/>
        <v>0</v>
      </c>
      <c r="AA25" s="4">
        <f t="shared" si="20"/>
        <v>0</v>
      </c>
    </row>
    <row r="26" spans="2:27" x14ac:dyDescent="0.25">
      <c r="B26" s="10" t="s">
        <v>74</v>
      </c>
      <c r="C26" s="21">
        <v>1420207.2</v>
      </c>
      <c r="D26" s="21">
        <v>57357403.0406757</v>
      </c>
      <c r="E26" s="21">
        <v>1029008.1104558801</v>
      </c>
      <c r="F26" s="23">
        <v>0.72454785064354799</v>
      </c>
      <c r="G26" s="17">
        <v>0.46239209016404698</v>
      </c>
      <c r="H26" s="17">
        <v>0.19729986596902799</v>
      </c>
      <c r="I26" s="17">
        <v>0.18029446067256499</v>
      </c>
      <c r="J26" s="17">
        <v>0</v>
      </c>
      <c r="K26" s="17">
        <v>5.8130952387771204E-3</v>
      </c>
      <c r="L26" s="17">
        <v>4.18248815445773E-4</v>
      </c>
      <c r="M26" s="17">
        <v>3.2922730139099597E-2</v>
      </c>
      <c r="N26" s="17">
        <v>0.120988679739024</v>
      </c>
      <c r="O26" s="17">
        <v>0</v>
      </c>
      <c r="P26" s="18">
        <v>0</v>
      </c>
      <c r="R26" s="4">
        <f t="shared" si="21"/>
        <v>656692.57567402872</v>
      </c>
      <c r="S26" s="4">
        <f t="shared" si="12"/>
        <v>280206.6902082485</v>
      </c>
      <c r="T26" s="4">
        <f t="shared" si="13"/>
        <v>256055.49116729363</v>
      </c>
      <c r="U26" s="4">
        <f t="shared" si="14"/>
        <v>0</v>
      </c>
      <c r="V26" s="4">
        <f t="shared" si="15"/>
        <v>8255.7997123969853</v>
      </c>
      <c r="W26" s="4">
        <f t="shared" si="16"/>
        <v>593.99997908755802</v>
      </c>
      <c r="X26" s="4">
        <f t="shared" si="17"/>
        <v>46757.09838720625</v>
      </c>
      <c r="Y26" s="4">
        <f t="shared" si="18"/>
        <v>171828.994083856</v>
      </c>
      <c r="Z26" s="4">
        <f t="shared" si="19"/>
        <v>0</v>
      </c>
      <c r="AA26" s="4">
        <f t="shared" si="20"/>
        <v>0</v>
      </c>
    </row>
    <row r="27" spans="2:27" x14ac:dyDescent="0.25">
      <c r="B27" s="10" t="s">
        <v>75</v>
      </c>
      <c r="C27" s="21">
        <v>1420207.2</v>
      </c>
      <c r="D27" s="21">
        <v>88502785.669970199</v>
      </c>
      <c r="E27" s="21">
        <v>989904.67414438503</v>
      </c>
      <c r="F27" s="23">
        <v>0.69701423798842399</v>
      </c>
      <c r="G27" s="17">
        <v>0.394078468546945</v>
      </c>
      <c r="H27" s="17">
        <v>0.19866234317085901</v>
      </c>
      <c r="I27" s="17">
        <v>0.242738939081108</v>
      </c>
      <c r="J27" s="17">
        <v>0</v>
      </c>
      <c r="K27" s="17">
        <v>5.9891984649394596E-3</v>
      </c>
      <c r="L27" s="17">
        <v>2.2927617420267E-3</v>
      </c>
      <c r="M27" s="17">
        <v>3.5293088324072901E-2</v>
      </c>
      <c r="N27" s="17">
        <v>0.12102121020399199</v>
      </c>
      <c r="O27" s="17">
        <v>0</v>
      </c>
      <c r="P27" s="18">
        <v>0</v>
      </c>
      <c r="R27" s="4">
        <f t="shared" si="21"/>
        <v>559673.07839534478</v>
      </c>
      <c r="S27" s="4">
        <f t="shared" si="12"/>
        <v>282141.69014012482</v>
      </c>
      <c r="T27" s="4">
        <f t="shared" si="13"/>
        <v>344739.58900335093</v>
      </c>
      <c r="U27" s="4">
        <f t="shared" si="14"/>
        <v>0</v>
      </c>
      <c r="V27" s="4">
        <f t="shared" si="15"/>
        <v>8505.9027821359687</v>
      </c>
      <c r="W27" s="4">
        <f t="shared" si="16"/>
        <v>3256.1967339108619</v>
      </c>
      <c r="X27" s="4">
        <f t="shared" si="17"/>
        <v>50123.498148084262</v>
      </c>
      <c r="Y27" s="4">
        <f t="shared" si="18"/>
        <v>171875.1940844229</v>
      </c>
      <c r="Z27" s="4">
        <f t="shared" si="19"/>
        <v>0</v>
      </c>
      <c r="AA27" s="4">
        <f t="shared" si="20"/>
        <v>0</v>
      </c>
    </row>
    <row r="28" spans="2:27" ht="15.75" thickBot="1" x14ac:dyDescent="0.3">
      <c r="B28" s="11" t="s">
        <v>76</v>
      </c>
      <c r="C28" s="13">
        <v>0</v>
      </c>
      <c r="D28" s="13">
        <v>-6.4848401836543501E-2</v>
      </c>
      <c r="E28" s="13">
        <v>-9.2548312434500299E-4</v>
      </c>
      <c r="F28" s="13">
        <v>-9.2548312434491897E-4</v>
      </c>
      <c r="G28" s="13">
        <v>-6.2297545196411203E-2</v>
      </c>
      <c r="H28" s="13">
        <v>0.27977470111459901</v>
      </c>
      <c r="I28" s="13">
        <v>0.33168781808868197</v>
      </c>
      <c r="J28" s="13"/>
      <c r="K28" s="13">
        <v>-6.2993239959959299E-2</v>
      </c>
      <c r="L28" s="13">
        <v>-1</v>
      </c>
      <c r="M28" s="13">
        <v>-0.303772853995947</v>
      </c>
      <c r="N28" s="13">
        <v>-0.107131040577041</v>
      </c>
      <c r="O28" s="13">
        <v>-1</v>
      </c>
      <c r="P28" s="19"/>
    </row>
    <row r="29" spans="2:27" x14ac:dyDescent="0.25">
      <c r="B29" s="9" t="s">
        <v>68</v>
      </c>
      <c r="C29" s="20">
        <v>1547898.1</v>
      </c>
      <c r="D29" s="20">
        <v>33160199.125</v>
      </c>
      <c r="E29" s="20">
        <v>1276934.3273650501</v>
      </c>
      <c r="F29" s="22">
        <v>0.82494726671049501</v>
      </c>
      <c r="G29" s="15">
        <v>0.66152648109559697</v>
      </c>
      <c r="H29" s="15">
        <v>0.14241240844526201</v>
      </c>
      <c r="I29" s="15">
        <v>7.4767711240844706E-2</v>
      </c>
      <c r="J29" s="15">
        <v>0</v>
      </c>
      <c r="K29" s="15">
        <v>6.8737081811351998E-3</v>
      </c>
      <c r="L29" s="15">
        <v>0</v>
      </c>
      <c r="M29" s="15">
        <v>1.8006288359630699E-2</v>
      </c>
      <c r="N29" s="15">
        <v>9.59061824614071E-2</v>
      </c>
      <c r="O29" s="15">
        <v>5.07268521391577E-4</v>
      </c>
      <c r="P29" s="16">
        <v>0</v>
      </c>
      <c r="R29" s="4">
        <f>G29*$C29</f>
        <v>1023975.5831875606</v>
      </c>
      <c r="S29" s="4">
        <f t="shared" ref="S29:S36" si="22">H29*$C29</f>
        <v>220439.89644884504</v>
      </c>
      <c r="T29" s="4">
        <f t="shared" ref="T29:T36" si="23">I29*$C29</f>
        <v>115732.79817105217</v>
      </c>
      <c r="U29" s="4">
        <f t="shared" ref="U29:U36" si="24">J29*$C29</f>
        <v>0</v>
      </c>
      <c r="V29" s="4">
        <f t="shared" ref="V29:V36" si="25">K29*$C29</f>
        <v>10639.799833533632</v>
      </c>
      <c r="W29" s="4">
        <f t="shared" ref="W29:W36" si="26">L29*$C29</f>
        <v>0</v>
      </c>
      <c r="X29" s="4">
        <f t="shared" ref="X29:X36" si="27">M29*$C29</f>
        <v>27871.899539924478</v>
      </c>
      <c r="Y29" s="4">
        <f t="shared" ref="Y29:Y36" si="28">N29*$C29</f>
        <v>148452.99761026539</v>
      </c>
      <c r="Z29" s="4">
        <f t="shared" ref="Z29:Z36" si="29">O29*$C29</f>
        <v>785.19998045183149</v>
      </c>
      <c r="AA29" s="4">
        <f t="shared" ref="AA29:AA36" si="30">P29*$C29</f>
        <v>0</v>
      </c>
    </row>
    <row r="30" spans="2:27" x14ac:dyDescent="0.25">
      <c r="B30" s="10" t="s">
        <v>69</v>
      </c>
      <c r="C30" s="21">
        <v>1547898.1</v>
      </c>
      <c r="D30" s="21">
        <v>29430638.2936153</v>
      </c>
      <c r="E30" s="21">
        <v>1279485.1123751099</v>
      </c>
      <c r="F30" s="23">
        <v>0.82659516909429098</v>
      </c>
      <c r="G30" s="17">
        <v>0.63718063633373401</v>
      </c>
      <c r="H30" s="17">
        <v>0.15667452279732</v>
      </c>
      <c r="I30" s="17">
        <v>0.10187388985626999</v>
      </c>
      <c r="J30" s="17">
        <v>0</v>
      </c>
      <c r="K30" s="17">
        <v>6.0662906998482204E-3</v>
      </c>
      <c r="L30" s="17">
        <v>0</v>
      </c>
      <c r="M30" s="17">
        <v>1.1609161937205801E-2</v>
      </c>
      <c r="N30" s="17">
        <v>8.8726963273731793E-2</v>
      </c>
      <c r="O30" s="17">
        <v>0</v>
      </c>
      <c r="P30" s="18">
        <v>0</v>
      </c>
      <c r="R30" s="4">
        <f t="shared" ref="R30:R36" si="31">G30*$C30</f>
        <v>986290.69633777789</v>
      </c>
      <c r="S30" s="4">
        <f t="shared" si="22"/>
        <v>242516.19615637831</v>
      </c>
      <c r="T30" s="4">
        <f t="shared" si="23"/>
        <v>157690.4005481296</v>
      </c>
      <c r="U30" s="4">
        <f t="shared" si="24"/>
        <v>0</v>
      </c>
      <c r="V30" s="4">
        <f t="shared" si="25"/>
        <v>9389.9998483427316</v>
      </c>
      <c r="W30" s="4">
        <f t="shared" si="26"/>
        <v>0</v>
      </c>
      <c r="X30" s="4">
        <f t="shared" si="27"/>
        <v>17969.799705193178</v>
      </c>
      <c r="Y30" s="4">
        <f t="shared" si="28"/>
        <v>137340.29787017923</v>
      </c>
      <c r="Z30" s="4">
        <f t="shared" si="29"/>
        <v>0</v>
      </c>
      <c r="AA30" s="4">
        <f t="shared" si="30"/>
        <v>0</v>
      </c>
    </row>
    <row r="31" spans="2:27" x14ac:dyDescent="0.25">
      <c r="B31" s="10" t="s">
        <v>70</v>
      </c>
      <c r="C31" s="21">
        <v>1547898.2109375</v>
      </c>
      <c r="D31" s="21">
        <v>29229849.692496601</v>
      </c>
      <c r="E31" s="21">
        <v>1273214.61807726</v>
      </c>
      <c r="F31" s="23">
        <v>0.82254414991934599</v>
      </c>
      <c r="G31" s="17">
        <v>0.63364225660578299</v>
      </c>
      <c r="H31" s="17">
        <v>0.15654078437527499</v>
      </c>
      <c r="I31" s="17">
        <v>0.10131680523458</v>
      </c>
      <c r="J31" s="17">
        <v>0</v>
      </c>
      <c r="K31" s="17">
        <v>6.0662903630548503E-3</v>
      </c>
      <c r="L31" s="17">
        <v>0</v>
      </c>
      <c r="M31" s="17">
        <v>1.1609161292678701E-2</v>
      </c>
      <c r="N31" s="17">
        <v>8.8725278650455902E-2</v>
      </c>
      <c r="O31" s="17">
        <v>0</v>
      </c>
      <c r="P31" s="18">
        <v>4.1908440452754804E-3</v>
      </c>
      <c r="R31" s="4">
        <f t="shared" si="31"/>
        <v>980813.71537449176</v>
      </c>
      <c r="S31" s="4">
        <f t="shared" si="22"/>
        <v>242309.20007324111</v>
      </c>
      <c r="T31" s="4">
        <f t="shared" si="23"/>
        <v>156828.10156050953</v>
      </c>
      <c r="U31" s="4">
        <f t="shared" si="24"/>
        <v>0</v>
      </c>
      <c r="V31" s="4">
        <f t="shared" si="25"/>
        <v>9390</v>
      </c>
      <c r="W31" s="4">
        <f t="shared" si="26"/>
        <v>0</v>
      </c>
      <c r="X31" s="4">
        <f t="shared" si="27"/>
        <v>17969.799995422236</v>
      </c>
      <c r="Y31" s="4">
        <f t="shared" si="28"/>
        <v>137337.70008797187</v>
      </c>
      <c r="Z31" s="4">
        <f t="shared" si="29"/>
        <v>0</v>
      </c>
      <c r="AA31" s="4">
        <f t="shared" si="30"/>
        <v>6486.9999999999918</v>
      </c>
    </row>
    <row r="32" spans="2:27" x14ac:dyDescent="0.25">
      <c r="B32" s="10" t="s">
        <v>71</v>
      </c>
      <c r="C32" s="21">
        <v>1547898.2109375</v>
      </c>
      <c r="D32" s="21">
        <v>27285074.047611099</v>
      </c>
      <c r="E32" s="21">
        <v>1217297.3650543401</v>
      </c>
      <c r="F32" s="23">
        <v>0.78641951806189703</v>
      </c>
      <c r="G32" s="17">
        <v>0.602527090490242</v>
      </c>
      <c r="H32" s="17">
        <v>0.15554071861574301</v>
      </c>
      <c r="I32" s="17">
        <v>9.5916584761414805E-2</v>
      </c>
      <c r="J32" s="17">
        <v>0</v>
      </c>
      <c r="K32" s="17">
        <v>5.9965183333200297E-3</v>
      </c>
      <c r="L32" s="17">
        <v>0</v>
      </c>
      <c r="M32" s="17">
        <v>1.1609161292678701E-2</v>
      </c>
      <c r="N32" s="17">
        <v>8.8636771538662701E-2</v>
      </c>
      <c r="O32" s="17">
        <v>0</v>
      </c>
      <c r="P32" s="18">
        <v>4.1904564228880697E-2</v>
      </c>
      <c r="R32" s="4">
        <f t="shared" si="31"/>
        <v>932650.60541122279</v>
      </c>
      <c r="S32" s="4">
        <f t="shared" si="22"/>
        <v>240761.20007324169</v>
      </c>
      <c r="T32" s="4">
        <f t="shared" si="23"/>
        <v>148469.10995142904</v>
      </c>
      <c r="U32" s="4">
        <f t="shared" si="24"/>
        <v>0</v>
      </c>
      <c r="V32" s="4">
        <f t="shared" si="25"/>
        <v>9281.9999999999927</v>
      </c>
      <c r="W32" s="4">
        <f t="shared" si="26"/>
        <v>0</v>
      </c>
      <c r="X32" s="4">
        <f t="shared" si="27"/>
        <v>17969.799995422236</v>
      </c>
      <c r="Y32" s="4">
        <f t="shared" si="28"/>
        <v>137200.70008797193</v>
      </c>
      <c r="Z32" s="4">
        <f t="shared" si="29"/>
        <v>0</v>
      </c>
      <c r="AA32" s="4">
        <f t="shared" si="30"/>
        <v>64863.999999999993</v>
      </c>
    </row>
    <row r="33" spans="2:27" x14ac:dyDescent="0.25">
      <c r="B33" s="10" t="s">
        <v>72</v>
      </c>
      <c r="C33" s="21">
        <v>1547898.1</v>
      </c>
      <c r="D33" s="21">
        <v>36613797.147610202</v>
      </c>
      <c r="E33" s="21">
        <v>1255709.03639136</v>
      </c>
      <c r="F33" s="23">
        <v>0.81123493601451502</v>
      </c>
      <c r="G33" s="17">
        <v>0.60502541905690999</v>
      </c>
      <c r="H33" s="17">
        <v>0.166144138247626</v>
      </c>
      <c r="I33" s="17">
        <v>0.119663559310384</v>
      </c>
      <c r="J33" s="17">
        <v>0</v>
      </c>
      <c r="K33" s="17">
        <v>6.1128053889205397E-3</v>
      </c>
      <c r="L33" s="17">
        <v>1.17578797377249E-4</v>
      </c>
      <c r="M33" s="17">
        <v>1.4298615388646701E-2</v>
      </c>
      <c r="N33" s="17">
        <v>8.87773541887419E-2</v>
      </c>
      <c r="O33" s="17">
        <v>0</v>
      </c>
      <c r="P33" s="18">
        <v>0</v>
      </c>
      <c r="R33" s="4">
        <f t="shared" si="31"/>
        <v>936517.69660989486</v>
      </c>
      <c r="S33" s="4">
        <f t="shared" si="22"/>
        <v>257174.19591963763</v>
      </c>
      <c r="T33" s="4">
        <f t="shared" si="23"/>
        <v>185226.99609578072</v>
      </c>
      <c r="U33" s="4">
        <f t="shared" si="24"/>
        <v>0</v>
      </c>
      <c r="V33" s="4">
        <f t="shared" si="25"/>
        <v>9461.9998471798644</v>
      </c>
      <c r="W33" s="4">
        <f t="shared" si="26"/>
        <v>181.99999706052873</v>
      </c>
      <c r="X33" s="4">
        <f t="shared" si="27"/>
        <v>22132.79959271699</v>
      </c>
      <c r="Y33" s="4">
        <f t="shared" si="28"/>
        <v>137418.29787178064</v>
      </c>
      <c r="Z33" s="4">
        <f t="shared" si="29"/>
        <v>0</v>
      </c>
      <c r="AA33" s="4">
        <f t="shared" si="30"/>
        <v>0</v>
      </c>
    </row>
    <row r="34" spans="2:27" x14ac:dyDescent="0.25">
      <c r="B34" s="10" t="s">
        <v>73</v>
      </c>
      <c r="C34" s="21">
        <v>1547898.1</v>
      </c>
      <c r="D34" s="21">
        <v>43740483.760614097</v>
      </c>
      <c r="E34" s="21">
        <v>1235810.3470743201</v>
      </c>
      <c r="F34" s="23">
        <v>0.79837963953494895</v>
      </c>
      <c r="G34" s="17">
        <v>0.57647960628066797</v>
      </c>
      <c r="H34" s="17">
        <v>0.16724757003839699</v>
      </c>
      <c r="I34" s="17">
        <v>0.14375416776417799</v>
      </c>
      <c r="J34" s="17">
        <v>0</v>
      </c>
      <c r="K34" s="17">
        <v>6.1360627334566898E-3</v>
      </c>
      <c r="L34" s="17">
        <v>2.9653114283603098E-4</v>
      </c>
      <c r="M34" s="17">
        <v>1.7231301950637101E-2</v>
      </c>
      <c r="N34" s="17">
        <v>8.8807265717471898E-2</v>
      </c>
      <c r="O34" s="17">
        <v>0</v>
      </c>
      <c r="P34" s="18">
        <v>0</v>
      </c>
      <c r="R34" s="4">
        <f t="shared" si="31"/>
        <v>892331.68725059403</v>
      </c>
      <c r="S34" s="4">
        <f t="shared" si="22"/>
        <v>258882.19589205165</v>
      </c>
      <c r="T34" s="4">
        <f t="shared" si="23"/>
        <v>222516.80314925237</v>
      </c>
      <c r="U34" s="4">
        <f t="shared" si="24"/>
        <v>0</v>
      </c>
      <c r="V34" s="4">
        <f t="shared" si="25"/>
        <v>9497.9998465984172</v>
      </c>
      <c r="W34" s="4">
        <f t="shared" si="26"/>
        <v>458.99999258672096</v>
      </c>
      <c r="X34" s="4">
        <f t="shared" si="27"/>
        <v>26672.299549917465</v>
      </c>
      <c r="Y34" s="4">
        <f t="shared" si="28"/>
        <v>137464.59787026991</v>
      </c>
      <c r="Z34" s="4">
        <f t="shared" si="29"/>
        <v>0</v>
      </c>
      <c r="AA34" s="4">
        <f t="shared" si="30"/>
        <v>0</v>
      </c>
    </row>
    <row r="35" spans="2:27" x14ac:dyDescent="0.25">
      <c r="B35" s="10" t="s">
        <v>74</v>
      </c>
      <c r="C35" s="21">
        <v>1547898.1</v>
      </c>
      <c r="D35" s="21">
        <v>65060461.041221797</v>
      </c>
      <c r="E35" s="21">
        <v>1181585.11848559</v>
      </c>
      <c r="F35" s="23">
        <v>0.76334811665050195</v>
      </c>
      <c r="G35" s="17">
        <v>0.50710011241764796</v>
      </c>
      <c r="H35" s="17">
        <v>0.17026973275340199</v>
      </c>
      <c r="I35" s="17">
        <v>0.19649742620027599</v>
      </c>
      <c r="J35" s="17">
        <v>0</v>
      </c>
      <c r="K35" s="17">
        <v>6.2095171847557197E-3</v>
      </c>
      <c r="L35" s="17">
        <v>7.2679201675497802E-4</v>
      </c>
      <c r="M35" s="17">
        <v>3.04034220513081E-2</v>
      </c>
      <c r="N35" s="17">
        <v>8.8853651197965497E-2</v>
      </c>
      <c r="O35" s="17">
        <v>0</v>
      </c>
      <c r="P35" s="18">
        <v>0</v>
      </c>
      <c r="R35" s="4">
        <f t="shared" si="31"/>
        <v>784939.30052106373</v>
      </c>
      <c r="S35" s="4">
        <f t="shared" si="22"/>
        <v>263560.19581649872</v>
      </c>
      <c r="T35" s="4">
        <f t="shared" si="23"/>
        <v>304157.99267029745</v>
      </c>
      <c r="U35" s="4">
        <f t="shared" si="24"/>
        <v>0</v>
      </c>
      <c r="V35" s="4">
        <f t="shared" si="25"/>
        <v>9611.6998522007289</v>
      </c>
      <c r="W35" s="4">
        <f t="shared" si="26"/>
        <v>1124.9999818301987</v>
      </c>
      <c r="X35" s="4">
        <f t="shared" si="27"/>
        <v>47061.399226717913</v>
      </c>
      <c r="Y35" s="4">
        <f t="shared" si="28"/>
        <v>137536.39786739353</v>
      </c>
      <c r="Z35" s="4">
        <f t="shared" si="29"/>
        <v>0</v>
      </c>
      <c r="AA35" s="4">
        <f t="shared" si="30"/>
        <v>0</v>
      </c>
    </row>
    <row r="36" spans="2:27" x14ac:dyDescent="0.25">
      <c r="B36" s="10" t="s">
        <v>75</v>
      </c>
      <c r="C36" s="21">
        <v>1547898.1</v>
      </c>
      <c r="D36" s="21">
        <v>101650893.425179</v>
      </c>
      <c r="E36" s="21">
        <v>1140843.88916989</v>
      </c>
      <c r="F36" s="23">
        <v>0.73702776089989697</v>
      </c>
      <c r="G36" s="17">
        <v>0.443890329067471</v>
      </c>
      <c r="H36" s="17">
        <v>0.17262906114912499</v>
      </c>
      <c r="I36" s="17">
        <v>0.25329606321617198</v>
      </c>
      <c r="J36" s="17">
        <v>0</v>
      </c>
      <c r="K36" s="17">
        <v>6.8492879658989102E-3</v>
      </c>
      <c r="L36" s="17">
        <v>9.1931114652651902E-4</v>
      </c>
      <c r="M36" s="17">
        <v>3.3659450197650702E-2</v>
      </c>
      <c r="N36" s="17">
        <v>8.8885500841204695E-2</v>
      </c>
      <c r="O36" s="17">
        <v>0</v>
      </c>
      <c r="P36" s="18">
        <v>0</v>
      </c>
      <c r="R36" s="4">
        <f t="shared" si="31"/>
        <v>687096.99697191315</v>
      </c>
      <c r="S36" s="4">
        <f t="shared" si="22"/>
        <v>267212.19575751439</v>
      </c>
      <c r="T36" s="4">
        <f t="shared" si="23"/>
        <v>392076.49498979253</v>
      </c>
      <c r="U36" s="4">
        <f t="shared" si="24"/>
        <v>0</v>
      </c>
      <c r="V36" s="4">
        <f t="shared" si="25"/>
        <v>10601.999828767788</v>
      </c>
      <c r="W36" s="4">
        <f t="shared" si="26"/>
        <v>1422.9999770172205</v>
      </c>
      <c r="X36" s="4">
        <f t="shared" si="27"/>
        <v>52101.399007988148</v>
      </c>
      <c r="Y36" s="4">
        <f t="shared" si="28"/>
        <v>137585.69786964916</v>
      </c>
      <c r="Z36" s="4">
        <f t="shared" si="29"/>
        <v>0</v>
      </c>
      <c r="AA36" s="4">
        <f t="shared" si="30"/>
        <v>0</v>
      </c>
    </row>
    <row r="37" spans="2:27" ht="15.75" thickBot="1" x14ac:dyDescent="0.3">
      <c r="B37" s="11" t="s">
        <v>76</v>
      </c>
      <c r="C37" s="13">
        <v>0</v>
      </c>
      <c r="D37" s="13">
        <v>-0.11247100227974501</v>
      </c>
      <c r="E37" s="13">
        <v>1.9975851188244399E-3</v>
      </c>
      <c r="F37" s="13">
        <v>1.9975851188244E-3</v>
      </c>
      <c r="G37" s="13">
        <v>-3.6802524853641598E-2</v>
      </c>
      <c r="H37" s="13">
        <v>0.100146570848426</v>
      </c>
      <c r="I37" s="13">
        <v>0.362538563312576</v>
      </c>
      <c r="J37" s="13"/>
      <c r="K37" s="13">
        <v>-0.117464614442452</v>
      </c>
      <c r="L37" s="13"/>
      <c r="M37" s="13">
        <v>-0.355271796977711</v>
      </c>
      <c r="N37" s="13">
        <v>-7.48566881031279E-2</v>
      </c>
      <c r="O37" s="13">
        <v>-1</v>
      </c>
      <c r="P37" s="19"/>
    </row>
    <row r="38" spans="2:27" x14ac:dyDescent="0.25">
      <c r="B38" s="9" t="s">
        <v>68</v>
      </c>
      <c r="C38" s="20">
        <v>1708226.6</v>
      </c>
      <c r="D38" s="20">
        <v>41486181.125</v>
      </c>
      <c r="E38" s="20">
        <v>1463266.1889166399</v>
      </c>
      <c r="F38" s="22">
        <v>0.85659956793885395</v>
      </c>
      <c r="G38" s="15">
        <v>0.71200424002417095</v>
      </c>
      <c r="H38" s="15">
        <v>0.11875912535503701</v>
      </c>
      <c r="I38" s="15">
        <v>6.96686835037129E-2</v>
      </c>
      <c r="J38" s="15">
        <v>0</v>
      </c>
      <c r="K38" s="15">
        <v>4.4047434222128099E-3</v>
      </c>
      <c r="L38" s="15">
        <v>1.3844767202546201E-4</v>
      </c>
      <c r="M38" s="15">
        <v>1.49909266359608E-2</v>
      </c>
      <c r="N38" s="15">
        <v>8.0033877162557499E-2</v>
      </c>
      <c r="O38" s="15">
        <v>0</v>
      </c>
      <c r="P38" s="16">
        <v>0</v>
      </c>
      <c r="R38" s="4">
        <f>G38*$C38</f>
        <v>1216264.5821220735</v>
      </c>
      <c r="S38" s="4">
        <f t="shared" ref="S38:S45" si="32">H38*$C38</f>
        <v>202867.49692420868</v>
      </c>
      <c r="T38" s="4">
        <f t="shared" ref="T38:T45" si="33">I38*$C38</f>
        <v>119009.89834802358</v>
      </c>
      <c r="U38" s="4">
        <f t="shared" ref="U38:U45" si="34">J38*$C38</f>
        <v>0</v>
      </c>
      <c r="V38" s="4">
        <f t="shared" ref="V38:V45" si="35">K38*$C38</f>
        <v>7524.2998799989527</v>
      </c>
      <c r="W38" s="4">
        <f t="shared" ref="W38:W45" si="36">L38*$C38</f>
        <v>236.49999606197011</v>
      </c>
      <c r="X38" s="4">
        <f t="shared" ref="X38:X45" si="37">M38*$C38</f>
        <v>25607.899638196755</v>
      </c>
      <c r="Y38" s="4">
        <f t="shared" ref="Y38:Y45" si="38">N38*$C38</f>
        <v>136715.99787021326</v>
      </c>
      <c r="Z38" s="4">
        <f t="shared" ref="Z38:Z45" si="39">O38*$C38</f>
        <v>0</v>
      </c>
      <c r="AA38" s="4">
        <f t="shared" ref="AA38:AA45" si="40">P38*$C38</f>
        <v>0</v>
      </c>
    </row>
    <row r="39" spans="2:27" x14ac:dyDescent="0.25">
      <c r="B39" s="10" t="s">
        <v>69</v>
      </c>
      <c r="C39" s="21">
        <v>1708226.6</v>
      </c>
      <c r="D39" s="21">
        <v>39214084.921984099</v>
      </c>
      <c r="E39" s="21">
        <v>1437884.7025560201</v>
      </c>
      <c r="F39" s="23">
        <v>0.84174118440287304</v>
      </c>
      <c r="G39" s="17">
        <v>0.65656393624356302</v>
      </c>
      <c r="H39" s="17">
        <v>0.162356443887653</v>
      </c>
      <c r="I39" s="17">
        <v>9.0452109302155304E-2</v>
      </c>
      <c r="J39" s="17">
        <v>0</v>
      </c>
      <c r="K39" s="17">
        <v>4.0035671496456097E-3</v>
      </c>
      <c r="L39" s="17">
        <v>0</v>
      </c>
      <c r="M39" s="17">
        <v>1.3392836556580899E-2</v>
      </c>
      <c r="N39" s="17">
        <v>7.3725756563560299E-2</v>
      </c>
      <c r="O39" s="17">
        <v>0</v>
      </c>
      <c r="P39" s="18">
        <v>0</v>
      </c>
      <c r="R39" s="4">
        <f t="shared" ref="R39:R45" si="41">G39*$C39</f>
        <v>1121559.9804919586</v>
      </c>
      <c r="S39" s="4">
        <f t="shared" si="32"/>
        <v>277341.5961302963</v>
      </c>
      <c r="T39" s="4">
        <f t="shared" si="33"/>
        <v>154512.69913604914</v>
      </c>
      <c r="U39" s="4">
        <f t="shared" si="34"/>
        <v>0</v>
      </c>
      <c r="V39" s="4">
        <f t="shared" si="35"/>
        <v>6838.9998999108111</v>
      </c>
      <c r="W39" s="4">
        <f t="shared" si="36"/>
        <v>0</v>
      </c>
      <c r="X39" s="4">
        <f t="shared" si="37"/>
        <v>22877.999655403899</v>
      </c>
      <c r="Y39" s="4">
        <f t="shared" si="38"/>
        <v>125940.2984669983</v>
      </c>
      <c r="Z39" s="4">
        <f t="shared" si="39"/>
        <v>0</v>
      </c>
      <c r="AA39" s="4">
        <f t="shared" si="40"/>
        <v>0</v>
      </c>
    </row>
    <row r="40" spans="2:27" x14ac:dyDescent="0.25">
      <c r="B40" s="10" t="s">
        <v>70</v>
      </c>
      <c r="C40" s="21">
        <v>1708226.703125</v>
      </c>
      <c r="D40" s="21">
        <v>38910579.7949448</v>
      </c>
      <c r="E40" s="21">
        <v>1432804.17755962</v>
      </c>
      <c r="F40" s="23">
        <v>0.83876699441501201</v>
      </c>
      <c r="G40" s="17">
        <v>0.65453548873769296</v>
      </c>
      <c r="H40" s="17">
        <v>0.16197247103627899</v>
      </c>
      <c r="I40" s="17">
        <v>8.9467691653038695E-2</v>
      </c>
      <c r="J40" s="17">
        <v>0</v>
      </c>
      <c r="K40" s="17">
        <v>4.0035669665442197E-3</v>
      </c>
      <c r="L40" s="17">
        <v>0</v>
      </c>
      <c r="M40" s="17">
        <v>1.3023037245185699E-2</v>
      </c>
      <c r="N40" s="17">
        <v>7.3724758007788493E-2</v>
      </c>
      <c r="O40" s="17">
        <v>0</v>
      </c>
      <c r="P40" s="18">
        <v>3.74950232793036E-3</v>
      </c>
      <c r="R40" s="4">
        <f t="shared" si="41"/>
        <v>1118095.0000046999</v>
      </c>
      <c r="S40" s="4">
        <f t="shared" si="32"/>
        <v>276685.70019531238</v>
      </c>
      <c r="T40" s="4">
        <f t="shared" si="33"/>
        <v>152831.09994867438</v>
      </c>
      <c r="U40" s="4">
        <f t="shared" si="34"/>
        <v>0</v>
      </c>
      <c r="V40" s="4">
        <f t="shared" si="35"/>
        <v>6838.99999999999</v>
      </c>
      <c r="W40" s="4">
        <f t="shared" si="36"/>
        <v>0</v>
      </c>
      <c r="X40" s="4">
        <f t="shared" si="37"/>
        <v>22246.299978017651</v>
      </c>
      <c r="Y40" s="4">
        <f t="shared" si="38"/>
        <v>125938.60031033299</v>
      </c>
      <c r="Z40" s="4">
        <f t="shared" si="39"/>
        <v>0</v>
      </c>
      <c r="AA40" s="4">
        <f t="shared" si="40"/>
        <v>6404.9999999999918</v>
      </c>
    </row>
    <row r="41" spans="2:27" x14ac:dyDescent="0.25">
      <c r="B41" s="10" t="s">
        <v>71</v>
      </c>
      <c r="C41" s="21">
        <v>1708226.703125</v>
      </c>
      <c r="D41" s="21">
        <v>36462420.005960204</v>
      </c>
      <c r="E41" s="21">
        <v>1383407.94773704</v>
      </c>
      <c r="F41" s="23">
        <v>0.80985032326579398</v>
      </c>
      <c r="G41" s="17">
        <v>0.63439565791847197</v>
      </c>
      <c r="H41" s="17">
        <v>0.155630631298043</v>
      </c>
      <c r="I41" s="17">
        <v>8.2840763719590399E-2</v>
      </c>
      <c r="J41" s="17">
        <v>0</v>
      </c>
      <c r="K41" s="17">
        <v>3.9918589186818303E-3</v>
      </c>
      <c r="L41" s="17">
        <v>0</v>
      </c>
      <c r="M41" s="17">
        <v>1.21133804703085E-2</v>
      </c>
      <c r="N41" s="17">
        <v>7.3719665007080007E-2</v>
      </c>
      <c r="O41" s="17">
        <v>0</v>
      </c>
      <c r="P41" s="18">
        <v>3.7497364888876103E-2</v>
      </c>
      <c r="R41" s="4">
        <f t="shared" si="41"/>
        <v>1083691.6032028866</v>
      </c>
      <c r="S41" s="4">
        <f t="shared" si="32"/>
        <v>265852.40020751843</v>
      </c>
      <c r="T41" s="4">
        <f t="shared" si="33"/>
        <v>141510.80469307301</v>
      </c>
      <c r="U41" s="4">
        <f t="shared" si="34"/>
        <v>0</v>
      </c>
      <c r="V41" s="4">
        <f t="shared" si="35"/>
        <v>6818.99999999999</v>
      </c>
      <c r="W41" s="4">
        <f t="shared" si="36"/>
        <v>0</v>
      </c>
      <c r="X41" s="4">
        <f t="shared" si="37"/>
        <v>20692.399984493852</v>
      </c>
      <c r="Y41" s="4">
        <f t="shared" si="38"/>
        <v>125929.90031052371</v>
      </c>
      <c r="Z41" s="4">
        <f t="shared" si="39"/>
        <v>0</v>
      </c>
      <c r="AA41" s="4">
        <f t="shared" si="40"/>
        <v>64053.999999999956</v>
      </c>
    </row>
    <row r="42" spans="2:27" x14ac:dyDescent="0.25">
      <c r="B42" s="10" t="s">
        <v>72</v>
      </c>
      <c r="C42" s="21">
        <v>1708226.6</v>
      </c>
      <c r="D42" s="21">
        <v>46668095.304493599</v>
      </c>
      <c r="E42" s="21">
        <v>1418417.2413184</v>
      </c>
      <c r="F42" s="23">
        <v>0.83034488548520802</v>
      </c>
      <c r="G42" s="17">
        <v>0.63322505579053601</v>
      </c>
      <c r="H42" s="17">
        <v>0.17072090783833899</v>
      </c>
      <c r="I42" s="17">
        <v>0.10137080377827</v>
      </c>
      <c r="J42" s="17">
        <v>0</v>
      </c>
      <c r="K42" s="17">
        <v>4.0621073916348701E-3</v>
      </c>
      <c r="L42" s="17">
        <v>0</v>
      </c>
      <c r="M42" s="17">
        <v>1.6854321045796199E-2</v>
      </c>
      <c r="N42" s="17">
        <v>7.3793077842964599E-2</v>
      </c>
      <c r="O42" s="17">
        <v>0</v>
      </c>
      <c r="P42" s="18">
        <v>0</v>
      </c>
      <c r="R42" s="4">
        <f t="shared" si="41"/>
        <v>1081691.8840878776</v>
      </c>
      <c r="S42" s="4">
        <f t="shared" si="32"/>
        <v>291629.99594559916</v>
      </c>
      <c r="T42" s="4">
        <f t="shared" si="33"/>
        <v>173164.30347742132</v>
      </c>
      <c r="U42" s="4">
        <f t="shared" si="34"/>
        <v>0</v>
      </c>
      <c r="V42" s="4">
        <f t="shared" si="35"/>
        <v>6938.9998984473032</v>
      </c>
      <c r="W42" s="4">
        <f t="shared" si="36"/>
        <v>0</v>
      </c>
      <c r="X42" s="4">
        <f t="shared" si="37"/>
        <v>28790.999535368886</v>
      </c>
      <c r="Y42" s="4">
        <f t="shared" si="38"/>
        <v>126055.29846722276</v>
      </c>
      <c r="Z42" s="4">
        <f t="shared" si="39"/>
        <v>0</v>
      </c>
      <c r="AA42" s="4">
        <f t="shared" si="40"/>
        <v>0</v>
      </c>
    </row>
    <row r="43" spans="2:27" x14ac:dyDescent="0.25">
      <c r="B43" s="10" t="s">
        <v>73</v>
      </c>
      <c r="C43" s="21">
        <v>1708226.6</v>
      </c>
      <c r="D43" s="21">
        <v>54029006.348962396</v>
      </c>
      <c r="E43" s="21">
        <v>1397799.61866309</v>
      </c>
      <c r="F43" s="23">
        <v>0.81827527929035504</v>
      </c>
      <c r="G43" s="17">
        <v>0.60692192848494098</v>
      </c>
      <c r="H43" s="17">
        <v>0.17828178989795701</v>
      </c>
      <c r="I43" s="17">
        <v>0.116722454475176</v>
      </c>
      <c r="J43" s="17">
        <v>0</v>
      </c>
      <c r="K43" s="17">
        <v>4.0621073916348701E-3</v>
      </c>
      <c r="L43" s="17">
        <v>6.14672540887249E-5</v>
      </c>
      <c r="M43" s="17">
        <v>2.0192110030444001E-2</v>
      </c>
      <c r="N43" s="17">
        <v>7.3824572493266405E-2</v>
      </c>
      <c r="O43" s="17">
        <v>0</v>
      </c>
      <c r="P43" s="18">
        <v>0</v>
      </c>
      <c r="R43" s="4">
        <f t="shared" si="41"/>
        <v>1036760.1823612739</v>
      </c>
      <c r="S43" s="4">
        <f t="shared" si="32"/>
        <v>304545.69579930149</v>
      </c>
      <c r="T43" s="4">
        <f t="shared" si="33"/>
        <v>199388.40155178469</v>
      </c>
      <c r="U43" s="4">
        <f t="shared" si="34"/>
        <v>0</v>
      </c>
      <c r="V43" s="4">
        <f t="shared" si="35"/>
        <v>6938.9998984473032</v>
      </c>
      <c r="W43" s="4">
        <f t="shared" si="36"/>
        <v>104.99999846331863</v>
      </c>
      <c r="X43" s="4">
        <f t="shared" si="37"/>
        <v>34492.699464131256</v>
      </c>
      <c r="Y43" s="4">
        <f t="shared" si="38"/>
        <v>126109.098466626</v>
      </c>
      <c r="Z43" s="4">
        <f t="shared" si="39"/>
        <v>0</v>
      </c>
      <c r="AA43" s="4">
        <f t="shared" si="40"/>
        <v>0</v>
      </c>
    </row>
    <row r="44" spans="2:27" x14ac:dyDescent="0.25">
      <c r="B44" s="10" t="s">
        <v>74</v>
      </c>
      <c r="C44" s="21">
        <v>1708226.6</v>
      </c>
      <c r="D44" s="21">
        <v>76151980.2141902</v>
      </c>
      <c r="E44" s="21">
        <v>1353384.4963647299</v>
      </c>
      <c r="F44" s="23">
        <v>0.79227455921706802</v>
      </c>
      <c r="G44" s="17">
        <v>0.55207200443820004</v>
      </c>
      <c r="H44" s="17">
        <v>0.191353123461975</v>
      </c>
      <c r="I44" s="17">
        <v>0.14982884042275799</v>
      </c>
      <c r="J44" s="17">
        <v>0</v>
      </c>
      <c r="K44" s="17">
        <v>4.3125425464183098E-3</v>
      </c>
      <c r="L44" s="17">
        <v>2.5757706475275198E-4</v>
      </c>
      <c r="M44" s="17">
        <v>2.8434985891372E-2</v>
      </c>
      <c r="N44" s="17">
        <v>7.3863970074841107E-2</v>
      </c>
      <c r="O44" s="17">
        <v>0</v>
      </c>
      <c r="P44" s="18">
        <v>0</v>
      </c>
      <c r="R44" s="4">
        <f t="shared" si="41"/>
        <v>943064.08309665136</v>
      </c>
      <c r="S44" s="4">
        <f t="shared" si="32"/>
        <v>326874.49549082981</v>
      </c>
      <c r="T44" s="4">
        <f t="shared" si="33"/>
        <v>255941.61065731046</v>
      </c>
      <c r="U44" s="4">
        <f t="shared" si="34"/>
        <v>0</v>
      </c>
      <c r="V44" s="4">
        <f t="shared" si="35"/>
        <v>7366.7998914234922</v>
      </c>
      <c r="W44" s="4">
        <f t="shared" si="36"/>
        <v>439.99999356057339</v>
      </c>
      <c r="X44" s="4">
        <f t="shared" si="37"/>
        <v>48573.39927026636</v>
      </c>
      <c r="Y44" s="4">
        <f t="shared" si="38"/>
        <v>126176.39846344758</v>
      </c>
      <c r="Z44" s="4">
        <f t="shared" si="39"/>
        <v>0</v>
      </c>
      <c r="AA44" s="4">
        <f t="shared" si="40"/>
        <v>0</v>
      </c>
    </row>
    <row r="45" spans="2:27" x14ac:dyDescent="0.25">
      <c r="B45" s="10" t="s">
        <v>75</v>
      </c>
      <c r="C45" s="21">
        <v>1708226.6</v>
      </c>
      <c r="D45" s="21">
        <v>114076394.492386</v>
      </c>
      <c r="E45" s="21">
        <v>1310747.8882412601</v>
      </c>
      <c r="F45" s="23">
        <v>0.76731498564557599</v>
      </c>
      <c r="G45" s="17">
        <v>0.48717441580128401</v>
      </c>
      <c r="H45" s="17">
        <v>0.20374176066317201</v>
      </c>
      <c r="I45" s="17">
        <v>0.201744481387334</v>
      </c>
      <c r="J45" s="17">
        <v>0</v>
      </c>
      <c r="K45" s="17">
        <v>4.5080669546624401E-3</v>
      </c>
      <c r="L45" s="17">
        <v>3.7934076809041601E-4</v>
      </c>
      <c r="M45" s="17">
        <v>2.8617631446378501E-2</v>
      </c>
      <c r="N45" s="17">
        <v>7.3880595504738494E-2</v>
      </c>
      <c r="O45" s="17">
        <v>0</v>
      </c>
      <c r="P45" s="18">
        <v>0</v>
      </c>
      <c r="R45" s="4">
        <f t="shared" si="41"/>
        <v>832204.29591121373</v>
      </c>
      <c r="S45" s="4">
        <f t="shared" si="32"/>
        <v>348037.09509566409</v>
      </c>
      <c r="T45" s="4">
        <f t="shared" si="33"/>
        <v>344625.28950904886</v>
      </c>
      <c r="U45" s="4">
        <f t="shared" si="34"/>
        <v>0</v>
      </c>
      <c r="V45" s="4">
        <f t="shared" si="35"/>
        <v>7700.7998865353748</v>
      </c>
      <c r="W45" s="4">
        <f t="shared" si="36"/>
        <v>647.9999905164799</v>
      </c>
      <c r="X45" s="4">
        <f t="shared" si="37"/>
        <v>48885.399265700231</v>
      </c>
      <c r="Y45" s="4">
        <f t="shared" si="38"/>
        <v>126204.79846503474</v>
      </c>
      <c r="Z45" s="4">
        <f t="shared" si="39"/>
        <v>0</v>
      </c>
      <c r="AA45" s="4">
        <f t="shared" si="40"/>
        <v>0</v>
      </c>
    </row>
    <row r="46" spans="2:27" ht="15.75" thickBot="1" x14ac:dyDescent="0.3">
      <c r="B46" s="11" t="s">
        <v>76</v>
      </c>
      <c r="C46" s="13">
        <v>0</v>
      </c>
      <c r="D46" s="13">
        <v>-5.4767542863727703E-2</v>
      </c>
      <c r="E46" s="13">
        <v>-1.7345775193107999E-2</v>
      </c>
      <c r="F46" s="13">
        <v>-1.73457751931081E-2</v>
      </c>
      <c r="G46" s="13">
        <v>-7.7865131503607493E-2</v>
      </c>
      <c r="H46" s="13">
        <v>0.36710710357859999</v>
      </c>
      <c r="I46" s="13">
        <v>0.29831804984996901</v>
      </c>
      <c r="J46" s="13"/>
      <c r="K46" s="13">
        <v>-9.1078238642481796E-2</v>
      </c>
      <c r="L46" s="13">
        <v>-1</v>
      </c>
      <c r="M46" s="13">
        <v>-0.10660382231118</v>
      </c>
      <c r="N46" s="13">
        <v>-7.8818130804592601E-2</v>
      </c>
      <c r="O46" s="13"/>
      <c r="P46" s="14"/>
      <c r="Q46" s="2"/>
    </row>
    <row r="47" spans="2:27" x14ac:dyDescent="0.25">
      <c r="B47" s="9" t="s">
        <v>68</v>
      </c>
      <c r="C47" s="20">
        <v>2137214</v>
      </c>
      <c r="D47" s="20">
        <v>67884472.375</v>
      </c>
      <c r="E47" s="20">
        <v>1850986.2124547099</v>
      </c>
      <c r="F47" s="22">
        <v>0.866074343727262</v>
      </c>
      <c r="G47" s="15">
        <v>0.68770375818878804</v>
      </c>
      <c r="H47" s="15">
        <v>0.14047357915063399</v>
      </c>
      <c r="I47" s="15">
        <v>9.9723986505723894E-2</v>
      </c>
      <c r="J47" s="15">
        <v>3.1349223691020799E-5</v>
      </c>
      <c r="K47" s="15">
        <v>4.0186429583763802E-3</v>
      </c>
      <c r="L47" s="15">
        <v>1.22949784127019E-3</v>
      </c>
      <c r="M47" s="15">
        <v>1.7102685982907099E-2</v>
      </c>
      <c r="N47" s="15">
        <v>4.9676260798378002E-2</v>
      </c>
      <c r="O47" s="15">
        <v>4.0239302082796303E-5</v>
      </c>
      <c r="P47" s="16">
        <v>0</v>
      </c>
      <c r="R47" s="4">
        <f>G47*$C47</f>
        <v>1469770.0998536923</v>
      </c>
      <c r="S47" s="4">
        <f t="shared" ref="S47:S54" si="42">H47*$C47</f>
        <v>300222.0999908431</v>
      </c>
      <c r="T47" s="4">
        <f t="shared" ref="T47:T54" si="43">I47*$C47</f>
        <v>213131.50009584418</v>
      </c>
      <c r="U47" s="4">
        <f t="shared" ref="U47:U54" si="44">J47*$C47</f>
        <v>66.999999761581321</v>
      </c>
      <c r="V47" s="4">
        <f t="shared" ref="V47:V54" si="45">K47*$C47</f>
        <v>8588.6999916434179</v>
      </c>
      <c r="W47" s="4">
        <f t="shared" ref="W47:W54" si="46">L47*$C47</f>
        <v>2627.699999332428</v>
      </c>
      <c r="X47" s="4">
        <f t="shared" ref="X47:X54" si="47">M47*$C47</f>
        <v>36552.099920272813</v>
      </c>
      <c r="Y47" s="4">
        <f t="shared" ref="Y47:Y54" si="48">N47*$C47</f>
        <v>106168.80004594465</v>
      </c>
      <c r="Z47" s="4">
        <f t="shared" ref="Z47:Z54" si="49">O47*$C47</f>
        <v>85.999999761581421</v>
      </c>
      <c r="AA47" s="4">
        <f t="shared" ref="AA47:AA54" si="50">P47*$C47</f>
        <v>0</v>
      </c>
    </row>
    <row r="48" spans="2:27" x14ac:dyDescent="0.25">
      <c r="B48" s="10" t="s">
        <v>69</v>
      </c>
      <c r="C48" s="21">
        <v>2137214</v>
      </c>
      <c r="D48" s="21">
        <v>59844928.334609002</v>
      </c>
      <c r="E48" s="21">
        <v>1846275.8977918699</v>
      </c>
      <c r="F48" s="23">
        <v>0.86387039285344303</v>
      </c>
      <c r="G48" s="17">
        <v>0.65884866553652499</v>
      </c>
      <c r="H48" s="17">
        <v>0.15289343986288001</v>
      </c>
      <c r="I48" s="17">
        <v>0.12991287236688401</v>
      </c>
      <c r="J48" s="17">
        <v>2.71381340380514E-5</v>
      </c>
      <c r="K48" s="17">
        <v>3.39732006345554E-3</v>
      </c>
      <c r="L48" s="17">
        <v>1.33070436558996E-3</v>
      </c>
      <c r="M48" s="17">
        <v>1.35991060989826E-2</v>
      </c>
      <c r="N48" s="17">
        <v>4.1663586344032999E-2</v>
      </c>
      <c r="O48" s="17">
        <v>0</v>
      </c>
      <c r="P48" s="18">
        <v>0</v>
      </c>
      <c r="R48" s="4">
        <f t="shared" ref="R48:R54" si="51">G48*$C48</f>
        <v>1408100.5918659787</v>
      </c>
      <c r="S48" s="4">
        <f t="shared" si="42"/>
        <v>326766.00018310524</v>
      </c>
      <c r="T48" s="4">
        <f t="shared" si="43"/>
        <v>277651.60960271762</v>
      </c>
      <c r="U48" s="4">
        <f t="shared" si="44"/>
        <v>57.999999999999986</v>
      </c>
      <c r="V48" s="4">
        <f t="shared" si="45"/>
        <v>7260.800002098068</v>
      </c>
      <c r="W48" s="4">
        <f t="shared" si="46"/>
        <v>2843.9999999999809</v>
      </c>
      <c r="X48" s="4">
        <f t="shared" si="47"/>
        <v>29064.199942230996</v>
      </c>
      <c r="Y48" s="4">
        <f t="shared" si="48"/>
        <v>89044.000024676148</v>
      </c>
      <c r="Z48" s="4">
        <f t="shared" si="49"/>
        <v>0</v>
      </c>
      <c r="AA48" s="4">
        <f t="shared" si="50"/>
        <v>0</v>
      </c>
    </row>
    <row r="49" spans="2:27" x14ac:dyDescent="0.25">
      <c r="B49" s="10" t="s">
        <v>70</v>
      </c>
      <c r="C49" s="21">
        <v>2137213.9921875</v>
      </c>
      <c r="D49" s="21">
        <v>59336310.244774997</v>
      </c>
      <c r="E49" s="21">
        <v>1841461.7700686599</v>
      </c>
      <c r="F49" s="23">
        <v>0.86161787111634602</v>
      </c>
      <c r="G49" s="17">
        <v>0.65764977582735895</v>
      </c>
      <c r="H49" s="17">
        <v>0.15278208049204001</v>
      </c>
      <c r="I49" s="17">
        <v>0.12842223918582801</v>
      </c>
      <c r="J49" s="17">
        <v>2.71381341372537E-5</v>
      </c>
      <c r="K49" s="17">
        <v>3.3781362224324599E-3</v>
      </c>
      <c r="L49" s="17">
        <v>1.3307043704543001E-3</v>
      </c>
      <c r="M49" s="17">
        <v>1.3326789009592201E-2</v>
      </c>
      <c r="N49" s="17">
        <v>4.1657269861662703E-2</v>
      </c>
      <c r="O49" s="17">
        <v>0</v>
      </c>
      <c r="P49" s="18">
        <v>2.9968922267087899E-3</v>
      </c>
      <c r="R49" s="4">
        <f t="shared" si="51"/>
        <v>1405538.3028572043</v>
      </c>
      <c r="S49" s="4">
        <f t="shared" si="42"/>
        <v>326528.00018310477</v>
      </c>
      <c r="T49" s="4">
        <f t="shared" si="43"/>
        <v>274465.80649600149</v>
      </c>
      <c r="U49" s="4">
        <f t="shared" si="44"/>
        <v>57.999999999999858</v>
      </c>
      <c r="V49" s="4">
        <f t="shared" si="45"/>
        <v>7219.800002098078</v>
      </c>
      <c r="W49" s="4">
        <f t="shared" si="46"/>
        <v>2843.9999999999886</v>
      </c>
      <c r="X49" s="4">
        <f t="shared" si="47"/>
        <v>28482.199942231047</v>
      </c>
      <c r="Y49" s="4">
        <f t="shared" si="48"/>
        <v>89030.500024676177</v>
      </c>
      <c r="Z49" s="4">
        <f t="shared" si="49"/>
        <v>0</v>
      </c>
      <c r="AA49" s="4">
        <f t="shared" si="50"/>
        <v>6404.9999999999791</v>
      </c>
    </row>
    <row r="50" spans="2:27" x14ac:dyDescent="0.25">
      <c r="B50" s="10" t="s">
        <v>71</v>
      </c>
      <c r="C50" s="21">
        <v>2137213.9921875</v>
      </c>
      <c r="D50" s="21">
        <v>55374618.4915291</v>
      </c>
      <c r="E50" s="21">
        <v>1793874.8084762001</v>
      </c>
      <c r="F50" s="23">
        <v>0.83935198582530401</v>
      </c>
      <c r="G50" s="17">
        <v>0.64275412634870399</v>
      </c>
      <c r="H50" s="17">
        <v>0.15198889834561599</v>
      </c>
      <c r="I50" s="17">
        <v>0.11845467734892701</v>
      </c>
      <c r="J50" s="17">
        <v>2.71381341372537E-5</v>
      </c>
      <c r="K50" s="17">
        <v>3.3160928328298299E-3</v>
      </c>
      <c r="L50" s="17">
        <v>1.2782996976375301E-3</v>
      </c>
      <c r="M50" s="17">
        <v>1.21962985460949E-2</v>
      </c>
      <c r="N50" s="17">
        <v>4.1652965192199201E-2</v>
      </c>
      <c r="O50" s="17">
        <v>0</v>
      </c>
      <c r="P50" s="18">
        <v>2.9970793862545701E-2</v>
      </c>
      <c r="R50" s="4">
        <f t="shared" si="51"/>
        <v>1373703.1123687024</v>
      </c>
      <c r="S50" s="4">
        <f t="shared" si="42"/>
        <v>324832.80020141409</v>
      </c>
      <c r="T50" s="4">
        <f t="shared" si="43"/>
        <v>253162.99387018252</v>
      </c>
      <c r="U50" s="4">
        <f t="shared" si="44"/>
        <v>57.999999999999858</v>
      </c>
      <c r="V50" s="4">
        <f t="shared" si="45"/>
        <v>7087.2000017165965</v>
      </c>
      <c r="W50" s="4">
        <f t="shared" si="46"/>
        <v>2731.99999999998</v>
      </c>
      <c r="X50" s="4">
        <f t="shared" si="47"/>
        <v>26066.099905610081</v>
      </c>
      <c r="Y50" s="4">
        <f t="shared" si="48"/>
        <v>89021.300024867029</v>
      </c>
      <c r="Z50" s="4">
        <f t="shared" si="49"/>
        <v>0</v>
      </c>
      <c r="AA50" s="4">
        <f t="shared" si="50"/>
        <v>64053.99999999992</v>
      </c>
    </row>
    <row r="51" spans="2:27" x14ac:dyDescent="0.25">
      <c r="B51" s="10" t="s">
        <v>72</v>
      </c>
      <c r="C51" s="21">
        <v>2137214</v>
      </c>
      <c r="D51" s="21">
        <v>68432632.511660606</v>
      </c>
      <c r="E51" s="21">
        <v>1825978.1264746101</v>
      </c>
      <c r="F51" s="23">
        <v>0.85437308873824203</v>
      </c>
      <c r="G51" s="17">
        <v>0.64233838484282502</v>
      </c>
      <c r="H51" s="17">
        <v>0.156980255686609</v>
      </c>
      <c r="I51" s="17">
        <v>0.13725776004319701</v>
      </c>
      <c r="J51" s="17">
        <v>2.71381340380514E-5</v>
      </c>
      <c r="K51" s="17">
        <v>3.4257215238874799E-3</v>
      </c>
      <c r="L51" s="17">
        <v>1.35035611782442E-3</v>
      </c>
      <c r="M51" s="17">
        <v>1.6924182570626101E-2</v>
      </c>
      <c r="N51" s="17">
        <v>4.1711967086037201E-2</v>
      </c>
      <c r="O51" s="17">
        <v>0</v>
      </c>
      <c r="P51" s="18">
        <v>0</v>
      </c>
      <c r="R51" s="4">
        <f t="shared" si="51"/>
        <v>1372814.5888234733</v>
      </c>
      <c r="S51" s="4">
        <f t="shared" si="42"/>
        <v>335500.40017700038</v>
      </c>
      <c r="T51" s="4">
        <f t="shared" si="43"/>
        <v>293349.20637296123</v>
      </c>
      <c r="U51" s="4">
        <f t="shared" si="44"/>
        <v>57.999999999999986</v>
      </c>
      <c r="V51" s="4">
        <f t="shared" si="45"/>
        <v>7321.5000009536561</v>
      </c>
      <c r="W51" s="4">
        <f t="shared" si="46"/>
        <v>2886</v>
      </c>
      <c r="X51" s="4">
        <f t="shared" si="47"/>
        <v>36170.599928498094</v>
      </c>
      <c r="Y51" s="4">
        <f t="shared" si="48"/>
        <v>89147.400023817914</v>
      </c>
      <c r="Z51" s="4">
        <f t="shared" si="49"/>
        <v>0</v>
      </c>
      <c r="AA51" s="4">
        <f t="shared" si="50"/>
        <v>0</v>
      </c>
    </row>
    <row r="52" spans="2:27" x14ac:dyDescent="0.25">
      <c r="B52" s="10" t="s">
        <v>73</v>
      </c>
      <c r="C52" s="21">
        <v>2137214</v>
      </c>
      <c r="D52" s="21">
        <v>77544164.405220404</v>
      </c>
      <c r="E52" s="21">
        <v>1809428.5085108301</v>
      </c>
      <c r="F52" s="23">
        <v>0.846629541314458</v>
      </c>
      <c r="G52" s="17">
        <v>0.62582357279495804</v>
      </c>
      <c r="H52" s="17">
        <v>0.16011845334462699</v>
      </c>
      <c r="I52" s="17">
        <v>0.14830999325045099</v>
      </c>
      <c r="J52" s="17">
        <v>2.71381340380514E-5</v>
      </c>
      <c r="K52" s="17">
        <v>3.5083056731584502E-3</v>
      </c>
      <c r="L52" s="17">
        <v>1.35363140986349E-3</v>
      </c>
      <c r="M52" s="17">
        <v>1.9194006760726499E-2</v>
      </c>
      <c r="N52" s="17">
        <v>4.1738964849881002E-2</v>
      </c>
      <c r="O52" s="17">
        <v>0</v>
      </c>
      <c r="P52" s="18">
        <v>0</v>
      </c>
      <c r="R52" s="4">
        <f t="shared" si="51"/>
        <v>1337518.9013074033</v>
      </c>
      <c r="S52" s="4">
        <f t="shared" si="42"/>
        <v>342207.40014648362</v>
      </c>
      <c r="T52" s="4">
        <f t="shared" si="43"/>
        <v>316970.19391476939</v>
      </c>
      <c r="U52" s="4">
        <f t="shared" si="44"/>
        <v>57.999999999999986</v>
      </c>
      <c r="V52" s="4">
        <f t="shared" si="45"/>
        <v>7498.0000009536643</v>
      </c>
      <c r="W52" s="4">
        <f t="shared" si="46"/>
        <v>2892.9999999999891</v>
      </c>
      <c r="X52" s="4">
        <f t="shared" si="47"/>
        <v>41021.699965119325</v>
      </c>
      <c r="Y52" s="4">
        <f t="shared" si="48"/>
        <v>89205.100022673578</v>
      </c>
      <c r="Z52" s="4">
        <f t="shared" si="49"/>
        <v>0</v>
      </c>
      <c r="AA52" s="4">
        <f t="shared" si="50"/>
        <v>0</v>
      </c>
    </row>
    <row r="53" spans="2:27" x14ac:dyDescent="0.25">
      <c r="B53" s="10" t="s">
        <v>74</v>
      </c>
      <c r="C53" s="21">
        <v>2137214</v>
      </c>
      <c r="D53" s="21">
        <v>106656840.159273</v>
      </c>
      <c r="E53" s="21">
        <v>1764873.6744261701</v>
      </c>
      <c r="F53" s="23">
        <v>0.82578238511734103</v>
      </c>
      <c r="G53" s="17">
        <v>0.58399654733137896</v>
      </c>
      <c r="H53" s="17">
        <v>0.16320611793974901</v>
      </c>
      <c r="I53" s="17">
        <v>0.17925233423801001</v>
      </c>
      <c r="J53" s="17">
        <v>2.71381340380514E-5</v>
      </c>
      <c r="K53" s="17">
        <v>3.6701986792150899E-3</v>
      </c>
      <c r="L53" s="17">
        <v>1.4153940597431899E-3</v>
      </c>
      <c r="M53" s="17">
        <v>2.66668194973078E-2</v>
      </c>
      <c r="N53" s="17">
        <v>4.1832778572861301E-2</v>
      </c>
      <c r="O53" s="17">
        <v>0</v>
      </c>
      <c r="P53" s="18">
        <v>0</v>
      </c>
      <c r="R53" s="4">
        <f t="shared" si="51"/>
        <v>1248125.5969082857</v>
      </c>
      <c r="S53" s="4">
        <f t="shared" si="42"/>
        <v>348806.40014648275</v>
      </c>
      <c r="T53" s="4">
        <f t="shared" si="43"/>
        <v>383100.59826615435</v>
      </c>
      <c r="U53" s="4">
        <f t="shared" si="44"/>
        <v>57.999999999999986</v>
      </c>
      <c r="V53" s="4">
        <f t="shared" si="45"/>
        <v>7843.9999999999991</v>
      </c>
      <c r="W53" s="4">
        <f t="shared" si="46"/>
        <v>3024.9999999999818</v>
      </c>
      <c r="X53" s="4">
        <f t="shared" si="47"/>
        <v>56992.699965119195</v>
      </c>
      <c r="Y53" s="4">
        <f t="shared" si="48"/>
        <v>89405.600024819199</v>
      </c>
      <c r="Z53" s="4">
        <f t="shared" si="49"/>
        <v>0</v>
      </c>
      <c r="AA53" s="4">
        <f t="shared" si="50"/>
        <v>0</v>
      </c>
    </row>
    <row r="54" spans="2:27" x14ac:dyDescent="0.25">
      <c r="B54" s="10" t="s">
        <v>75</v>
      </c>
      <c r="C54" s="21">
        <v>2137214</v>
      </c>
      <c r="D54" s="21">
        <v>156848107.71772799</v>
      </c>
      <c r="E54" s="21">
        <v>1727540.5425199899</v>
      </c>
      <c r="F54" s="23">
        <v>0.80831425515647604</v>
      </c>
      <c r="G54" s="17">
        <v>0.53855565363915503</v>
      </c>
      <c r="H54" s="17">
        <v>0.166001345731389</v>
      </c>
      <c r="I54" s="17">
        <v>0.22140141761413001</v>
      </c>
      <c r="J54" s="17">
        <v>2.71381340380514E-5</v>
      </c>
      <c r="K54" s="17">
        <v>3.8119720346207701E-3</v>
      </c>
      <c r="L54" s="17">
        <v>1.6629125581247299E-3</v>
      </c>
      <c r="M54" s="17">
        <v>2.66668194973078E-2</v>
      </c>
      <c r="N54" s="17">
        <v>4.1911713110913802E-2</v>
      </c>
      <c r="O54" s="17">
        <v>0</v>
      </c>
      <c r="P54" s="18">
        <v>0</v>
      </c>
      <c r="R54" s="4">
        <f t="shared" si="51"/>
        <v>1151008.682736753</v>
      </c>
      <c r="S54" s="4">
        <f t="shared" si="42"/>
        <v>354780.40011596482</v>
      </c>
      <c r="T54" s="4">
        <f t="shared" si="43"/>
        <v>473182.20934476529</v>
      </c>
      <c r="U54" s="4">
        <f t="shared" si="44"/>
        <v>57.999999999999986</v>
      </c>
      <c r="V54" s="4">
        <f t="shared" si="45"/>
        <v>8146.9999999999945</v>
      </c>
      <c r="W54" s="4">
        <f t="shared" si="46"/>
        <v>3553.9999999999864</v>
      </c>
      <c r="X54" s="4">
        <f t="shared" si="47"/>
        <v>56992.699965119195</v>
      </c>
      <c r="Y54" s="4">
        <f t="shared" si="48"/>
        <v>89574.300024628537</v>
      </c>
      <c r="Z54" s="4">
        <f t="shared" si="49"/>
        <v>0</v>
      </c>
      <c r="AA54" s="4">
        <f t="shared" si="50"/>
        <v>0</v>
      </c>
    </row>
    <row r="55" spans="2:27" ht="15.75" thickBot="1" x14ac:dyDescent="0.3">
      <c r="B55" s="11" t="s">
        <v>76</v>
      </c>
      <c r="C55" s="13">
        <v>0</v>
      </c>
      <c r="D55" s="13">
        <v>-0.118429793428749</v>
      </c>
      <c r="E55" s="13">
        <v>-2.54475945371422E-3</v>
      </c>
      <c r="F55" s="13">
        <v>-2.54475945371423E-3</v>
      </c>
      <c r="G55" s="13">
        <v>-4.1958608352322499E-2</v>
      </c>
      <c r="H55" s="13">
        <v>8.8414211322451502E-2</v>
      </c>
      <c r="I55" s="13">
        <v>0.30272441885812601</v>
      </c>
      <c r="J55" s="13">
        <v>-0.13432835512847399</v>
      </c>
      <c r="K55" s="13">
        <v>-0.154610126193411</v>
      </c>
      <c r="L55" s="13">
        <v>8.2315333075512198E-2</v>
      </c>
      <c r="M55" s="13">
        <v>-0.20485553482218999</v>
      </c>
      <c r="N55" s="13">
        <v>-0.16129785788157699</v>
      </c>
      <c r="O55" s="13">
        <v>-1</v>
      </c>
      <c r="P55" s="14"/>
      <c r="Q55" s="2"/>
    </row>
    <row r="56" spans="2:27" x14ac:dyDescent="0.25">
      <c r="B56" s="9" t="s">
        <v>68</v>
      </c>
      <c r="C56" s="20">
        <v>1274828.3999999999</v>
      </c>
      <c r="D56" s="20">
        <v>30403782.125</v>
      </c>
      <c r="E56" s="20">
        <v>1106309.71970278</v>
      </c>
      <c r="F56" s="22">
        <v>0.86781071193428705</v>
      </c>
      <c r="G56" s="15">
        <v>0.73648595999570199</v>
      </c>
      <c r="H56" s="15">
        <v>8.3794652004688899E-2</v>
      </c>
      <c r="I56" s="15">
        <v>8.5071764860487897E-2</v>
      </c>
      <c r="J56" s="15">
        <v>0</v>
      </c>
      <c r="K56" s="15">
        <v>3.3031897332846802E-3</v>
      </c>
      <c r="L56" s="15">
        <v>1.00405672253725E-4</v>
      </c>
      <c r="M56" s="15">
        <v>1.6787122395026902E-2</v>
      </c>
      <c r="N56" s="15">
        <v>7.3522838021860201E-2</v>
      </c>
      <c r="O56" s="15">
        <v>9.3400808508518505E-4</v>
      </c>
      <c r="P56" s="16">
        <v>0</v>
      </c>
      <c r="R56" s="4">
        <f>G56*$C56</f>
        <v>938893.21800378466</v>
      </c>
      <c r="S56" s="4">
        <f t="shared" ref="S56:S63" si="52">H56*$C56</f>
        <v>106823.80214369434</v>
      </c>
      <c r="T56" s="4">
        <f t="shared" ref="T56:T63" si="53">I56*$C56</f>
        <v>108451.901882272</v>
      </c>
      <c r="U56" s="4">
        <f t="shared" ref="U56:U63" si="54">J56*$C56</f>
        <v>0</v>
      </c>
      <c r="V56" s="4">
        <f t="shared" ref="V56:V63" si="55">K56*$C56</f>
        <v>4211.0000825797351</v>
      </c>
      <c r="W56" s="4">
        <f t="shared" ref="W56:W63" si="56">L56*$C56</f>
        <v>128.00000251014063</v>
      </c>
      <c r="X56" s="4">
        <f t="shared" ref="X56:X63" si="57">M56*$C56</f>
        <v>21400.700383456311</v>
      </c>
      <c r="Y56" s="4">
        <f t="shared" ref="Y56:Y63" si="58">N56*$C56</f>
        <v>93729.0019588672</v>
      </c>
      <c r="Z56" s="4">
        <f t="shared" ref="Z56:Z63" si="59">O56*$C56</f>
        <v>1190.7000326962102</v>
      </c>
      <c r="AA56" s="4">
        <f t="shared" ref="AA56:AA63" si="60">P56*$C56</f>
        <v>0</v>
      </c>
    </row>
    <row r="57" spans="2:27" x14ac:dyDescent="0.25">
      <c r="B57" s="10" t="s">
        <v>69</v>
      </c>
      <c r="C57" s="21">
        <v>1274828.3999999999</v>
      </c>
      <c r="D57" s="21">
        <v>29401334.873017099</v>
      </c>
      <c r="E57" s="21">
        <v>1105344.5721983099</v>
      </c>
      <c r="F57" s="23">
        <v>0.867053631590461</v>
      </c>
      <c r="G57" s="17">
        <v>0.70177783416831396</v>
      </c>
      <c r="H57" s="17">
        <v>0.131653172587441</v>
      </c>
      <c r="I57" s="17">
        <v>9.0265638155371794E-2</v>
      </c>
      <c r="J57" s="17">
        <v>0</v>
      </c>
      <c r="K57" s="17">
        <v>2.5796413579055001E-3</v>
      </c>
      <c r="L57" s="17">
        <v>0</v>
      </c>
      <c r="M57" s="17">
        <v>1.29788450817872E-2</v>
      </c>
      <c r="N57" s="17">
        <v>6.2814416177252905E-2</v>
      </c>
      <c r="O57" s="17">
        <v>0</v>
      </c>
      <c r="P57" s="18">
        <v>0</v>
      </c>
      <c r="R57" s="4">
        <f t="shared" ref="R57:R63" si="61">G57*$C57</f>
        <v>894646.313488257</v>
      </c>
      <c r="S57" s="4">
        <f t="shared" si="52"/>
        <v>167835.20336457127</v>
      </c>
      <c r="T57" s="4">
        <f t="shared" si="53"/>
        <v>115073.19906459156</v>
      </c>
      <c r="U57" s="4">
        <f t="shared" si="54"/>
        <v>0</v>
      </c>
      <c r="V57" s="4">
        <f t="shared" si="55"/>
        <v>3288.6000648724958</v>
      </c>
      <c r="W57" s="4">
        <f t="shared" si="56"/>
        <v>0</v>
      </c>
      <c r="X57" s="4">
        <f t="shared" si="57"/>
        <v>16545.800309462644</v>
      </c>
      <c r="Y57" s="4">
        <f t="shared" si="58"/>
        <v>80077.601672181438</v>
      </c>
      <c r="Z57" s="4">
        <f t="shared" si="59"/>
        <v>0</v>
      </c>
      <c r="AA57" s="4">
        <f t="shared" si="60"/>
        <v>0</v>
      </c>
    </row>
    <row r="58" spans="2:27" x14ac:dyDescent="0.25">
      <c r="B58" s="10" t="s">
        <v>70</v>
      </c>
      <c r="C58" s="21">
        <v>1274828.296875</v>
      </c>
      <c r="D58" s="21">
        <v>29141480.691959001</v>
      </c>
      <c r="E58" s="21">
        <v>1099754.37761228</v>
      </c>
      <c r="F58" s="23">
        <v>0.86266862785217802</v>
      </c>
      <c r="G58" s="17">
        <v>0.69843366151808595</v>
      </c>
      <c r="H58" s="17">
        <v>0.13093229926132399</v>
      </c>
      <c r="I58" s="17">
        <v>8.9760008780553499E-2</v>
      </c>
      <c r="J58" s="17">
        <v>0</v>
      </c>
      <c r="K58" s="17">
        <v>2.5796415159930501E-3</v>
      </c>
      <c r="L58" s="17">
        <v>0</v>
      </c>
      <c r="M58" s="17">
        <v>1.29788458771667E-2</v>
      </c>
      <c r="N58" s="17">
        <v>6.2814106258967606E-2</v>
      </c>
      <c r="O58" s="17">
        <v>0</v>
      </c>
      <c r="P58" s="18">
        <v>4.7975088213779099E-3</v>
      </c>
      <c r="R58" s="4">
        <f t="shared" si="61"/>
        <v>890382.99519327178</v>
      </c>
      <c r="S58" s="4">
        <f t="shared" si="52"/>
        <v>166916.20007324149</v>
      </c>
      <c r="T58" s="4">
        <f t="shared" si="53"/>
        <v>114428.59912119806</v>
      </c>
      <c r="U58" s="4">
        <f t="shared" si="54"/>
        <v>0</v>
      </c>
      <c r="V58" s="4">
        <f t="shared" si="55"/>
        <v>3288.6000003814629</v>
      </c>
      <c r="W58" s="4">
        <f t="shared" si="56"/>
        <v>0</v>
      </c>
      <c r="X58" s="4">
        <f t="shared" si="57"/>
        <v>16545.79998499154</v>
      </c>
      <c r="Y58" s="4">
        <f t="shared" si="58"/>
        <v>80077.200101844952</v>
      </c>
      <c r="Z58" s="4">
        <f t="shared" si="59"/>
        <v>0</v>
      </c>
      <c r="AA58" s="4">
        <f t="shared" si="60"/>
        <v>6115.9999999999891</v>
      </c>
    </row>
    <row r="59" spans="2:27" x14ac:dyDescent="0.25">
      <c r="B59" s="10" t="s">
        <v>71</v>
      </c>
      <c r="C59" s="21">
        <v>1274828.296875</v>
      </c>
      <c r="D59" s="21">
        <v>26903784.570895702</v>
      </c>
      <c r="E59" s="21">
        <v>1051170.9935617</v>
      </c>
      <c r="F59" s="23">
        <v>0.82455888070452299</v>
      </c>
      <c r="G59" s="17">
        <v>0.67193691546480006</v>
      </c>
      <c r="H59" s="17">
        <v>0.121075285551475</v>
      </c>
      <c r="I59" s="17">
        <v>8.2819389083973793E-2</v>
      </c>
      <c r="J59" s="17">
        <v>0</v>
      </c>
      <c r="K59" s="17">
        <v>2.5796415159930501E-3</v>
      </c>
      <c r="L59" s="17">
        <v>0</v>
      </c>
      <c r="M59" s="17">
        <v>1.29788458771667E-2</v>
      </c>
      <c r="N59" s="17">
        <v>6.2812772746107304E-2</v>
      </c>
      <c r="O59" s="17">
        <v>0</v>
      </c>
      <c r="P59" s="18">
        <v>4.7975872633141702E-2</v>
      </c>
      <c r="R59" s="4">
        <f t="shared" si="61"/>
        <v>856604.19354943186</v>
      </c>
      <c r="S59" s="4">
        <f t="shared" si="52"/>
        <v>154350.20007324117</v>
      </c>
      <c r="T59" s="4">
        <f t="shared" si="53"/>
        <v>105580.50073415028</v>
      </c>
      <c r="U59" s="4">
        <f t="shared" si="54"/>
        <v>0</v>
      </c>
      <c r="V59" s="4">
        <f t="shared" si="55"/>
        <v>3288.6000003814629</v>
      </c>
      <c r="W59" s="4">
        <f t="shared" si="56"/>
        <v>0</v>
      </c>
      <c r="X59" s="4">
        <f t="shared" si="57"/>
        <v>16545.79998499154</v>
      </c>
      <c r="Y59" s="4">
        <f t="shared" si="58"/>
        <v>80075.50010191639</v>
      </c>
      <c r="Z59" s="4">
        <f t="shared" si="59"/>
        <v>0</v>
      </c>
      <c r="AA59" s="4">
        <f t="shared" si="60"/>
        <v>61160.999999999956</v>
      </c>
    </row>
    <row r="60" spans="2:27" x14ac:dyDescent="0.25">
      <c r="B60" s="10" t="s">
        <v>72</v>
      </c>
      <c r="C60" s="21">
        <v>1274828.3999999999</v>
      </c>
      <c r="D60" s="21">
        <v>35098694.080312103</v>
      </c>
      <c r="E60" s="21">
        <v>1091966.8601809</v>
      </c>
      <c r="F60" s="23">
        <v>0.85655989590042203</v>
      </c>
      <c r="G60" s="17">
        <v>0.67803111248493697</v>
      </c>
      <c r="H60" s="17">
        <v>0.14088735675752601</v>
      </c>
      <c r="I60" s="17">
        <v>0.102278548757891</v>
      </c>
      <c r="J60" s="17">
        <v>0</v>
      </c>
      <c r="K60" s="17">
        <v>2.5852891783163202E-3</v>
      </c>
      <c r="L60" s="17">
        <v>2.11793214910203E-5</v>
      </c>
      <c r="M60" s="17">
        <v>1.3112980782716799E-2</v>
      </c>
      <c r="N60" s="17">
        <v>6.2862265756160995E-2</v>
      </c>
      <c r="O60" s="17">
        <v>0</v>
      </c>
      <c r="P60" s="18">
        <v>0</v>
      </c>
      <c r="R60" s="4">
        <f t="shared" si="61"/>
        <v>864373.3182793922</v>
      </c>
      <c r="S60" s="4">
        <f t="shared" si="52"/>
        <v>179607.20359542605</v>
      </c>
      <c r="T60" s="4">
        <f t="shared" si="53"/>
        <v>130387.59866734415</v>
      </c>
      <c r="U60" s="4">
        <f t="shared" si="54"/>
        <v>0</v>
      </c>
      <c r="V60" s="4">
        <f t="shared" si="55"/>
        <v>3295.800066730309</v>
      </c>
      <c r="W60" s="4">
        <f t="shared" si="56"/>
        <v>27.000000529483021</v>
      </c>
      <c r="X60" s="4">
        <f t="shared" si="57"/>
        <v>16716.800310461604</v>
      </c>
      <c r="Y60" s="4">
        <f t="shared" si="58"/>
        <v>80138.601674301506</v>
      </c>
      <c r="Z60" s="4">
        <f t="shared" si="59"/>
        <v>0</v>
      </c>
      <c r="AA60" s="4">
        <f t="shared" si="60"/>
        <v>0</v>
      </c>
    </row>
    <row r="61" spans="2:27" x14ac:dyDescent="0.25">
      <c r="B61" s="10" t="s">
        <v>73</v>
      </c>
      <c r="C61" s="21">
        <v>1274828.3999999999</v>
      </c>
      <c r="D61" s="21">
        <v>40681803.796875998</v>
      </c>
      <c r="E61" s="21">
        <v>1074043.52862833</v>
      </c>
      <c r="F61" s="23">
        <v>0.84250048845071901</v>
      </c>
      <c r="G61" s="17">
        <v>0.65204832030119297</v>
      </c>
      <c r="H61" s="17">
        <v>0.14890498501756799</v>
      </c>
      <c r="I61" s="17">
        <v>0.113912819437304</v>
      </c>
      <c r="J61" s="17">
        <v>0</v>
      </c>
      <c r="K61" s="17">
        <v>2.5871717851199201E-3</v>
      </c>
      <c r="L61" s="17">
        <v>3.5298869151700501E-5</v>
      </c>
      <c r="M61" s="17">
        <v>1.9648762510982801E-2</v>
      </c>
      <c r="N61" s="17">
        <v>6.2865952527724603E-2</v>
      </c>
      <c r="O61" s="17">
        <v>0</v>
      </c>
      <c r="P61" s="18">
        <v>0</v>
      </c>
      <c r="R61" s="4">
        <f t="shared" si="61"/>
        <v>831249.71689225733</v>
      </c>
      <c r="S61" s="4">
        <f t="shared" si="52"/>
        <v>189828.30380197015</v>
      </c>
      <c r="T61" s="4">
        <f t="shared" si="53"/>
        <v>145219.29734274716</v>
      </c>
      <c r="U61" s="4">
        <f t="shared" si="54"/>
        <v>0</v>
      </c>
      <c r="V61" s="4">
        <f t="shared" si="55"/>
        <v>3298.2000673495713</v>
      </c>
      <c r="W61" s="4">
        <f t="shared" si="56"/>
        <v>45.000000882471703</v>
      </c>
      <c r="X61" s="4">
        <f t="shared" si="57"/>
        <v>25048.800473856187</v>
      </c>
      <c r="Y61" s="4">
        <f t="shared" si="58"/>
        <v>80143.301675395109</v>
      </c>
      <c r="Z61" s="4">
        <f t="shared" si="59"/>
        <v>0</v>
      </c>
      <c r="AA61" s="4">
        <f t="shared" si="60"/>
        <v>0</v>
      </c>
    </row>
    <row r="62" spans="2:27" x14ac:dyDescent="0.25">
      <c r="B62" s="10" t="s">
        <v>74</v>
      </c>
      <c r="C62" s="21">
        <v>1274828.3999999999</v>
      </c>
      <c r="D62" s="21">
        <v>57186023.807996303</v>
      </c>
      <c r="E62" s="21">
        <v>1016469.44090596</v>
      </c>
      <c r="F62" s="23">
        <v>0.79733826202759295</v>
      </c>
      <c r="G62" s="17">
        <v>0.57153677698466798</v>
      </c>
      <c r="H62" s="17">
        <v>0.16281344543593301</v>
      </c>
      <c r="I62" s="17">
        <v>0.157425582742069</v>
      </c>
      <c r="J62" s="17">
        <v>0</v>
      </c>
      <c r="K62" s="17">
        <v>3.1346180273901601E-3</v>
      </c>
      <c r="L62" s="17">
        <v>8.47172859640812E-5</v>
      </c>
      <c r="M62" s="17">
        <v>4.21696764178024E-2</v>
      </c>
      <c r="N62" s="17">
        <v>6.2921254088740997E-2</v>
      </c>
      <c r="O62" s="17">
        <v>0</v>
      </c>
      <c r="P62" s="18">
        <v>0</v>
      </c>
      <c r="R62" s="4">
        <f t="shared" si="61"/>
        <v>728611.31494452106</v>
      </c>
      <c r="S62" s="4">
        <f t="shared" si="52"/>
        <v>207559.20414357778</v>
      </c>
      <c r="T62" s="4">
        <f t="shared" si="53"/>
        <v>200690.60376613942</v>
      </c>
      <c r="U62" s="4">
        <f t="shared" si="54"/>
        <v>0</v>
      </c>
      <c r="V62" s="4">
        <f t="shared" si="55"/>
        <v>3996.1000844689538</v>
      </c>
      <c r="W62" s="4">
        <f t="shared" si="56"/>
        <v>108.00000211793208</v>
      </c>
      <c r="X62" s="4">
        <f t="shared" si="57"/>
        <v>53759.10111622476</v>
      </c>
      <c r="Y62" s="4">
        <f t="shared" si="58"/>
        <v>80213.801675943134</v>
      </c>
      <c r="Z62" s="4">
        <f t="shared" si="59"/>
        <v>0</v>
      </c>
      <c r="AA62" s="4">
        <f t="shared" si="60"/>
        <v>0</v>
      </c>
    </row>
    <row r="63" spans="2:27" x14ac:dyDescent="0.25">
      <c r="B63" s="10" t="s">
        <v>75</v>
      </c>
      <c r="C63" s="21">
        <v>1274828.3999999999</v>
      </c>
      <c r="D63" s="21">
        <v>86145426.231606901</v>
      </c>
      <c r="E63" s="21">
        <v>980922.96491964499</v>
      </c>
      <c r="F63" s="23">
        <v>0.76945491970214797</v>
      </c>
      <c r="G63" s="17">
        <v>0.49933293882840102</v>
      </c>
      <c r="H63" s="17">
        <v>0.16621547200284201</v>
      </c>
      <c r="I63" s="17">
        <v>0.22475040817915101</v>
      </c>
      <c r="J63" s="17">
        <v>0</v>
      </c>
      <c r="K63" s="17">
        <v>3.5949937182720702E-3</v>
      </c>
      <c r="L63" s="17">
        <v>6.8166038428506097E-4</v>
      </c>
      <c r="M63" s="17">
        <v>4.21696764178024E-2</v>
      </c>
      <c r="N63" s="17">
        <v>6.3229766205276497E-2</v>
      </c>
      <c r="O63" s="17">
        <v>0</v>
      </c>
      <c r="P63" s="18">
        <v>0</v>
      </c>
      <c r="R63" s="4">
        <f t="shared" si="61"/>
        <v>636563.81147390825</v>
      </c>
      <c r="S63" s="4">
        <f t="shared" si="52"/>
        <v>211896.20422862784</v>
      </c>
      <c r="T63" s="4">
        <f t="shared" si="53"/>
        <v>286518.20325837395</v>
      </c>
      <c r="U63" s="4">
        <f t="shared" si="54"/>
        <v>0</v>
      </c>
      <c r="V63" s="4">
        <f t="shared" si="55"/>
        <v>4583.000089874834</v>
      </c>
      <c r="W63" s="4">
        <f t="shared" si="56"/>
        <v>869.00001704150941</v>
      </c>
      <c r="X63" s="4">
        <f t="shared" si="57"/>
        <v>53759.10111622476</v>
      </c>
      <c r="Y63" s="4">
        <f t="shared" si="58"/>
        <v>80607.101683846704</v>
      </c>
      <c r="Z63" s="4">
        <f t="shared" si="59"/>
        <v>0</v>
      </c>
      <c r="AA63" s="4">
        <f t="shared" si="60"/>
        <v>0</v>
      </c>
    </row>
    <row r="64" spans="2:27" ht="15.75" thickBot="1" x14ac:dyDescent="0.3">
      <c r="B64" s="11" t="s">
        <v>76</v>
      </c>
      <c r="C64" s="13">
        <v>0</v>
      </c>
      <c r="D64" s="13">
        <v>-3.2971136546810699E-2</v>
      </c>
      <c r="E64" s="13">
        <v>-8.7240262584313598E-4</v>
      </c>
      <c r="F64" s="13">
        <v>-8.7240262584312698E-4</v>
      </c>
      <c r="G64" s="13">
        <v>-4.7126663253147197E-2</v>
      </c>
      <c r="H64" s="13">
        <v>0.57114051359833995</v>
      </c>
      <c r="I64" s="13">
        <v>6.1052845246616999E-2</v>
      </c>
      <c r="J64" s="13"/>
      <c r="K64" s="13">
        <v>-0.21904535730670299</v>
      </c>
      <c r="L64" s="13">
        <v>-1</v>
      </c>
      <c r="M64" s="13">
        <v>-0.22685706481581699</v>
      </c>
      <c r="N64" s="13">
        <v>-0.14564755840115001</v>
      </c>
      <c r="O64" s="13">
        <v>-1</v>
      </c>
      <c r="P64" s="14"/>
    </row>
    <row r="65" spans="2:27" x14ac:dyDescent="0.25">
      <c r="B65" s="9" t="s">
        <v>68</v>
      </c>
      <c r="C65" s="20">
        <v>1485101.9</v>
      </c>
      <c r="D65" s="20">
        <v>44411188.5625</v>
      </c>
      <c r="E65" s="20">
        <v>1235170.80041663</v>
      </c>
      <c r="F65" s="22">
        <v>0.831707791370629</v>
      </c>
      <c r="G65" s="15">
        <v>0.68346402095970205</v>
      </c>
      <c r="H65" s="15">
        <v>9.9245245506243196E-2</v>
      </c>
      <c r="I65" s="15">
        <v>9.7099735919478403E-2</v>
      </c>
      <c r="J65" s="15">
        <v>0</v>
      </c>
      <c r="K65" s="15">
        <v>3.1189779489033298E-3</v>
      </c>
      <c r="L65" s="15">
        <v>6.4736299662631995E-4</v>
      </c>
      <c r="M65" s="15">
        <v>2.15890913426088E-2</v>
      </c>
      <c r="N65" s="15">
        <v>9.4106136671264398E-2</v>
      </c>
      <c r="O65" s="15">
        <v>7.2957957465238097E-4</v>
      </c>
      <c r="P65" s="16">
        <v>0</v>
      </c>
      <c r="R65" s="4">
        <f>G65*$C65</f>
        <v>1015013.7161088933</v>
      </c>
      <c r="S65" s="4">
        <f t="shared" ref="S65:S72" si="62">H65*$C65</f>
        <v>147389.30266728823</v>
      </c>
      <c r="T65" s="4">
        <f t="shared" ref="T65:T72" si="63">I65*$C65</f>
        <v>144203.00230351562</v>
      </c>
      <c r="U65" s="4">
        <f t="shared" ref="U65:U72" si="64">J65*$C65</f>
        <v>0</v>
      </c>
      <c r="V65" s="4">
        <f t="shared" ref="V65:V72" si="65">K65*$C65</f>
        <v>4632.0000779744378</v>
      </c>
      <c r="W65" s="4">
        <f t="shared" ref="W65:W72" si="66">L65*$C65</f>
        <v>961.40001627944127</v>
      </c>
      <c r="X65" s="4">
        <f t="shared" ref="X65:X72" si="67">M65*$C65</f>
        <v>32062.000572181878</v>
      </c>
      <c r="Y65" s="4">
        <f t="shared" ref="Y65:Y72" si="68">N65*$C65</f>
        <v>139757.20237215442</v>
      </c>
      <c r="Z65" s="4">
        <f t="shared" ref="Z65:Z72" si="69">O65*$C65</f>
        <v>1083.5000125174427</v>
      </c>
      <c r="AA65" s="4">
        <f t="shared" ref="AA65:AA72" si="70">P65*$C65</f>
        <v>0</v>
      </c>
    </row>
    <row r="66" spans="2:27" x14ac:dyDescent="0.25">
      <c r="B66" s="10" t="s">
        <v>69</v>
      </c>
      <c r="C66" s="21">
        <v>1485101.9</v>
      </c>
      <c r="D66" s="21">
        <v>38196909.250561804</v>
      </c>
      <c r="E66" s="21">
        <v>1243790.1881937201</v>
      </c>
      <c r="F66" s="23">
        <v>0.83751169474062204</v>
      </c>
      <c r="G66" s="17">
        <v>0.662586069415533</v>
      </c>
      <c r="H66" s="17">
        <v>0.13943817833066099</v>
      </c>
      <c r="I66" s="17">
        <v>9.8801572786160502E-2</v>
      </c>
      <c r="J66" s="17">
        <v>0</v>
      </c>
      <c r="K66" s="17">
        <v>2.38986972033166E-3</v>
      </c>
      <c r="L66" s="17">
        <v>1.79785646018391E-4</v>
      </c>
      <c r="M66" s="17">
        <v>1.35091069073603E-2</v>
      </c>
      <c r="N66" s="17">
        <v>8.4436564600074704E-2</v>
      </c>
      <c r="O66" s="17">
        <v>0</v>
      </c>
      <c r="P66" s="18">
        <v>0</v>
      </c>
      <c r="R66" s="4">
        <f t="shared" ref="R66:R72" si="71">G66*$C66</f>
        <v>984007.83060253994</v>
      </c>
      <c r="S66" s="4">
        <f t="shared" si="62"/>
        <v>207079.90357140347</v>
      </c>
      <c r="T66" s="4">
        <f t="shared" si="63"/>
        <v>146730.40346771525</v>
      </c>
      <c r="U66" s="4">
        <f t="shared" si="64"/>
        <v>0</v>
      </c>
      <c r="V66" s="4">
        <f t="shared" si="65"/>
        <v>3549.2000624170164</v>
      </c>
      <c r="W66" s="4">
        <f t="shared" si="66"/>
        <v>267.00000449463988</v>
      </c>
      <c r="X66" s="4">
        <f t="shared" si="67"/>
        <v>20062.400335423903</v>
      </c>
      <c r="Y66" s="4">
        <f t="shared" si="68"/>
        <v>125396.90251704368</v>
      </c>
      <c r="Z66" s="4">
        <f t="shared" si="69"/>
        <v>0</v>
      </c>
      <c r="AA66" s="4">
        <f t="shared" si="70"/>
        <v>0</v>
      </c>
    </row>
    <row r="67" spans="2:27" x14ac:dyDescent="0.25">
      <c r="B67" s="10" t="s">
        <v>70</v>
      </c>
      <c r="C67" s="21">
        <v>1485102.11328125</v>
      </c>
      <c r="D67" s="21">
        <v>37776028.374955297</v>
      </c>
      <c r="E67" s="21">
        <v>1238689.03742801</v>
      </c>
      <c r="F67" s="23">
        <v>0.834076678196358</v>
      </c>
      <c r="G67" s="17">
        <v>0.660556603043149</v>
      </c>
      <c r="H67" s="17">
        <v>0.13917756781637899</v>
      </c>
      <c r="I67" s="17">
        <v>9.7175206139741802E-2</v>
      </c>
      <c r="J67" s="17">
        <v>0</v>
      </c>
      <c r="K67" s="17">
        <v>2.3898693368825099E-3</v>
      </c>
      <c r="L67" s="17">
        <v>1.59584986029251E-4</v>
      </c>
      <c r="M67" s="17">
        <v>1.3509104739854901E-2</v>
      </c>
      <c r="N67" s="17">
        <v>8.4434530989306006E-2</v>
      </c>
      <c r="O67" s="17">
        <v>0</v>
      </c>
      <c r="P67" s="18">
        <v>4.1182353356746899E-3</v>
      </c>
      <c r="R67" s="4">
        <f t="shared" si="71"/>
        <v>980994.00712126435</v>
      </c>
      <c r="S67" s="4">
        <f t="shared" si="62"/>
        <v>206692.90008544893</v>
      </c>
      <c r="T67" s="4">
        <f t="shared" si="63"/>
        <v>144315.10399667165</v>
      </c>
      <c r="U67" s="4">
        <f t="shared" si="64"/>
        <v>0</v>
      </c>
      <c r="V67" s="4">
        <f t="shared" si="65"/>
        <v>3549.2000026702749</v>
      </c>
      <c r="W67" s="4">
        <f t="shared" si="66"/>
        <v>236.99999999999943</v>
      </c>
      <c r="X67" s="4">
        <f t="shared" si="67"/>
        <v>20062.399997696262</v>
      </c>
      <c r="Y67" s="4">
        <f t="shared" si="68"/>
        <v>125393.90040612954</v>
      </c>
      <c r="Z67" s="4">
        <f t="shared" si="69"/>
        <v>0</v>
      </c>
      <c r="AA67" s="4">
        <f t="shared" si="70"/>
        <v>6116</v>
      </c>
    </row>
    <row r="68" spans="2:27" x14ac:dyDescent="0.25">
      <c r="B68" s="10" t="s">
        <v>71</v>
      </c>
      <c r="C68" s="21">
        <v>1485102.11328125</v>
      </c>
      <c r="D68" s="21">
        <v>34827196.441450998</v>
      </c>
      <c r="E68" s="21">
        <v>1192099.50387962</v>
      </c>
      <c r="F68" s="23">
        <v>0.80270541211859603</v>
      </c>
      <c r="G68" s="17">
        <v>0.64120837328001701</v>
      </c>
      <c r="H68" s="17">
        <v>0.132522806563522</v>
      </c>
      <c r="I68" s="17">
        <v>8.6319521686897105E-2</v>
      </c>
      <c r="J68" s="17">
        <v>0</v>
      </c>
      <c r="K68" s="17">
        <v>2.38663723512905E-3</v>
      </c>
      <c r="L68" s="17">
        <v>1.16490306257639E-4</v>
      </c>
      <c r="M68" s="17">
        <v>1.3509104739854901E-2</v>
      </c>
      <c r="N68" s="17">
        <v>8.4417158447036802E-2</v>
      </c>
      <c r="O68" s="17">
        <v>0</v>
      </c>
      <c r="P68" s="18">
        <v>4.1183026711118301E-2</v>
      </c>
      <c r="R68" s="4">
        <f t="shared" si="71"/>
        <v>952259.91021178581</v>
      </c>
      <c r="S68" s="4">
        <f t="shared" si="62"/>
        <v>196809.90008544884</v>
      </c>
      <c r="T68" s="4">
        <f t="shared" si="63"/>
        <v>128193.30407463758</v>
      </c>
      <c r="U68" s="4">
        <f t="shared" si="64"/>
        <v>0</v>
      </c>
      <c r="V68" s="4">
        <f t="shared" si="65"/>
        <v>3544.4000015258716</v>
      </c>
      <c r="W68" s="4">
        <f t="shared" si="66"/>
        <v>172.99999999999972</v>
      </c>
      <c r="X68" s="4">
        <f t="shared" si="67"/>
        <v>20062.399997696262</v>
      </c>
      <c r="Y68" s="4">
        <f t="shared" si="68"/>
        <v>125368.10040689248</v>
      </c>
      <c r="Z68" s="4">
        <f t="shared" si="69"/>
        <v>0</v>
      </c>
      <c r="AA68" s="4">
        <f t="shared" si="70"/>
        <v>61160.999999999956</v>
      </c>
    </row>
    <row r="69" spans="2:27" x14ac:dyDescent="0.25">
      <c r="B69" s="10" t="s">
        <v>72</v>
      </c>
      <c r="C69" s="21">
        <v>1485101.9</v>
      </c>
      <c r="D69" s="21">
        <v>44427064.568063997</v>
      </c>
      <c r="E69" s="21">
        <v>1230917.907475</v>
      </c>
      <c r="F69" s="23">
        <v>0.82884408685768396</v>
      </c>
      <c r="G69" s="17">
        <v>0.64606241882110604</v>
      </c>
      <c r="H69" s="17">
        <v>0.14387215021786101</v>
      </c>
      <c r="I69" s="17">
        <v>0.107297489731587</v>
      </c>
      <c r="J69" s="17">
        <v>0</v>
      </c>
      <c r="K69" s="17">
        <v>2.4095316722880702E-3</v>
      </c>
      <c r="L69" s="17">
        <v>1.6362513851112001E-4</v>
      </c>
      <c r="M69" s="17">
        <v>1.5577517196510101E-2</v>
      </c>
      <c r="N69" s="17">
        <v>8.4463162102013795E-2</v>
      </c>
      <c r="O69" s="17">
        <v>0</v>
      </c>
      <c r="P69" s="18">
        <v>0</v>
      </c>
      <c r="R69" s="4">
        <f t="shared" si="71"/>
        <v>959468.52570982033</v>
      </c>
      <c r="S69" s="4">
        <f t="shared" si="62"/>
        <v>213664.80364563077</v>
      </c>
      <c r="T69" s="4">
        <f t="shared" si="63"/>
        <v>159347.70586561033</v>
      </c>
      <c r="U69" s="4">
        <f t="shared" si="64"/>
        <v>0</v>
      </c>
      <c r="V69" s="4">
        <f t="shared" si="65"/>
        <v>3578.4000646251902</v>
      </c>
      <c r="W69" s="4">
        <f t="shared" si="66"/>
        <v>243.00000409062747</v>
      </c>
      <c r="X69" s="4">
        <f t="shared" si="67"/>
        <v>23134.200385819822</v>
      </c>
      <c r="Y69" s="4">
        <f t="shared" si="68"/>
        <v>125436.40251770867</v>
      </c>
      <c r="Z69" s="4">
        <f t="shared" si="69"/>
        <v>0</v>
      </c>
      <c r="AA69" s="4">
        <f t="shared" si="70"/>
        <v>0</v>
      </c>
    </row>
    <row r="70" spans="2:27" x14ac:dyDescent="0.25">
      <c r="B70" s="10" t="s">
        <v>73</v>
      </c>
      <c r="C70" s="21">
        <v>1485101.9</v>
      </c>
      <c r="D70" s="21">
        <v>50341565.408856504</v>
      </c>
      <c r="E70" s="21">
        <v>1205545.78825078</v>
      </c>
      <c r="F70" s="23">
        <v>0.81175965672441497</v>
      </c>
      <c r="G70" s="17">
        <v>0.62172671344552599</v>
      </c>
      <c r="H70" s="17">
        <v>0.148854165332342</v>
      </c>
      <c r="I70" s="17">
        <v>0.114519756311285</v>
      </c>
      <c r="J70" s="17">
        <v>0</v>
      </c>
      <c r="K70" s="17">
        <v>2.4595619108832502E-3</v>
      </c>
      <c r="L70" s="17">
        <v>1.4005773172968299E-4</v>
      </c>
      <c r="M70" s="17">
        <v>2.7677158496666399E-2</v>
      </c>
      <c r="N70" s="17">
        <v>8.4491914339121899E-2</v>
      </c>
      <c r="O70" s="17">
        <v>0</v>
      </c>
      <c r="P70" s="18">
        <v>0</v>
      </c>
      <c r="R70" s="4">
        <f t="shared" si="71"/>
        <v>923327.52341870614</v>
      </c>
      <c r="S70" s="4">
        <f t="shared" si="62"/>
        <v>221063.60375797522</v>
      </c>
      <c r="T70" s="4">
        <f t="shared" si="63"/>
        <v>170073.50768542633</v>
      </c>
      <c r="U70" s="4">
        <f t="shared" si="64"/>
        <v>0</v>
      </c>
      <c r="V70" s="4">
        <f t="shared" si="65"/>
        <v>3652.7000670203452</v>
      </c>
      <c r="W70" s="4">
        <f t="shared" si="66"/>
        <v>208.00000350144248</v>
      </c>
      <c r="X70" s="4">
        <f t="shared" si="67"/>
        <v>41103.40067000041</v>
      </c>
      <c r="Y70" s="4">
        <f t="shared" si="68"/>
        <v>125479.10251966717</v>
      </c>
      <c r="Z70" s="4">
        <f t="shared" si="69"/>
        <v>0</v>
      </c>
      <c r="AA70" s="4">
        <f t="shared" si="70"/>
        <v>0</v>
      </c>
    </row>
    <row r="71" spans="2:27" x14ac:dyDescent="0.25">
      <c r="B71" s="10" t="s">
        <v>74</v>
      </c>
      <c r="C71" s="21">
        <v>1485101.9</v>
      </c>
      <c r="D71" s="21">
        <v>70042845.9072337</v>
      </c>
      <c r="E71" s="21">
        <v>1165717.5674117501</v>
      </c>
      <c r="F71" s="23">
        <v>0.784941145813148</v>
      </c>
      <c r="G71" s="17">
        <v>0.56267991588532396</v>
      </c>
      <c r="H71" s="17">
        <v>0.15889832478545701</v>
      </c>
      <c r="I71" s="17">
        <v>0.15599448871534699</v>
      </c>
      <c r="J71" s="17">
        <v>0</v>
      </c>
      <c r="K71" s="17">
        <v>3.06356087639887E-3</v>
      </c>
      <c r="L71" s="17">
        <v>3.9041302675451E-4</v>
      </c>
      <c r="M71" s="17">
        <v>3.4555339845882202E-2</v>
      </c>
      <c r="N71" s="17">
        <v>8.4551842888436896E-2</v>
      </c>
      <c r="O71" s="17">
        <v>0</v>
      </c>
      <c r="P71" s="18">
        <v>0</v>
      </c>
      <c r="R71" s="4">
        <f t="shared" si="71"/>
        <v>835637.01217313472</v>
      </c>
      <c r="S71" s="4">
        <f t="shared" si="62"/>
        <v>235980.2040456993</v>
      </c>
      <c r="T71" s="4">
        <f t="shared" si="63"/>
        <v>231667.71158069037</v>
      </c>
      <c r="U71" s="4">
        <f t="shared" si="64"/>
        <v>0</v>
      </c>
      <c r="V71" s="4">
        <f t="shared" si="65"/>
        <v>4549.7000783056264</v>
      </c>
      <c r="W71" s="4">
        <f t="shared" si="66"/>
        <v>579.80312781787359</v>
      </c>
      <c r="X71" s="4">
        <f t="shared" si="67"/>
        <v>51318.200860265359</v>
      </c>
      <c r="Y71" s="4">
        <f t="shared" si="68"/>
        <v>125568.10252211911</v>
      </c>
      <c r="Z71" s="4">
        <f t="shared" si="69"/>
        <v>0</v>
      </c>
      <c r="AA71" s="4">
        <f t="shared" si="70"/>
        <v>0</v>
      </c>
    </row>
    <row r="72" spans="2:27" x14ac:dyDescent="0.25">
      <c r="B72" s="10" t="s">
        <v>75</v>
      </c>
      <c r="C72" s="21">
        <v>1485101.9</v>
      </c>
      <c r="D72" s="21">
        <v>104458063.79852501</v>
      </c>
      <c r="E72" s="21">
        <v>1126193.6961682399</v>
      </c>
      <c r="F72" s="23">
        <v>0.75832757006535201</v>
      </c>
      <c r="G72" s="17">
        <v>0.49369078160044499</v>
      </c>
      <c r="H72" s="17">
        <v>0.16103555190329399</v>
      </c>
      <c r="I72" s="17">
        <v>0.221740211781465</v>
      </c>
      <c r="J72" s="17">
        <v>0</v>
      </c>
      <c r="K72" s="17">
        <v>3.2475886544820298E-3</v>
      </c>
      <c r="L72" s="17">
        <v>9.5616336084687701E-4</v>
      </c>
      <c r="M72" s="17">
        <v>3.4555339845882202E-2</v>
      </c>
      <c r="N72" s="17">
        <v>8.4891886900569105E-2</v>
      </c>
      <c r="O72" s="17">
        <v>0</v>
      </c>
      <c r="P72" s="18">
        <v>0</v>
      </c>
      <c r="R72" s="4">
        <f t="shared" si="71"/>
        <v>733181.11776730581</v>
      </c>
      <c r="S72" s="4">
        <f t="shared" si="62"/>
        <v>239154.20409913053</v>
      </c>
      <c r="T72" s="4">
        <f t="shared" si="63"/>
        <v>329306.80982305604</v>
      </c>
      <c r="U72" s="4">
        <f t="shared" si="64"/>
        <v>0</v>
      </c>
      <c r="V72" s="4">
        <f t="shared" si="65"/>
        <v>4823.0000811897053</v>
      </c>
      <c r="W72" s="4">
        <f t="shared" si="66"/>
        <v>1420.0000239040826</v>
      </c>
      <c r="X72" s="4">
        <f t="shared" si="67"/>
        <v>51318.200860265359</v>
      </c>
      <c r="Y72" s="4">
        <f t="shared" si="68"/>
        <v>126073.10253062028</v>
      </c>
      <c r="Z72" s="4">
        <f t="shared" si="69"/>
        <v>0</v>
      </c>
      <c r="AA72" s="4">
        <f t="shared" si="70"/>
        <v>0</v>
      </c>
    </row>
    <row r="73" spans="2:27" ht="15.75" thickBot="1" x14ac:dyDescent="0.3">
      <c r="B73" s="11" t="s">
        <v>76</v>
      </c>
      <c r="C73" s="13">
        <v>0</v>
      </c>
      <c r="D73" s="13">
        <v>-0.13992598516459001</v>
      </c>
      <c r="E73" s="13">
        <v>6.9782962600701201E-3</v>
      </c>
      <c r="F73" s="13">
        <v>6.9782962600702103E-3</v>
      </c>
      <c r="G73" s="13">
        <v>-3.0547257652059401E-2</v>
      </c>
      <c r="H73" s="13">
        <v>0.40498597811307102</v>
      </c>
      <c r="I73" s="13">
        <v>1.75266889303726E-2</v>
      </c>
      <c r="J73" s="13"/>
      <c r="K73" s="13">
        <v>-0.23376511168603401</v>
      </c>
      <c r="L73" s="13">
        <v>-0.72228000834874695</v>
      </c>
      <c r="M73" s="13">
        <v>-0.37426236736984098</v>
      </c>
      <c r="N73" s="13">
        <v>-0.10275176957872401</v>
      </c>
      <c r="O73" s="13">
        <v>-1</v>
      </c>
      <c r="P73" s="19"/>
    </row>
    <row r="75" spans="2:27" x14ac:dyDescent="0.25">
      <c r="G75" s="40" t="s">
        <v>84</v>
      </c>
      <c r="H75" s="40"/>
      <c r="I75" s="40"/>
      <c r="J75" s="40"/>
      <c r="K75" s="40"/>
      <c r="L75" s="40"/>
      <c r="M75" s="40"/>
      <c r="N75" s="40"/>
      <c r="O75" s="40"/>
      <c r="P75" s="40"/>
    </row>
    <row r="76" spans="2:27" ht="33.75" customHeight="1" x14ac:dyDescent="0.25">
      <c r="B76" s="29" t="s">
        <v>81</v>
      </c>
      <c r="C76" s="30" t="s">
        <v>83</v>
      </c>
      <c r="D76" s="30" t="s">
        <v>85</v>
      </c>
      <c r="E76" s="30" t="s">
        <v>82</v>
      </c>
      <c r="F76" s="30" t="s">
        <v>57</v>
      </c>
      <c r="G76" s="30" t="s">
        <v>58</v>
      </c>
      <c r="H76" s="30" t="s">
        <v>59</v>
      </c>
      <c r="I76" s="30" t="s">
        <v>60</v>
      </c>
      <c r="J76" s="30" t="s">
        <v>61</v>
      </c>
      <c r="K76" s="30" t="s">
        <v>62</v>
      </c>
      <c r="L76" s="30" t="s">
        <v>63</v>
      </c>
      <c r="M76" s="30" t="s">
        <v>64</v>
      </c>
      <c r="N76" s="30" t="s">
        <v>65</v>
      </c>
      <c r="O76" s="30" t="s">
        <v>66</v>
      </c>
      <c r="P76" s="30" t="s">
        <v>67</v>
      </c>
    </row>
    <row r="77" spans="2:27" x14ac:dyDescent="0.25">
      <c r="B77" s="28" t="s">
        <v>68</v>
      </c>
      <c r="C77" s="31">
        <f>C2+C11+C20+C29+C38+C47+C56+C65</f>
        <v>13346251.200000001</v>
      </c>
      <c r="D77" s="41">
        <f t="shared" ref="D77:E77" si="72">D2+D11+D20+D29+D38+D47+D56+D65</f>
        <v>332944777.6875</v>
      </c>
      <c r="E77" s="31">
        <f t="shared" si="72"/>
        <v>11353519.188147761</v>
      </c>
      <c r="F77" s="32">
        <f>E77/C77</f>
        <v>0.85068975684705828</v>
      </c>
      <c r="G77" s="33">
        <f>R77/$C77</f>
        <v>0.69540653242259187</v>
      </c>
      <c r="H77" s="33">
        <f t="shared" ref="H77:P77" si="73">S77/$C77</f>
        <v>0.12255424900385553</v>
      </c>
      <c r="I77" s="33">
        <f t="shared" si="73"/>
        <v>8.2953593567478154E-2</v>
      </c>
      <c r="J77" s="33">
        <f t="shared" si="73"/>
        <v>5.0201362732915828E-6</v>
      </c>
      <c r="K77" s="33">
        <f t="shared" si="73"/>
        <v>3.9749588700736613E-3</v>
      </c>
      <c r="L77" s="33">
        <f t="shared" si="73"/>
        <v>5.0820263868662889E-4</v>
      </c>
      <c r="M77" s="33">
        <f t="shared" si="73"/>
        <v>1.6900281268682708E-2</v>
      </c>
      <c r="N77" s="33">
        <f t="shared" si="73"/>
        <v>7.7155395716489716E-2</v>
      </c>
      <c r="O77" s="33">
        <f t="shared" si="73"/>
        <v>5.4179258933395645E-4</v>
      </c>
      <c r="P77" s="33">
        <f t="shared" si="73"/>
        <v>0</v>
      </c>
      <c r="R77" s="4">
        <f>R2+R11+R20+R29+R38+R47+R56+R65</f>
        <v>9281070.2678328566</v>
      </c>
      <c r="S77" s="4">
        <f t="shared" ref="S77:AA77" si="74">S2+S11+S20+S29+S38+S47+S56+S65</f>
        <v>1635639.7928328058</v>
      </c>
      <c r="T77" s="4">
        <f t="shared" si="74"/>
        <v>1107119.4976942677</v>
      </c>
      <c r="U77" s="4">
        <f t="shared" si="74"/>
        <v>66.999999761581321</v>
      </c>
      <c r="V77" s="4">
        <f t="shared" si="74"/>
        <v>53050.799589671245</v>
      </c>
      <c r="W77" s="4">
        <f t="shared" si="74"/>
        <v>6782.6000764145883</v>
      </c>
      <c r="X77" s="4">
        <f t="shared" si="74"/>
        <v>225555.39916249411</v>
      </c>
      <c r="Y77" s="4">
        <f t="shared" si="74"/>
        <v>1029735.2926676758</v>
      </c>
      <c r="Z77" s="4">
        <f t="shared" si="74"/>
        <v>7230.8999955494237</v>
      </c>
      <c r="AA77" s="4">
        <f t="shared" si="74"/>
        <v>0</v>
      </c>
    </row>
    <row r="78" spans="2:27" x14ac:dyDescent="0.25">
      <c r="B78" s="28" t="s">
        <v>69</v>
      </c>
      <c r="C78" s="34">
        <f>C3+C12+C21+C30+C39+C48+C57+C66</f>
        <v>13346251.200000001</v>
      </c>
      <c r="D78" s="42">
        <f>D3+D12+D21+D30+D39+D48+D57+D66</f>
        <v>305185219.39498872</v>
      </c>
      <c r="E78" s="34">
        <f>E3+E12+E21+E30+E39+E48+E57+E66</f>
        <v>11283780.193669189</v>
      </c>
      <c r="F78" s="35">
        <f t="shared" ref="F78:F84" si="75">E78/C78</f>
        <v>0.84546439480093016</v>
      </c>
      <c r="G78" s="36">
        <f t="shared" ref="G78:G84" si="76">R78/$C78</f>
        <v>0.65571191236866733</v>
      </c>
      <c r="H78" s="36">
        <f t="shared" ref="H78:H84" si="77">S78/$C78</f>
        <v>0.15450551316106759</v>
      </c>
      <c r="I78" s="36">
        <f t="shared" ref="I78:I84" si="78">T78/$C78</f>
        <v>0.10563717150119786</v>
      </c>
      <c r="J78" s="36">
        <f t="shared" ref="J78:J84" si="79">U78/$C78</f>
        <v>4.3457896251795396E-6</v>
      </c>
      <c r="K78" s="36">
        <f t="shared" ref="K78:K84" si="80">V78/$C78</f>
        <v>3.3926080748974629E-3</v>
      </c>
      <c r="L78" s="36">
        <f t="shared" ref="L78:L84" si="81">W78/$C78</f>
        <v>4.2191623568117948E-4</v>
      </c>
      <c r="M78" s="36">
        <f t="shared" ref="M78:M84" si="82">X78/$C78</f>
        <v>1.3037593599134086E-2</v>
      </c>
      <c r="N78" s="36">
        <f t="shared" ref="N78:N84" si="83">Y78/$C78</f>
        <v>6.8453394228189246E-2</v>
      </c>
      <c r="O78" s="36">
        <f t="shared" ref="O78:O84" si="84">Z78/$C78</f>
        <v>2.0679964378389468E-4</v>
      </c>
      <c r="P78" s="36">
        <f t="shared" ref="P78:P84" si="85">AA78/$C78</f>
        <v>0</v>
      </c>
      <c r="R78" s="4">
        <f>R3+R12+R21+R30+R39+R48+R57+R66</f>
        <v>8751295.8973046225</v>
      </c>
      <c r="S78" s="4">
        <f>S3+S12+S21+S30+S39+S48+S57+S66</f>
        <v>2062069.3904325143</v>
      </c>
      <c r="T78" s="4">
        <f>T3+T12+T21+T30+T39+T48+T57+T66</f>
        <v>1409860.226912468</v>
      </c>
      <c r="U78" s="4">
        <f>U3+U12+U21+U30+U39+U48+U57+U66</f>
        <v>57.999999999999986</v>
      </c>
      <c r="V78" s="4">
        <f>V3+V12+V21+V30+V39+V48+V57+V66</f>
        <v>45278.599590729958</v>
      </c>
      <c r="W78" s="4">
        <f>W3+W12+W21+W30+W39+W48+W57+W66</f>
        <v>5631.000066759425</v>
      </c>
      <c r="X78" s="4">
        <f>X3+X12+X21+X30+X39+X48+X57+X66</f>
        <v>174002.99921755563</v>
      </c>
      <c r="Y78" s="4">
        <f>Y3+Y12+Y21+Y30+Y39+Y48+Y57+Y66</f>
        <v>913596.19486204383</v>
      </c>
      <c r="Z78" s="4">
        <f>Z3+Z12+Z21+Z30+Z39+Z48+Z57+Z66</f>
        <v>2759.9999940103771</v>
      </c>
      <c r="AA78" s="4">
        <f>AA3+AA12+AA21+AA30+AA39+AA48+AA57+AA66</f>
        <v>0</v>
      </c>
    </row>
    <row r="79" spans="2:27" x14ac:dyDescent="0.25">
      <c r="B79" s="28" t="s">
        <v>70</v>
      </c>
      <c r="C79" s="31">
        <f>C4+C13+C22+C31+C40+C49+C58+C67</f>
        <v>13346251.6640625</v>
      </c>
      <c r="D79" s="41">
        <f>D4+D13+D22+D31+D40+D49+D58+D67</f>
        <v>302931633.37469935</v>
      </c>
      <c r="E79" s="31">
        <f>E4+E13+E22+E31+E40+E49+E58+E67</f>
        <v>11242551.08243691</v>
      </c>
      <c r="F79" s="32">
        <f t="shared" si="75"/>
        <v>0.84237517509952009</v>
      </c>
      <c r="G79" s="33">
        <f t="shared" si="76"/>
        <v>0.65354018841568595</v>
      </c>
      <c r="H79" s="33">
        <f t="shared" si="77"/>
        <v>0.15412818165219136</v>
      </c>
      <c r="I79" s="33">
        <f t="shared" si="78"/>
        <v>0.10469408656347771</v>
      </c>
      <c r="J79" s="33">
        <f t="shared" si="79"/>
        <v>4.3457894740720847E-6</v>
      </c>
      <c r="K79" s="33">
        <f t="shared" si="80"/>
        <v>3.3877377066773421E-3</v>
      </c>
      <c r="L79" s="33">
        <f t="shared" si="81"/>
        <v>4.1966839386685704E-4</v>
      </c>
      <c r="M79" s="33">
        <f t="shared" si="82"/>
        <v>1.2945529893833478E-2</v>
      </c>
      <c r="N79" s="33">
        <f t="shared" si="83"/>
        <v>6.8451803923171919E-2</v>
      </c>
      <c r="O79" s="33">
        <f t="shared" si="84"/>
        <v>2.067996370420513E-4</v>
      </c>
      <c r="P79" s="33">
        <f t="shared" si="85"/>
        <v>3.5782331400652876E-3</v>
      </c>
      <c r="R79" s="4">
        <f>R4+R13+R22+R31+R40+R49+R58+R67</f>
        <v>8722311.8271745685</v>
      </c>
      <c r="S79" s="4">
        <f>S4+S13+S22+S31+S40+S49+S58+S67</f>
        <v>2057033.5008544864</v>
      </c>
      <c r="T79" s="4">
        <f>T4+T13+T22+T31+T40+T49+T58+T67</f>
        <v>1397273.6270153178</v>
      </c>
      <c r="U79" s="4">
        <f>U4+U13+U22+U31+U40+U49+U58+U67</f>
        <v>57.999999999999858</v>
      </c>
      <c r="V79" s="4">
        <f>V4+V13+V22+V31+V40+V49+V58+V67</f>
        <v>45213.600005149754</v>
      </c>
      <c r="W79" s="4">
        <f>W4+W13+W22+W31+W40+W49+W58+W67</f>
        <v>5600.9999999999773</v>
      </c>
      <c r="X79" s="4">
        <f>X4+X13+X22+X31+X40+X49+X58+X67</f>
        <v>172774.2998877459</v>
      </c>
      <c r="Y79" s="4">
        <f>Y4+Y13+Y22+Y31+Y40+Y49+Y58+Y67</f>
        <v>913575.00201771327</v>
      </c>
      <c r="Z79" s="4">
        <f>Z4+Z13+Z22+Z31+Z40+Z49+Z58+Z67</f>
        <v>2759.9999999999982</v>
      </c>
      <c r="AA79" s="4">
        <f>AA4+AA13+AA22+AA31+AA40+AA49+AA58+AA67</f>
        <v>47755.999999999927</v>
      </c>
    </row>
    <row r="80" spans="2:27" x14ac:dyDescent="0.25">
      <c r="B80" s="28" t="s">
        <v>71</v>
      </c>
      <c r="C80" s="34">
        <f>C5+C14+C23+C32+C41+C50+C59+C68</f>
        <v>13346251.6640625</v>
      </c>
      <c r="D80" s="42">
        <f>D5+D14+D23+D32+D41+D50+D59+D68</f>
        <v>284521187.23433578</v>
      </c>
      <c r="E80" s="34">
        <f>E5+E14+E23+E32+E41+E50+E59+E68</f>
        <v>10867067.490399079</v>
      </c>
      <c r="F80" s="35">
        <f t="shared" si="75"/>
        <v>0.81424116403116176</v>
      </c>
      <c r="G80" s="36">
        <f t="shared" si="76"/>
        <v>0.6338622822138783</v>
      </c>
      <c r="H80" s="36">
        <f t="shared" si="77"/>
        <v>0.1487247843717957</v>
      </c>
      <c r="I80" s="36">
        <f t="shared" si="78"/>
        <v>9.7890625551262503E-2</v>
      </c>
      <c r="J80" s="36">
        <f t="shared" si="79"/>
        <v>4.3457894740720847E-6</v>
      </c>
      <c r="K80" s="36">
        <f t="shared" si="80"/>
        <v>3.360658942495261E-3</v>
      </c>
      <c r="L80" s="36">
        <f t="shared" si="81"/>
        <v>4.0648117063518934E-4</v>
      </c>
      <c r="M80" s="36">
        <f t="shared" si="82"/>
        <v>1.2644861201857866E-2</v>
      </c>
      <c r="N80" s="36">
        <f t="shared" si="83"/>
        <v>6.8437799991319867E-2</v>
      </c>
      <c r="O80" s="36">
        <f t="shared" si="84"/>
        <v>2.067996370420513E-4</v>
      </c>
      <c r="P80" s="36">
        <f t="shared" si="85"/>
        <v>3.5782631110271794E-2</v>
      </c>
      <c r="R80" s="4">
        <f>R5+R14+R23+R32+R41+R50+R59+R68</f>
        <v>8459685.5387834273</v>
      </c>
      <c r="S80" s="4">
        <f>S5+S14+S23+S32+S41+S50+S59+S68</f>
        <v>1984918.400909415</v>
      </c>
      <c r="T80" s="4">
        <f>T5+T14+T23+T32+T41+T50+T59+T68</f>
        <v>1306472.9241596563</v>
      </c>
      <c r="U80" s="4">
        <f>U5+U14+U23+U32+U41+U50+U59+U68</f>
        <v>57.999999999999858</v>
      </c>
      <c r="V80" s="4">
        <f>V5+V14+V23+V32+V41+V50+V59+V68</f>
        <v>44852.200003623897</v>
      </c>
      <c r="W80" s="4">
        <f>W5+W14+W23+W32+W41+W50+W59+W68</f>
        <v>5424.9999999999691</v>
      </c>
      <c r="X80" s="4">
        <f>X5+X14+X23+X32+X41+X50+X59+X68</f>
        <v>168761.49985713488</v>
      </c>
      <c r="Y80" s="4">
        <f>Y5+Y14+Y23+Y32+Y41+Y50+Y59+Y68</f>
        <v>913388.10201892932</v>
      </c>
      <c r="Z80" s="4">
        <f>Z5+Z14+Z23+Z32+Z41+Z50+Z59+Z68</f>
        <v>2759.9999999999982</v>
      </c>
      <c r="AA80" s="4">
        <f>AA5+AA14+AA23+AA32+AA41+AA50+AA59+AA68</f>
        <v>477563.99999999953</v>
      </c>
    </row>
    <row r="81" spans="2:27" x14ac:dyDescent="0.25">
      <c r="B81" s="28" t="s">
        <v>72</v>
      </c>
      <c r="C81" s="31">
        <f>C6+C15+C24+C33+C42+C51+C60+C69</f>
        <v>13346251.200000001</v>
      </c>
      <c r="D81" s="41">
        <f>D6+D15+D24+D33+D42+D51+D60+D69</f>
        <v>363315620.92007065</v>
      </c>
      <c r="E81" s="31">
        <f>E6+E15+E24+E33+E42+E51+E60+E69</f>
        <v>11117864.61170863</v>
      </c>
      <c r="F81" s="32">
        <f t="shared" si="75"/>
        <v>0.83303277040886425</v>
      </c>
      <c r="G81" s="33">
        <f t="shared" si="76"/>
        <v>0.63025729139312725</v>
      </c>
      <c r="H81" s="33">
        <f t="shared" si="77"/>
        <v>0.16274581203851374</v>
      </c>
      <c r="I81" s="33">
        <f t="shared" si="78"/>
        <v>0.11840515327085643</v>
      </c>
      <c r="J81" s="33">
        <f t="shared" si="79"/>
        <v>4.3457896251795396E-6</v>
      </c>
      <c r="K81" s="33">
        <f t="shared" si="80"/>
        <v>3.4316527464481905E-3</v>
      </c>
      <c r="L81" s="33">
        <f t="shared" si="81"/>
        <v>4.3892475693439986E-4</v>
      </c>
      <c r="M81" s="33">
        <f t="shared" si="82"/>
        <v>1.5870246699787535E-2</v>
      </c>
      <c r="N81" s="33">
        <f t="shared" si="83"/>
        <v>6.8519172998226116E-2</v>
      </c>
      <c r="O81" s="33">
        <f t="shared" si="84"/>
        <v>2.0679964378389468E-4</v>
      </c>
      <c r="P81" s="33">
        <f t="shared" si="85"/>
        <v>0</v>
      </c>
      <c r="R81" s="4">
        <f>R6+R15+R24+R33+R42+R51+R60+R69</f>
        <v>8411572.1315642744</v>
      </c>
      <c r="S81" s="4">
        <f>S6+S15+S24+S33+S42+S51+S60+S69</f>
        <v>2172046.4892139887</v>
      </c>
      <c r="T81" s="4">
        <f>T6+T15+T24+T33+T42+T51+T60+T69</f>
        <v>1580264.9189273517</v>
      </c>
      <c r="U81" s="4">
        <f>U6+U15+U24+U33+U42+U51+U60+U69</f>
        <v>57.999999999999986</v>
      </c>
      <c r="V81" s="4">
        <f>V6+V15+V24+V33+V42+V51+V60+V69</f>
        <v>45799.699585267459</v>
      </c>
      <c r="W81" s="4">
        <f>W6+W15+W24+W33+W42+W51+W60+W69</f>
        <v>5858.0000639454429</v>
      </c>
      <c r="X81" s="4">
        <f>X6+X15+X24+X33+X42+X51+X60+X69</f>
        <v>211808.29906133545</v>
      </c>
      <c r="Y81" s="4">
        <f>Y6+Y15+Y24+Y33+Y42+Y51+Y60+Y69</f>
        <v>914474.09485058289</v>
      </c>
      <c r="Z81" s="4">
        <f>Z6+Z15+Z24+Z33+Z42+Z51+Z60+Z69</f>
        <v>2759.9999940103771</v>
      </c>
      <c r="AA81" s="4">
        <f>AA6+AA15+AA24+AA33+AA42+AA51+AA60+AA69</f>
        <v>0</v>
      </c>
    </row>
    <row r="82" spans="2:27" x14ac:dyDescent="0.25">
      <c r="B82" s="28" t="s">
        <v>73</v>
      </c>
      <c r="C82" s="34">
        <f>C7+C16+C25+C34+C43+C52+C61+C70</f>
        <v>13346251.200000001</v>
      </c>
      <c r="D82" s="42">
        <f>D7+D16+D25+D34+D43+D52+D61+D70</f>
        <v>421805513.83666521</v>
      </c>
      <c r="E82" s="34">
        <f>E7+E16+E25+E34+E43+E52+E61+E70</f>
        <v>10948327.860096671</v>
      </c>
      <c r="F82" s="35">
        <f t="shared" si="75"/>
        <v>0.82032982116331432</v>
      </c>
      <c r="G82" s="36">
        <f t="shared" si="76"/>
        <v>0.60515041239891698</v>
      </c>
      <c r="H82" s="36">
        <f t="shared" si="77"/>
        <v>0.1686031272037635</v>
      </c>
      <c r="I82" s="36">
        <f t="shared" si="78"/>
        <v>0.13268186589641889</v>
      </c>
      <c r="J82" s="36">
        <f t="shared" si="79"/>
        <v>4.3457896251795396E-6</v>
      </c>
      <c r="K82" s="36">
        <f t="shared" si="80"/>
        <v>3.4678276984505254E-3</v>
      </c>
      <c r="L82" s="36">
        <f t="shared" si="81"/>
        <v>4.688957193247625E-4</v>
      </c>
      <c r="M82" s="36">
        <f t="shared" si="82"/>
        <v>2.0841343025245478E-2</v>
      </c>
      <c r="N82" s="36">
        <f t="shared" si="83"/>
        <v>6.8544843127721591E-2</v>
      </c>
      <c r="O82" s="36">
        <f t="shared" si="84"/>
        <v>2.0679964378389468E-4</v>
      </c>
      <c r="P82" s="36">
        <f t="shared" si="85"/>
        <v>0</v>
      </c>
      <c r="R82" s="4">
        <f>R7+R16+R25+R34+R43+R52+R61+R70</f>
        <v>8076489.4176595407</v>
      </c>
      <c r="S82" s="4">
        <f>S7+S16+S25+S34+S43+S52+S61+S70</f>
        <v>2250219.6887669815</v>
      </c>
      <c r="T82" s="4">
        <f>T7+T16+T25+T34+T43+T52+T61+T70</f>
        <v>1770805.5119383198</v>
      </c>
      <c r="U82" s="4">
        <f>U7+U16+U25+U34+U43+U52+U61+U70</f>
        <v>57.999999999999986</v>
      </c>
      <c r="V82" s="4">
        <f>V7+V16+V25+V34+V43+V52+V61+V70</f>
        <v>46282.499581838565</v>
      </c>
      <c r="W82" s="4">
        <f>W7+W16+W25+W34+W43+W52+W61+W70</f>
        <v>6258.0000567129755</v>
      </c>
      <c r="X82" s="4">
        <f>X7+X16+X25+X34+X43+X52+X61+X70</f>
        <v>278153.79936029413</v>
      </c>
      <c r="Y82" s="4">
        <f>Y7+Y16+Y25+Y34+Y43+Y52+Y61+Y70</f>
        <v>914816.69484716607</v>
      </c>
      <c r="Z82" s="4">
        <f>Z7+Z16+Z25+Z34+Z43+Z52+Z61+Z70</f>
        <v>2759.9999940103771</v>
      </c>
      <c r="AA82" s="4">
        <f>AA7+AA16+AA25+AA34+AA43+AA52+AA61+AA70</f>
        <v>0</v>
      </c>
    </row>
    <row r="83" spans="2:27" x14ac:dyDescent="0.25">
      <c r="B83" s="28" t="s">
        <v>74</v>
      </c>
      <c r="C83" s="31">
        <f>C8+C17+C26+C35+C44+C53+C62+C71</f>
        <v>13346251.200000001</v>
      </c>
      <c r="D83" s="41">
        <f>D8+D17+D26+D35+D44+D53+D62+D71</f>
        <v>602290259.21995807</v>
      </c>
      <c r="E83" s="31">
        <f>E8+E17+E26+E35+E44+E53+E62+E71</f>
        <v>10572538.60458705</v>
      </c>
      <c r="F83" s="32">
        <f t="shared" si="75"/>
        <v>0.79217290654525141</v>
      </c>
      <c r="G83" s="33">
        <f t="shared" si="76"/>
        <v>0.54750097949379561</v>
      </c>
      <c r="H83" s="33">
        <f t="shared" si="77"/>
        <v>0.176927659541572</v>
      </c>
      <c r="I83" s="33">
        <f t="shared" si="78"/>
        <v>0.17205398702194302</v>
      </c>
      <c r="J83" s="33">
        <f t="shared" si="79"/>
        <v>4.3457896251795396E-6</v>
      </c>
      <c r="K83" s="33">
        <f t="shared" si="80"/>
        <v>3.6819102900970775E-3</v>
      </c>
      <c r="L83" s="33">
        <f t="shared" si="81"/>
        <v>6.2877605261010827E-4</v>
      </c>
      <c r="M83" s="33">
        <f t="shared" si="82"/>
        <v>3.0499365875267193E-2</v>
      </c>
      <c r="N83" s="33">
        <f t="shared" si="83"/>
        <v>6.8601885358505657E-2</v>
      </c>
      <c r="O83" s="33">
        <f t="shared" si="84"/>
        <v>2.0679964378389468E-4</v>
      </c>
      <c r="P83" s="33">
        <f t="shared" si="85"/>
        <v>0</v>
      </c>
      <c r="R83" s="4">
        <f>R8+R17+R26+R35+R44+R53+R62+R71</f>
        <v>7307085.6045702454</v>
      </c>
      <c r="S83" s="4">
        <f>S8+S17+S26+S35+S44+S53+S62+S71</f>
        <v>2361320.9884698968</v>
      </c>
      <c r="T83" s="4">
        <f>T8+T17+T26+T35+T44+T53+T62+T71</f>
        <v>2296275.7307563918</v>
      </c>
      <c r="U83" s="4">
        <f>U8+U17+U26+U35+U44+U53+U62+U71</f>
        <v>57.999999999999986</v>
      </c>
      <c r="V83" s="4">
        <f>V8+V17+V26+V35+V44+V53+V62+V71</f>
        <v>49139.699627500471</v>
      </c>
      <c r="W83" s="4">
        <f>W8+W17+W26+W35+W44+W53+W62+W71</f>
        <v>8391.8031466789216</v>
      </c>
      <c r="X83" s="4">
        <f>X8+X17+X26+X35+X44+X53+X62+X71</f>
        <v>407052.19841202383</v>
      </c>
      <c r="Y83" s="4">
        <f>Y8+Y17+Y26+Y35+Y44+Y53+Y62+Y71</f>
        <v>915577.99478821864</v>
      </c>
      <c r="Z83" s="4">
        <f>Z8+Z17+Z26+Z35+Z44+Z53+Z62+Z71</f>
        <v>2759.9999940103771</v>
      </c>
      <c r="AA83" s="4">
        <f>AA8+AA17+AA26+AA35+AA44+AA53+AA62+AA71</f>
        <v>0</v>
      </c>
    </row>
    <row r="84" spans="2:27" x14ac:dyDescent="0.25">
      <c r="B84" s="28" t="s">
        <v>75</v>
      </c>
      <c r="C84" s="34">
        <f>C9+C18+C27+C36+C45+C54+C63+C72</f>
        <v>13346251.200000001</v>
      </c>
      <c r="D84" s="42">
        <f>D9+D18+D27+D36+D45+D54+D63+D72</f>
        <v>909829564.33776224</v>
      </c>
      <c r="E84" s="34">
        <f>E9+E18+E27+E36+E45+E54+E63+E72</f>
        <v>10245017.75482643</v>
      </c>
      <c r="F84" s="35">
        <f t="shared" si="75"/>
        <v>0.76763261842594643</v>
      </c>
      <c r="G84" s="36">
        <f t="shared" si="76"/>
        <v>0.4853434139255246</v>
      </c>
      <c r="H84" s="36">
        <f t="shared" si="77"/>
        <v>0.18154178664121917</v>
      </c>
      <c r="I84" s="36">
        <f t="shared" si="78"/>
        <v>0.22731357786956197</v>
      </c>
      <c r="J84" s="36">
        <f t="shared" si="79"/>
        <v>4.3457896251795396E-6</v>
      </c>
      <c r="K84" s="36">
        <f t="shared" si="80"/>
        <v>4.0072603054414398E-3</v>
      </c>
      <c r="L84" s="36">
        <f t="shared" si="81"/>
        <v>1.3188642540769772E-3</v>
      </c>
      <c r="M84" s="36">
        <f t="shared" si="82"/>
        <v>3.1577900913624772E-2</v>
      </c>
      <c r="N84" s="36">
        <f t="shared" si="83"/>
        <v>6.8767122773830125E-2</v>
      </c>
      <c r="O84" s="36">
        <f t="shared" si="84"/>
        <v>2.0679964378389468E-4</v>
      </c>
      <c r="P84" s="36">
        <f t="shared" si="85"/>
        <v>0</v>
      </c>
      <c r="R84" s="4">
        <f>R9+R18+R27+R36+R45+R54+R63+R72</f>
        <v>6477515.1205156296</v>
      </c>
      <c r="S84" s="4">
        <f>S9+S18+S27+S36+S45+S54+S63+S72</f>
        <v>2422902.2878105156</v>
      </c>
      <c r="T84" s="4">
        <f>T9+T18+T27+T36+T45+T54+T63+T72</f>
        <v>3033784.1114179352</v>
      </c>
      <c r="U84" s="4">
        <f>U9+U18+U27+U36+U45+U54+U63+U72</f>
        <v>57.999999999999986</v>
      </c>
      <c r="V84" s="4">
        <f>V9+V18+V27+V36+V45+V54+V63+V72</f>
        <v>53481.902660210188</v>
      </c>
      <c r="W84" s="4">
        <f>W9+W18+W27+W36+W45+W54+W63+W72</f>
        <v>17601.893633611962</v>
      </c>
      <c r="X84" s="4">
        <f>X9+X18+X27+X36+X45+X54+X63+X72</f>
        <v>421446.59796194575</v>
      </c>
      <c r="Y84" s="4">
        <f>Y9+Y18+Y27+Y36+Y45+Y54+Y63+Y72</f>
        <v>917783.29484077764</v>
      </c>
      <c r="Z84" s="4">
        <f>Z9+Z18+Z27+Z36+Z45+Z54+Z63+Z72</f>
        <v>2759.9999940103771</v>
      </c>
      <c r="AA84" s="4">
        <f>AA9+AA18+AA27+AA36+AA45+AA54+AA63+AA72</f>
        <v>0</v>
      </c>
    </row>
    <row r="85" spans="2:27" ht="15.75" thickBot="1" x14ac:dyDescent="0.3">
      <c r="B85" s="28" t="s">
        <v>76</v>
      </c>
      <c r="C85" s="37">
        <f>(C78-C77)/C77</f>
        <v>0</v>
      </c>
      <c r="D85" s="37">
        <f>(D78-D77)/D77</f>
        <v>-8.3375863364843775E-2</v>
      </c>
      <c r="E85" s="37">
        <f t="shared" ref="E85:AA85" si="86">(E78-E77)/E77</f>
        <v>-6.1425002523776539E-3</v>
      </c>
      <c r="F85" s="37">
        <f t="shared" si="86"/>
        <v>-6.1425002523776209E-3</v>
      </c>
      <c r="G85" s="37">
        <f>R85</f>
        <v>-5.7081172239840959E-2</v>
      </c>
      <c r="H85" s="37">
        <f t="shared" ref="H85:P85" si="87">S85</f>
        <v>0.26071119048844144</v>
      </c>
      <c r="I85" s="37">
        <f t="shared" si="87"/>
        <v>0.27344900875533357</v>
      </c>
      <c r="J85" s="37">
        <f t="shared" si="87"/>
        <v>-0.13432835512847349</v>
      </c>
      <c r="K85" s="37">
        <f t="shared" si="87"/>
        <v>-0.14650486060637058</v>
      </c>
      <c r="L85" s="37">
        <f t="shared" si="87"/>
        <v>-0.16978739667397891</v>
      </c>
      <c r="M85" s="37">
        <f t="shared" si="87"/>
        <v>-0.22855759665411168</v>
      </c>
      <c r="N85" s="37">
        <f t="shared" si="87"/>
        <v>-0.11278539118996016</v>
      </c>
      <c r="O85" s="37">
        <f t="shared" si="87"/>
        <v>-0.61830477593257538</v>
      </c>
      <c r="P85" s="37">
        <v>0</v>
      </c>
      <c r="R85" s="12">
        <f t="shared" si="86"/>
        <v>-5.7081172239840959E-2</v>
      </c>
      <c r="S85" s="12">
        <f t="shared" si="86"/>
        <v>0.26071119048844144</v>
      </c>
      <c r="T85" s="12">
        <f t="shared" si="86"/>
        <v>0.27344900875533357</v>
      </c>
      <c r="U85" s="12">
        <f t="shared" si="86"/>
        <v>-0.13432835512847349</v>
      </c>
      <c r="V85" s="12">
        <f t="shared" si="86"/>
        <v>-0.14650486060637058</v>
      </c>
      <c r="W85" s="12">
        <f t="shared" si="86"/>
        <v>-0.16978739667397891</v>
      </c>
      <c r="X85" s="12">
        <f t="shared" si="86"/>
        <v>-0.22855759665411168</v>
      </c>
      <c r="Y85" s="12">
        <f t="shared" si="86"/>
        <v>-0.11278539118996016</v>
      </c>
      <c r="Z85" s="12">
        <f t="shared" si="86"/>
        <v>-0.61830477593257538</v>
      </c>
      <c r="AA85" s="12" t="e">
        <f t="shared" si="86"/>
        <v>#DIV/0!</v>
      </c>
    </row>
  </sheetData>
  <mergeCells count="1">
    <mergeCell ref="G75:P7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"/>
  <sheetViews>
    <sheetView showGridLines="0" workbookViewId="0">
      <selection activeCell="G15" sqref="G15"/>
    </sheetView>
  </sheetViews>
  <sheetFormatPr defaultRowHeight="15" x14ac:dyDescent="0.25"/>
  <cols>
    <col min="2" max="2" width="14.7109375" bestFit="1" customWidth="1"/>
    <col min="3" max="3" width="12.7109375" customWidth="1"/>
    <col min="4" max="4" width="9.5703125" bestFit="1" customWidth="1"/>
    <col min="5" max="5" width="9" bestFit="1" customWidth="1"/>
    <col min="6" max="6" width="8.5703125" bestFit="1" customWidth="1"/>
  </cols>
  <sheetData>
    <row r="2" spans="2:18" ht="30" x14ac:dyDescent="0.25">
      <c r="B2" s="44" t="s">
        <v>86</v>
      </c>
      <c r="C2" s="45" t="s">
        <v>88</v>
      </c>
      <c r="D2" s="45" t="s">
        <v>77</v>
      </c>
      <c r="E2" s="45" t="s">
        <v>78</v>
      </c>
      <c r="F2" s="45" t="s">
        <v>87</v>
      </c>
      <c r="K2" t="s">
        <v>79</v>
      </c>
      <c r="L2" t="s">
        <v>80</v>
      </c>
      <c r="M2" t="s">
        <v>42</v>
      </c>
      <c r="P2" t="s">
        <v>79</v>
      </c>
      <c r="Q2" t="s">
        <v>80</v>
      </c>
    </row>
    <row r="3" spans="2:18" x14ac:dyDescent="0.25">
      <c r="B3" s="28" t="s">
        <v>69</v>
      </c>
      <c r="C3" s="48">
        <v>0</v>
      </c>
      <c r="D3" s="38">
        <v>0</v>
      </c>
      <c r="E3" s="49">
        <f>'Day Summary'!D78/('Day Summary'!C78*1000)</f>
        <v>2.286673724491179E-2</v>
      </c>
      <c r="F3" s="50">
        <f>(E3-$E$3)/$E$3</f>
        <v>0</v>
      </c>
      <c r="K3" s="43">
        <v>0</v>
      </c>
      <c r="L3">
        <v>0.84546439480093016</v>
      </c>
      <c r="O3" s="43"/>
      <c r="P3" s="43">
        <v>0</v>
      </c>
      <c r="Q3">
        <v>0</v>
      </c>
    </row>
    <row r="4" spans="2:18" x14ac:dyDescent="0.25">
      <c r="B4" s="28" t="s">
        <v>70</v>
      </c>
      <c r="C4" s="34">
        <f>'Day Summary'!$E$78-'Day Summary'!E79</f>
        <v>41229.111232278869</v>
      </c>
      <c r="D4" s="39">
        <f>('Day Summary'!D79-'Day Summary'!$D$78)/C4</f>
        <v>-54.660067921255511</v>
      </c>
      <c r="E4" s="46">
        <f>'Day Summary'!D79/('Day Summary'!C79*1000)</f>
        <v>2.269788109798682E-2</v>
      </c>
      <c r="F4" s="47">
        <f>(E4-$E$3)/$E$3</f>
        <v>-7.3843568112256074E-3</v>
      </c>
      <c r="K4" s="43">
        <v>5</v>
      </c>
      <c r="L4">
        <v>0.83303277040886425</v>
      </c>
      <c r="M4">
        <f>(L4-L3)/(K4-K3)</f>
        <v>-2.4863248784131819E-3</v>
      </c>
      <c r="O4" s="43"/>
      <c r="P4" s="43">
        <v>5</v>
      </c>
      <c r="Q4">
        <f>$L$3-L4</f>
        <v>1.243162439206591E-2</v>
      </c>
      <c r="R4" s="24">
        <f>(Q4-Q3)/(P4-P3)</f>
        <v>2.4863248784131819E-3</v>
      </c>
    </row>
    <row r="5" spans="2:18" x14ac:dyDescent="0.25">
      <c r="B5" s="28" t="s">
        <v>71</v>
      </c>
      <c r="C5" s="31">
        <f>'Day Summary'!$E$78-'Day Summary'!E80</f>
        <v>416712.70327010937</v>
      </c>
      <c r="D5" s="38">
        <f>('Day Summary'!D80-'Day Summary'!$D$78)/C5</f>
        <v>-49.588198292238523</v>
      </c>
      <c r="E5" s="49">
        <f>'Day Summary'!D80/('Day Summary'!C80*1000)</f>
        <v>2.1318434148852969E-2</v>
      </c>
      <c r="F5" s="50">
        <f>(E5-$E$3)/$E$3</f>
        <v>-6.7709838945359091E-2</v>
      </c>
      <c r="K5" s="43">
        <v>10</v>
      </c>
      <c r="L5">
        <v>0.82032982116331432</v>
      </c>
      <c r="M5">
        <f>(L5-L4)/(K5-K4)</f>
        <v>-2.5405898491099865E-3</v>
      </c>
      <c r="O5" s="43"/>
      <c r="P5" s="43">
        <v>10</v>
      </c>
      <c r="Q5">
        <f t="shared" ref="Q5:Q7" si="0">$L$3-L5</f>
        <v>2.5134573637615842E-2</v>
      </c>
      <c r="R5" s="24">
        <f t="shared" ref="R5:R7" si="1">(Q5-Q4)/(P5-P4)</f>
        <v>2.5405898491099865E-3</v>
      </c>
    </row>
    <row r="6" spans="2:18" x14ac:dyDescent="0.25">
      <c r="B6" s="28" t="s">
        <v>72</v>
      </c>
      <c r="C6" s="34">
        <f>'Day Summary'!$E$78-'Day Summary'!E81</f>
        <v>165915.58196055889</v>
      </c>
      <c r="D6" s="39">
        <f>('Day Summary'!D81-'Day Summary'!$D$78)/C6</f>
        <v>350.36131530371011</v>
      </c>
      <c r="E6" s="46">
        <f>'Day Summary'!D81/('Day Summary'!C81*1000)</f>
        <v>2.7222297518277688E-2</v>
      </c>
      <c r="F6" s="47">
        <f>(E6-$E$3)/$E$3</f>
        <v>0.19047580888852336</v>
      </c>
      <c r="K6" s="43">
        <v>25</v>
      </c>
      <c r="L6">
        <v>0.79217290654525141</v>
      </c>
      <c r="M6">
        <f>(L6-L5)/(K6-K5)</f>
        <v>-1.877127641204194E-3</v>
      </c>
      <c r="O6" s="43"/>
      <c r="P6" s="43">
        <v>25</v>
      </c>
      <c r="Q6">
        <f t="shared" si="0"/>
        <v>5.3291488255678754E-2</v>
      </c>
      <c r="R6" s="24">
        <f t="shared" si="1"/>
        <v>1.877127641204194E-3</v>
      </c>
    </row>
    <row r="7" spans="2:18" x14ac:dyDescent="0.25">
      <c r="B7" s="28" t="s">
        <v>73</v>
      </c>
      <c r="C7" s="31">
        <f>'Day Summary'!$E$78-'Day Summary'!E82</f>
        <v>335452.33357251808</v>
      </c>
      <c r="D7" s="38">
        <f>('Day Summary'!D82-'Day Summary'!$D$78)/C7</f>
        <v>347.65086651712181</v>
      </c>
      <c r="E7" s="49">
        <f>'Day Summary'!D82/('Day Summary'!C82*1000)</f>
        <v>3.1604793549567321E-2</v>
      </c>
      <c r="F7" s="50">
        <f>(E7-$E$3)/$E$3</f>
        <v>0.3821295627385532</v>
      </c>
      <c r="K7" s="43">
        <v>50</v>
      </c>
      <c r="L7">
        <v>0.76763261842594643</v>
      </c>
      <c r="M7">
        <f>(L7-L6)/(K7-K6)</f>
        <v>-9.8161152477219907E-4</v>
      </c>
      <c r="O7" s="43"/>
      <c r="P7" s="43">
        <v>50</v>
      </c>
      <c r="Q7">
        <f t="shared" si="0"/>
        <v>7.783177637498373E-2</v>
      </c>
      <c r="R7" s="24">
        <f t="shared" si="1"/>
        <v>9.8161152477219907E-4</v>
      </c>
    </row>
    <row r="8" spans="2:18" x14ac:dyDescent="0.25">
      <c r="B8" s="28" t="s">
        <v>74</v>
      </c>
      <c r="C8" s="34">
        <f>'Day Summary'!$E$78-'Day Summary'!E83</f>
        <v>711241.58908213861</v>
      </c>
      <c r="D8" s="39">
        <f>('Day Summary'!D83-'Day Summary'!$D$78)/C8</f>
        <v>417.72731570490009</v>
      </c>
      <c r="E8" s="46">
        <f>'Day Summary'!D83/('Day Summary'!C83*1000)</f>
        <v>4.5128047583875688E-2</v>
      </c>
      <c r="F8" s="47">
        <f>(E8-$E$3)/$E$3</f>
        <v>0.97352368641562059</v>
      </c>
    </row>
    <row r="9" spans="2:18" x14ac:dyDescent="0.25">
      <c r="B9" s="28" t="s">
        <v>75</v>
      </c>
      <c r="C9" s="31">
        <f>'Day Summary'!$E$78-'Day Summary'!E84</f>
        <v>1038762.4388427585</v>
      </c>
      <c r="D9" s="38">
        <f>('Day Summary'!D84-'Day Summary'!$D$78)/C9</f>
        <v>582.08144839775139</v>
      </c>
      <c r="E9" s="49">
        <f>'Day Summary'!D84/('Day Summary'!C84*1000)</f>
        <v>6.8171170368632211E-2</v>
      </c>
      <c r="F9" s="50">
        <f>(E9-$E$3)/$E$3</f>
        <v>1.9812373159533887</v>
      </c>
    </row>
    <row r="10" spans="2:18" x14ac:dyDescent="0.25">
      <c r="C10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DAM vs RTM</vt:lpstr>
      <vt:lpstr>Example Offer Data</vt:lpstr>
      <vt:lpstr>Seasonal Curves</vt:lpstr>
      <vt:lpstr>Day Summary</vt:lpstr>
      <vt:lpstr>Scenario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2019-05-16T04:27:59Z</dcterms:modified>
</cp:coreProperties>
</file>